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tabRatio="720" firstSheet="2" activeTab="5"/>
  </bookViews>
  <sheets>
    <sheet name="Data" sheetId="1" r:id="rId1"/>
    <sheet name="ExtCauseExcl" sheetId="2" r:id="rId2"/>
    <sheet name="FireWeatherOutages" sheetId="9" r:id="rId3"/>
    <sheet name="Vegetation" sheetId="11" r:id="rId4"/>
    <sheet name="VegFWO" sheetId="13" r:id="rId5"/>
    <sheet name="Circuits" sheetId="7" r:id="rId6"/>
    <sheet name="WeatherIncidents" sheetId="4" r:id="rId7"/>
    <sheet name="WeatherStations" sheetId="3" r:id="rId8"/>
    <sheet name="Fires0815" sheetId="15" r:id="rId9"/>
    <sheet name="Fires0407" sheetId="17" r:id="rId10"/>
    <sheet name="FiresFW" sheetId="28" r:id="rId11"/>
    <sheet name="excess_outage" sheetId="29" r:id="rId12"/>
    <sheet name="Decision Matrix" sheetId="31" r:id="rId13"/>
  </sheets>
  <definedNames>
    <definedName name="_xlnm._FilterDatabase" localSheetId="0" hidden="1">Data!$E$1:$E$4189</definedName>
    <definedName name="_xlnm._FilterDatabase" localSheetId="12" hidden="1">'Decision Matrix'!$A$5:$AC$291</definedName>
    <definedName name="_xlnm._FilterDatabase" localSheetId="1" hidden="1">ExtCauseExcl!$A$1:$H$2239</definedName>
    <definedName name="_xlnm._FilterDatabase" localSheetId="9" hidden="1">Fires0407!$I$1:$I$94</definedName>
    <definedName name="_xlnm._FilterDatabase" localSheetId="8" hidden="1">Fires0815!$A$4:$O$204</definedName>
    <definedName name="_xlnm._FilterDatabase" localSheetId="3" hidden="1">Vegetation!$G$1:$G$167</definedName>
    <definedName name="_xlnm._FilterDatabase" localSheetId="4" hidden="1">VegFWO!$G$1:$G$23</definedName>
    <definedName name="_xlnm.Criteria" localSheetId="1">ExtCauseExcl!$F$1:$F$2239</definedName>
    <definedName name="_xlnm.Extract" localSheetId="1">WeatherStations!$A$1</definedName>
    <definedName name="_xlnm.Print_Area" localSheetId="12">'Decision Matrix'!$A:$AC</definedName>
    <definedName name="_xlnm.Print_Titles" localSheetId="12">'Decision Matrix'!$1:$5</definedName>
  </definedNames>
  <calcPr calcId="152511"/>
</workbook>
</file>

<file path=xl/calcChain.xml><?xml version="1.0" encoding="utf-8"?>
<calcChain xmlns="http://schemas.openxmlformats.org/spreadsheetml/2006/main">
  <c r="L96" i="7" l="1"/>
  <c r="K96" i="7"/>
  <c r="J96" i="7"/>
  <c r="I96" i="7"/>
  <c r="L95" i="7"/>
  <c r="K95" i="7"/>
  <c r="J95" i="7"/>
  <c r="I95" i="7"/>
  <c r="L94" i="7"/>
  <c r="K94" i="7"/>
  <c r="J94" i="7"/>
  <c r="I94" i="7"/>
  <c r="L93" i="7"/>
  <c r="K93" i="7"/>
  <c r="J93" i="7"/>
  <c r="I93" i="7"/>
  <c r="L92" i="7"/>
  <c r="K92" i="7"/>
  <c r="J92" i="7"/>
  <c r="I92" i="7"/>
  <c r="L91" i="7"/>
  <c r="K91" i="7"/>
  <c r="J91" i="7"/>
  <c r="I91" i="7"/>
  <c r="L90" i="7"/>
  <c r="K90" i="7"/>
  <c r="J90" i="7"/>
  <c r="I90" i="7"/>
  <c r="L89" i="7"/>
  <c r="K89" i="7"/>
  <c r="J89" i="7"/>
  <c r="I89" i="7"/>
  <c r="L88" i="7"/>
  <c r="K88" i="7"/>
  <c r="J88" i="7"/>
  <c r="I88" i="7"/>
  <c r="L87" i="7"/>
  <c r="K87" i="7"/>
  <c r="J87" i="7"/>
  <c r="I87" i="7"/>
  <c r="L86" i="7"/>
  <c r="K86" i="7"/>
  <c r="J86" i="7"/>
  <c r="I86" i="7"/>
  <c r="L85" i="7"/>
  <c r="K85" i="7"/>
  <c r="J85" i="7"/>
  <c r="I85" i="7"/>
  <c r="L84" i="7"/>
  <c r="K84" i="7"/>
  <c r="J84" i="7"/>
  <c r="I84" i="7"/>
  <c r="L83" i="7"/>
  <c r="K83" i="7"/>
  <c r="J83" i="7"/>
  <c r="I83" i="7"/>
  <c r="L82" i="7"/>
  <c r="K82" i="7"/>
  <c r="J82" i="7"/>
  <c r="I82" i="7"/>
  <c r="L81" i="7"/>
  <c r="K81" i="7"/>
  <c r="J81" i="7"/>
  <c r="I81" i="7"/>
  <c r="L80" i="7"/>
  <c r="K80" i="7"/>
  <c r="J80" i="7"/>
  <c r="I80" i="7"/>
  <c r="L79" i="7"/>
  <c r="K79" i="7"/>
  <c r="J79" i="7"/>
  <c r="I79" i="7"/>
  <c r="L78" i="7"/>
  <c r="K78" i="7"/>
  <c r="J78" i="7"/>
  <c r="I78" i="7"/>
  <c r="L77" i="7"/>
  <c r="K77" i="7"/>
  <c r="J77" i="7"/>
  <c r="I77" i="7"/>
  <c r="L76" i="7"/>
  <c r="K76" i="7"/>
  <c r="J76" i="7"/>
  <c r="I76" i="7"/>
  <c r="L75" i="7"/>
  <c r="K75" i="7"/>
  <c r="J75" i="7"/>
  <c r="I75" i="7"/>
  <c r="L74" i="7"/>
  <c r="K74" i="7"/>
  <c r="J74" i="7"/>
  <c r="I74" i="7"/>
  <c r="L73" i="7"/>
  <c r="K73" i="7"/>
  <c r="J73" i="7"/>
  <c r="I73" i="7"/>
  <c r="L72" i="7"/>
  <c r="K72" i="7"/>
  <c r="J72" i="7"/>
  <c r="I72" i="7"/>
  <c r="L71" i="7"/>
  <c r="K71" i="7"/>
  <c r="J71" i="7"/>
  <c r="I71" i="7"/>
  <c r="L70" i="7"/>
  <c r="K70" i="7"/>
  <c r="J70" i="7"/>
  <c r="I70" i="7"/>
  <c r="L69" i="7"/>
  <c r="K69" i="7"/>
  <c r="J69" i="7"/>
  <c r="I69" i="7"/>
  <c r="L68" i="7"/>
  <c r="K68" i="7"/>
  <c r="J68" i="7"/>
  <c r="I68" i="7"/>
  <c r="L67" i="7"/>
  <c r="K67" i="7"/>
  <c r="J67" i="7"/>
  <c r="I67" i="7"/>
  <c r="L66" i="7"/>
  <c r="K66" i="7"/>
  <c r="J66" i="7"/>
  <c r="I66" i="7"/>
  <c r="L65" i="7"/>
  <c r="K65" i="7"/>
  <c r="J65" i="7"/>
  <c r="I65" i="7"/>
  <c r="L64" i="7"/>
  <c r="K64" i="7"/>
  <c r="J64" i="7"/>
  <c r="I64" i="7"/>
  <c r="L63" i="7"/>
  <c r="K63" i="7"/>
  <c r="J63" i="7"/>
  <c r="I63" i="7"/>
  <c r="L62" i="7"/>
  <c r="K62" i="7"/>
  <c r="J62" i="7"/>
  <c r="I62" i="7"/>
  <c r="L61" i="7"/>
  <c r="K61" i="7"/>
  <c r="J61" i="7"/>
  <c r="I61" i="7"/>
  <c r="L60" i="7"/>
  <c r="K60" i="7"/>
  <c r="J60" i="7"/>
  <c r="I60" i="7"/>
  <c r="L59" i="7"/>
  <c r="K59" i="7"/>
  <c r="J59" i="7"/>
  <c r="I59" i="7"/>
  <c r="L58" i="7"/>
  <c r="K58" i="7"/>
  <c r="J58" i="7"/>
  <c r="I58" i="7"/>
  <c r="L57" i="7"/>
  <c r="K57" i="7"/>
  <c r="J57" i="7"/>
  <c r="I57" i="7"/>
  <c r="L56" i="7"/>
  <c r="K56" i="7"/>
  <c r="J56" i="7"/>
  <c r="I56" i="7"/>
  <c r="L55" i="7"/>
  <c r="K55" i="7"/>
  <c r="J55" i="7"/>
  <c r="I55" i="7"/>
  <c r="L54" i="7"/>
  <c r="K54" i="7"/>
  <c r="J54" i="7"/>
  <c r="I54" i="7"/>
  <c r="L53" i="7"/>
  <c r="K53" i="7"/>
  <c r="J53" i="7"/>
  <c r="I53" i="7"/>
  <c r="L52" i="7"/>
  <c r="K52" i="7"/>
  <c r="J52" i="7"/>
  <c r="I52" i="7"/>
  <c r="L51" i="7"/>
  <c r="K51" i="7"/>
  <c r="J51" i="7"/>
  <c r="I51" i="7"/>
  <c r="L50" i="7"/>
  <c r="K50" i="7"/>
  <c r="J50" i="7"/>
  <c r="I50" i="7"/>
  <c r="L49" i="7"/>
  <c r="K49" i="7"/>
  <c r="J49" i="7"/>
  <c r="I49" i="7"/>
  <c r="L48" i="7"/>
  <c r="K48" i="7"/>
  <c r="J48" i="7"/>
  <c r="I48" i="7"/>
  <c r="L47" i="7"/>
  <c r="K47" i="7"/>
  <c r="J47" i="7"/>
  <c r="I47" i="7"/>
  <c r="L46" i="7"/>
  <c r="K46" i="7"/>
  <c r="J46" i="7"/>
  <c r="I46" i="7"/>
  <c r="L45" i="7"/>
  <c r="K45" i="7"/>
  <c r="J45" i="7"/>
  <c r="I45" i="7"/>
  <c r="L44" i="7"/>
  <c r="K44" i="7"/>
  <c r="J44" i="7"/>
  <c r="I44" i="7"/>
  <c r="L43" i="7"/>
  <c r="K43" i="7"/>
  <c r="J43" i="7"/>
  <c r="I43" i="7"/>
  <c r="L42" i="7"/>
  <c r="K42" i="7"/>
  <c r="J42" i="7"/>
  <c r="I42" i="7"/>
  <c r="L41" i="7"/>
  <c r="K41" i="7"/>
  <c r="J41" i="7"/>
  <c r="I41" i="7"/>
  <c r="L40" i="7"/>
  <c r="K40" i="7"/>
  <c r="J40" i="7"/>
  <c r="I40" i="7"/>
  <c r="L39" i="7"/>
  <c r="K39" i="7"/>
  <c r="J39" i="7"/>
  <c r="I39" i="7"/>
  <c r="L38" i="7"/>
  <c r="K38" i="7"/>
  <c r="J38" i="7"/>
  <c r="I38" i="7"/>
  <c r="L37" i="7"/>
  <c r="K37" i="7"/>
  <c r="J37" i="7"/>
  <c r="I37" i="7"/>
  <c r="L36" i="7"/>
  <c r="K36" i="7"/>
  <c r="J36" i="7"/>
  <c r="I36" i="7"/>
  <c r="L35" i="7"/>
  <c r="K35" i="7"/>
  <c r="J35" i="7"/>
  <c r="I35" i="7"/>
  <c r="L34" i="7"/>
  <c r="K34" i="7"/>
  <c r="J34" i="7"/>
  <c r="I34" i="7"/>
  <c r="L33" i="7"/>
  <c r="K33" i="7"/>
  <c r="J33" i="7"/>
  <c r="I33" i="7"/>
  <c r="L32" i="7"/>
  <c r="K32" i="7"/>
  <c r="J32" i="7"/>
  <c r="I32" i="7"/>
  <c r="L31" i="7"/>
  <c r="K31" i="7"/>
  <c r="J31" i="7"/>
  <c r="I31" i="7"/>
  <c r="L30" i="7"/>
  <c r="K30" i="7"/>
  <c r="J30" i="7"/>
  <c r="I30" i="7"/>
  <c r="L29" i="7"/>
  <c r="K29" i="7"/>
  <c r="J29" i="7"/>
  <c r="I29" i="7"/>
  <c r="L28" i="7"/>
  <c r="K28" i="7"/>
  <c r="J28" i="7"/>
  <c r="I28" i="7"/>
  <c r="L27" i="7"/>
  <c r="K27" i="7"/>
  <c r="J27" i="7"/>
  <c r="I27" i="7"/>
  <c r="L26" i="7"/>
  <c r="K26" i="7"/>
  <c r="J26" i="7"/>
  <c r="I26" i="7"/>
  <c r="L25" i="7"/>
  <c r="K25" i="7"/>
  <c r="J25" i="7"/>
  <c r="I25" i="7"/>
  <c r="L24" i="7"/>
  <c r="K24" i="7"/>
  <c r="J24" i="7"/>
  <c r="I24" i="7"/>
  <c r="L23" i="7"/>
  <c r="K23" i="7"/>
  <c r="J23" i="7"/>
  <c r="I23" i="7"/>
  <c r="L22" i="7"/>
  <c r="K22" i="7"/>
  <c r="J22" i="7"/>
  <c r="I22" i="7"/>
  <c r="L21" i="7"/>
  <c r="K21" i="7"/>
  <c r="J21" i="7"/>
  <c r="I21" i="7"/>
  <c r="L20" i="7"/>
  <c r="K20" i="7"/>
  <c r="J20" i="7"/>
  <c r="I20" i="7"/>
  <c r="L19" i="7"/>
  <c r="K19" i="7"/>
  <c r="J19" i="7"/>
  <c r="I19" i="7"/>
  <c r="L18" i="7"/>
  <c r="K18" i="7"/>
  <c r="J18" i="7"/>
  <c r="I18" i="7"/>
  <c r="L17" i="7"/>
  <c r="K17" i="7"/>
  <c r="J17" i="7"/>
  <c r="I17" i="7"/>
  <c r="L16" i="7"/>
  <c r="K16" i="7"/>
  <c r="J16" i="7"/>
  <c r="I16" i="7"/>
  <c r="L15" i="7"/>
  <c r="K15" i="7"/>
  <c r="J15" i="7"/>
  <c r="I15" i="7"/>
  <c r="L14" i="7"/>
  <c r="K14" i="7"/>
  <c r="J14" i="7"/>
  <c r="I14" i="7"/>
  <c r="L13" i="7"/>
  <c r="K13" i="7"/>
  <c r="J13" i="7"/>
  <c r="I13" i="7"/>
  <c r="L12" i="7"/>
  <c r="K12" i="7"/>
  <c r="J12" i="7"/>
  <c r="I12" i="7"/>
  <c r="L11" i="7"/>
  <c r="K11" i="7"/>
  <c r="J11" i="7"/>
  <c r="I11" i="7"/>
  <c r="L10" i="7"/>
  <c r="K10" i="7"/>
  <c r="J10" i="7"/>
  <c r="I10" i="7"/>
  <c r="L9" i="7"/>
  <c r="K9" i="7"/>
  <c r="J9" i="7"/>
  <c r="I9" i="7"/>
  <c r="L8" i="7"/>
  <c r="K8" i="7"/>
  <c r="J8" i="7"/>
  <c r="I8" i="7"/>
  <c r="L7" i="7"/>
  <c r="K7" i="7"/>
  <c r="J7" i="7"/>
  <c r="I7" i="7"/>
  <c r="L6" i="7"/>
  <c r="K6" i="7"/>
  <c r="J6" i="7"/>
  <c r="I6" i="7"/>
  <c r="L5" i="7"/>
  <c r="K5" i="7"/>
  <c r="J5" i="7"/>
  <c r="I5" i="7"/>
  <c r="L4" i="7"/>
  <c r="K4" i="7"/>
  <c r="J4" i="7"/>
  <c r="I4" i="7"/>
  <c r="L3" i="7"/>
  <c r="K3" i="7"/>
  <c r="J3" i="7"/>
  <c r="I3" i="7"/>
  <c r="L2" i="7"/>
  <c r="K2" i="7"/>
  <c r="J2" i="7"/>
  <c r="I2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AH7" i="31"/>
  <c r="AH6" i="31"/>
  <c r="AD7" i="31"/>
  <c r="AF291" i="31" l="1"/>
  <c r="AF290" i="31"/>
  <c r="AF289" i="31"/>
  <c r="AF288" i="31"/>
  <c r="AF287" i="31"/>
  <c r="AF286" i="31"/>
  <c r="AF285" i="31"/>
  <c r="AF284" i="31"/>
  <c r="AF283" i="31"/>
  <c r="AF282" i="31"/>
  <c r="AF281" i="31"/>
  <c r="AF280" i="31"/>
  <c r="AF279" i="31"/>
  <c r="AF278" i="31"/>
  <c r="AF277" i="31"/>
  <c r="AF276" i="31"/>
  <c r="AF275" i="31"/>
  <c r="AF274" i="31"/>
  <c r="AF273" i="31"/>
  <c r="AF272" i="31"/>
  <c r="AF271" i="31"/>
  <c r="AF270" i="31"/>
  <c r="AF269" i="31"/>
  <c r="AF268" i="31"/>
  <c r="AF267" i="31"/>
  <c r="AF266" i="31"/>
  <c r="AF265" i="31"/>
  <c r="AF264" i="31"/>
  <c r="AF263" i="31"/>
  <c r="AF262" i="31"/>
  <c r="AF261" i="31"/>
  <c r="AF260" i="31"/>
  <c r="AF259" i="31"/>
  <c r="AF258" i="31"/>
  <c r="AF257" i="31"/>
  <c r="AF256" i="31"/>
  <c r="AF255" i="31"/>
  <c r="AF254" i="31"/>
  <c r="AF253" i="31"/>
  <c r="AF252" i="31"/>
  <c r="AF251" i="31"/>
  <c r="AF250" i="31"/>
  <c r="AF249" i="31"/>
  <c r="AF248" i="31"/>
  <c r="AF247" i="31"/>
  <c r="AF246" i="31"/>
  <c r="AF245" i="31"/>
  <c r="AF244" i="31"/>
  <c r="AF243" i="31"/>
  <c r="AF242" i="31"/>
  <c r="AF241" i="31"/>
  <c r="AF240" i="31"/>
  <c r="AF239" i="31"/>
  <c r="AF238" i="31"/>
  <c r="AF237" i="31"/>
  <c r="AF236" i="31"/>
  <c r="AF235" i="31"/>
  <c r="AF234" i="31"/>
  <c r="AF233" i="31"/>
  <c r="AF232" i="31"/>
  <c r="AF231" i="31"/>
  <c r="AF230" i="31"/>
  <c r="AF229" i="31"/>
  <c r="AF228" i="31"/>
  <c r="AF227" i="31"/>
  <c r="AF226" i="31"/>
  <c r="AF225" i="31"/>
  <c r="AF224" i="31"/>
  <c r="AF223" i="31"/>
  <c r="AF222" i="31"/>
  <c r="AF221" i="31"/>
  <c r="AF220" i="31"/>
  <c r="AF219" i="31"/>
  <c r="AF218" i="31"/>
  <c r="AF217" i="31"/>
  <c r="AF216" i="31"/>
  <c r="AF215" i="31"/>
  <c r="AF214" i="31"/>
  <c r="AF213" i="31"/>
  <c r="AF212" i="31"/>
  <c r="AF211" i="31"/>
  <c r="AF210" i="31"/>
  <c r="AF209" i="31"/>
  <c r="AF208" i="31"/>
  <c r="AF207" i="31"/>
  <c r="AF206" i="31"/>
  <c r="AF205" i="31"/>
  <c r="AF204" i="31"/>
  <c r="AF203" i="31"/>
  <c r="AF202" i="31"/>
  <c r="AF201" i="31"/>
  <c r="AF200" i="31"/>
  <c r="AF199" i="31"/>
  <c r="AF198" i="31"/>
  <c r="AF197" i="31"/>
  <c r="AF196" i="31"/>
  <c r="AF195" i="31"/>
  <c r="AF194" i="31"/>
  <c r="AF193" i="31"/>
  <c r="AF192" i="31"/>
  <c r="AF191" i="31"/>
  <c r="AF190" i="31"/>
  <c r="AF189" i="31"/>
  <c r="AF188" i="31"/>
  <c r="AF187" i="31"/>
  <c r="AF186" i="31"/>
  <c r="AF185" i="31"/>
  <c r="AF184" i="31"/>
  <c r="AF183" i="31"/>
  <c r="AF182" i="31"/>
  <c r="AF181" i="31"/>
  <c r="AF180" i="31"/>
  <c r="AF179" i="31"/>
  <c r="AF178" i="31"/>
  <c r="AF177" i="31"/>
  <c r="AF176" i="31"/>
  <c r="AF175" i="31"/>
  <c r="AF174" i="31"/>
  <c r="AF173" i="31"/>
  <c r="AF172" i="31"/>
  <c r="AF171" i="31"/>
  <c r="AF170" i="31"/>
  <c r="AF169" i="31"/>
  <c r="AF168" i="31"/>
  <c r="AF167" i="31"/>
  <c r="AF166" i="31"/>
  <c r="AF165" i="31"/>
  <c r="AF164" i="31"/>
  <c r="AF163" i="31"/>
  <c r="AF162" i="31"/>
  <c r="AF161" i="31"/>
  <c r="AF160" i="31"/>
  <c r="AF159" i="31"/>
  <c r="AF158" i="31"/>
  <c r="AF157" i="31"/>
  <c r="AF156" i="31"/>
  <c r="AF155" i="31"/>
  <c r="AF154" i="31"/>
  <c r="AF153" i="31"/>
  <c r="AF152" i="31"/>
  <c r="AF151" i="31"/>
  <c r="AF150" i="31"/>
  <c r="AF149" i="31"/>
  <c r="AF148" i="31"/>
  <c r="AF147" i="31"/>
  <c r="AF146" i="31"/>
  <c r="AF145" i="31"/>
  <c r="AF144" i="31"/>
  <c r="AF143" i="31"/>
  <c r="AF142" i="31"/>
  <c r="AF141" i="31"/>
  <c r="AF140" i="31"/>
  <c r="AF139" i="31"/>
  <c r="AF138" i="31"/>
  <c r="AF137" i="31"/>
  <c r="AF136" i="31"/>
  <c r="AF135" i="31"/>
  <c r="AF134" i="31"/>
  <c r="AF133" i="31"/>
  <c r="AF132" i="31"/>
  <c r="AF131" i="31"/>
  <c r="AF130" i="31"/>
  <c r="AF129" i="31"/>
  <c r="AF128" i="31"/>
  <c r="AF127" i="31"/>
  <c r="AF126" i="31"/>
  <c r="AF125" i="31"/>
  <c r="AF124" i="31"/>
  <c r="AF123" i="31"/>
  <c r="AF122" i="31"/>
  <c r="AF121" i="31"/>
  <c r="AF120" i="31"/>
  <c r="AF119" i="31"/>
  <c r="AF118" i="31"/>
  <c r="AF117" i="31"/>
  <c r="AF116" i="31"/>
  <c r="AF115" i="31"/>
  <c r="AF114" i="31"/>
  <c r="AF113" i="31"/>
  <c r="AF112" i="31"/>
  <c r="AF111" i="31"/>
  <c r="AF110" i="31"/>
  <c r="AF109" i="31"/>
  <c r="AF108" i="31"/>
  <c r="AF107" i="31"/>
  <c r="AF106" i="31"/>
  <c r="AF105" i="31"/>
  <c r="AF104" i="31"/>
  <c r="AF103" i="31"/>
  <c r="AF102" i="31"/>
  <c r="AF101" i="31"/>
  <c r="AF100" i="31"/>
  <c r="AF99" i="31"/>
  <c r="AF98" i="31"/>
  <c r="AF97" i="31"/>
  <c r="AF96" i="31"/>
  <c r="AF95" i="31"/>
  <c r="AF94" i="31"/>
  <c r="AF93" i="31"/>
  <c r="AF92" i="31"/>
  <c r="AF91" i="31"/>
  <c r="AF90" i="31"/>
  <c r="AF89" i="31"/>
  <c r="AF88" i="31"/>
  <c r="AF87" i="31"/>
  <c r="AF86" i="31"/>
  <c r="AF85" i="31"/>
  <c r="AF84" i="31"/>
  <c r="AF83" i="31"/>
  <c r="AF82" i="31"/>
  <c r="AF81" i="31"/>
  <c r="AF80" i="31"/>
  <c r="AF79" i="31"/>
  <c r="AF78" i="31"/>
  <c r="AF77" i="31"/>
  <c r="AF76" i="31"/>
  <c r="AF75" i="31"/>
  <c r="AF74" i="31"/>
  <c r="AF73" i="31"/>
  <c r="AF72" i="31"/>
  <c r="AF71" i="31"/>
  <c r="AF70" i="31"/>
  <c r="AF69" i="31"/>
  <c r="AF68" i="31"/>
  <c r="AF67" i="31"/>
  <c r="AF66" i="31"/>
  <c r="AF65" i="31"/>
  <c r="AF64" i="31"/>
  <c r="AF63" i="31"/>
  <c r="AF62" i="31"/>
  <c r="AF61" i="31"/>
  <c r="AF60" i="31"/>
  <c r="AF59" i="31"/>
  <c r="AF58" i="31"/>
  <c r="AF57" i="31"/>
  <c r="AF56" i="31"/>
  <c r="AF55" i="31"/>
  <c r="AF54" i="31"/>
  <c r="AF53" i="31"/>
  <c r="AF52" i="31"/>
  <c r="AF51" i="31"/>
  <c r="AF50" i="31"/>
  <c r="AF49" i="31"/>
  <c r="AF48" i="31"/>
  <c r="AF47" i="31"/>
  <c r="AF46" i="31"/>
  <c r="AF45" i="31"/>
  <c r="AF44" i="31"/>
  <c r="AF43" i="31"/>
  <c r="AF42" i="31"/>
  <c r="AF41" i="31"/>
  <c r="AF40" i="31"/>
  <c r="AF39" i="31"/>
  <c r="AF38" i="31"/>
  <c r="AF37" i="31"/>
  <c r="AF36" i="31"/>
  <c r="AF35" i="31"/>
  <c r="AF34" i="31"/>
  <c r="AF33" i="31"/>
  <c r="AF32" i="31"/>
  <c r="AF31" i="31"/>
  <c r="AF30" i="31"/>
  <c r="AF29" i="31"/>
  <c r="AF28" i="31"/>
  <c r="AF27" i="31"/>
  <c r="AF26" i="31"/>
  <c r="AF25" i="31"/>
  <c r="AF24" i="31"/>
  <c r="AF23" i="31"/>
  <c r="AF22" i="31"/>
  <c r="AF21" i="31"/>
  <c r="AF20" i="31"/>
  <c r="AF19" i="31"/>
  <c r="AF18" i="31"/>
  <c r="AF17" i="31"/>
  <c r="AF16" i="31"/>
  <c r="AF15" i="31"/>
  <c r="AF14" i="31"/>
  <c r="AF13" i="31"/>
  <c r="AF12" i="31"/>
  <c r="AF11" i="31"/>
  <c r="AF10" i="31"/>
  <c r="AF9" i="31"/>
  <c r="AF8" i="31"/>
  <c r="AF7" i="31"/>
  <c r="AF6" i="31"/>
  <c r="K291" i="31"/>
  <c r="K290" i="31"/>
  <c r="K289" i="31"/>
  <c r="K288" i="31"/>
  <c r="K287" i="31"/>
  <c r="K286" i="31"/>
  <c r="K285" i="31"/>
  <c r="K284" i="31"/>
  <c r="K283" i="31"/>
  <c r="K282" i="31"/>
  <c r="K281" i="31"/>
  <c r="K280" i="31"/>
  <c r="K279" i="31"/>
  <c r="K278" i="31"/>
  <c r="K277" i="31"/>
  <c r="K276" i="31"/>
  <c r="K275" i="31"/>
  <c r="K274" i="31"/>
  <c r="K273" i="31"/>
  <c r="K272" i="31"/>
  <c r="K271" i="31"/>
  <c r="K270" i="31"/>
  <c r="K269" i="31"/>
  <c r="K268" i="31"/>
  <c r="K267" i="31"/>
  <c r="K266" i="31"/>
  <c r="K265" i="31"/>
  <c r="K264" i="31"/>
  <c r="K263" i="31"/>
  <c r="K262" i="31"/>
  <c r="K261" i="31"/>
  <c r="K260" i="31"/>
  <c r="K259" i="31"/>
  <c r="K258" i="31"/>
  <c r="K257" i="31"/>
  <c r="K256" i="31"/>
  <c r="K255" i="31"/>
  <c r="K254" i="31"/>
  <c r="K253" i="31"/>
  <c r="K252" i="31"/>
  <c r="K251" i="31"/>
  <c r="K250" i="31"/>
  <c r="K249" i="31"/>
  <c r="K248" i="31"/>
  <c r="K247" i="31"/>
  <c r="K246" i="31"/>
  <c r="K245" i="31"/>
  <c r="K244" i="31"/>
  <c r="K243" i="31"/>
  <c r="K242" i="31"/>
  <c r="K241" i="31"/>
  <c r="K240" i="31"/>
  <c r="K239" i="31"/>
  <c r="K238" i="31"/>
  <c r="K237" i="31"/>
  <c r="K236" i="31"/>
  <c r="K235" i="31"/>
  <c r="K234" i="31"/>
  <c r="K233" i="31"/>
  <c r="K232" i="31"/>
  <c r="K231" i="31"/>
  <c r="K230" i="31"/>
  <c r="K229" i="31"/>
  <c r="K228" i="31"/>
  <c r="K227" i="31"/>
  <c r="K226" i="31"/>
  <c r="K225" i="31"/>
  <c r="K224" i="31"/>
  <c r="K223" i="31"/>
  <c r="K222" i="31"/>
  <c r="K221" i="31"/>
  <c r="K220" i="31"/>
  <c r="K219" i="31"/>
  <c r="K218" i="31"/>
  <c r="K217" i="31"/>
  <c r="K216" i="31"/>
  <c r="K215" i="31"/>
  <c r="K214" i="31"/>
  <c r="K213" i="31"/>
  <c r="K212" i="31"/>
  <c r="K211" i="31"/>
  <c r="K210" i="31"/>
  <c r="K209" i="31"/>
  <c r="K208" i="31"/>
  <c r="K207" i="31"/>
  <c r="K206" i="31"/>
  <c r="K205" i="31"/>
  <c r="K204" i="31"/>
  <c r="K203" i="31"/>
  <c r="K202" i="31"/>
  <c r="K201" i="31"/>
  <c r="K200" i="31"/>
  <c r="K199" i="31"/>
  <c r="K198" i="31"/>
  <c r="K197" i="31"/>
  <c r="K196" i="31"/>
  <c r="K195" i="31"/>
  <c r="K194" i="31"/>
  <c r="K193" i="31"/>
  <c r="K192" i="31"/>
  <c r="K191" i="31"/>
  <c r="K190" i="31"/>
  <c r="K189" i="31"/>
  <c r="K188" i="31"/>
  <c r="K187" i="31"/>
  <c r="K186" i="31"/>
  <c r="K185" i="31"/>
  <c r="K184" i="31"/>
  <c r="K183" i="31"/>
  <c r="K182" i="31"/>
  <c r="K181" i="31"/>
  <c r="K180" i="31"/>
  <c r="K179" i="31"/>
  <c r="K178" i="31"/>
  <c r="K177" i="31"/>
  <c r="K176" i="31"/>
  <c r="K175" i="31"/>
  <c r="K174" i="31"/>
  <c r="K173" i="31"/>
  <c r="K172" i="31"/>
  <c r="K171" i="31"/>
  <c r="K170" i="31"/>
  <c r="K169" i="31"/>
  <c r="K168" i="31"/>
  <c r="K167" i="31"/>
  <c r="K166" i="31"/>
  <c r="K165" i="31"/>
  <c r="K164" i="31"/>
  <c r="K163" i="31"/>
  <c r="K162" i="31"/>
  <c r="K161" i="31"/>
  <c r="K160" i="31"/>
  <c r="K159" i="31"/>
  <c r="K158" i="31"/>
  <c r="K157" i="31"/>
  <c r="K156" i="31"/>
  <c r="K155" i="31"/>
  <c r="K154" i="31"/>
  <c r="K153" i="31"/>
  <c r="K152" i="31"/>
  <c r="K151" i="31"/>
  <c r="K150" i="31"/>
  <c r="K149" i="31"/>
  <c r="K148" i="31"/>
  <c r="K147" i="31"/>
  <c r="K146" i="31"/>
  <c r="K145" i="31"/>
  <c r="K144" i="31"/>
  <c r="K143" i="31"/>
  <c r="K142" i="31"/>
  <c r="K141" i="31"/>
  <c r="K140" i="31"/>
  <c r="K139" i="31"/>
  <c r="K138" i="31"/>
  <c r="K137" i="31"/>
  <c r="K136" i="31"/>
  <c r="K135" i="31"/>
  <c r="K134" i="31"/>
  <c r="K133" i="31"/>
  <c r="K132" i="31"/>
  <c r="K131" i="31"/>
  <c r="K130" i="31"/>
  <c r="K129" i="31"/>
  <c r="K128" i="31"/>
  <c r="K127" i="31"/>
  <c r="K126" i="31"/>
  <c r="K125" i="31"/>
  <c r="K124" i="31"/>
  <c r="K123" i="31"/>
  <c r="K122" i="31"/>
  <c r="K121" i="31"/>
  <c r="K120" i="31"/>
  <c r="K119" i="31"/>
  <c r="K118" i="31"/>
  <c r="K117" i="31"/>
  <c r="K116" i="31"/>
  <c r="K115" i="31"/>
  <c r="K114" i="31"/>
  <c r="K113" i="31"/>
  <c r="K112" i="31"/>
  <c r="K111" i="31"/>
  <c r="K110" i="31"/>
  <c r="K109" i="31"/>
  <c r="K108" i="31"/>
  <c r="K107" i="31"/>
  <c r="K106" i="31"/>
  <c r="K105" i="31"/>
  <c r="K104" i="31"/>
  <c r="K103" i="31"/>
  <c r="K102" i="31"/>
  <c r="K101" i="31"/>
  <c r="K100" i="31"/>
  <c r="K99" i="31"/>
  <c r="K98" i="31"/>
  <c r="K97" i="31"/>
  <c r="K96" i="31"/>
  <c r="K95" i="31"/>
  <c r="K94" i="31"/>
  <c r="K93" i="31"/>
  <c r="K92" i="31"/>
  <c r="K91" i="31"/>
  <c r="K90" i="31"/>
  <c r="K89" i="31"/>
  <c r="K88" i="31"/>
  <c r="K87" i="31"/>
  <c r="K86" i="31"/>
  <c r="K85" i="31"/>
  <c r="K84" i="31"/>
  <c r="K83" i="31"/>
  <c r="K82" i="31"/>
  <c r="K81" i="31"/>
  <c r="K80" i="31"/>
  <c r="K79" i="31"/>
  <c r="K78" i="31"/>
  <c r="K77" i="31"/>
  <c r="K76" i="31"/>
  <c r="K75" i="31"/>
  <c r="K74" i="31"/>
  <c r="K73" i="31"/>
  <c r="K72" i="31"/>
  <c r="K71" i="31"/>
  <c r="K70" i="31"/>
  <c r="K69" i="31"/>
  <c r="K68" i="31"/>
  <c r="K67" i="31"/>
  <c r="K66" i="31"/>
  <c r="K65" i="31"/>
  <c r="K64" i="31"/>
  <c r="K63" i="31"/>
  <c r="K62" i="31"/>
  <c r="K61" i="31"/>
  <c r="K60" i="31"/>
  <c r="K59" i="31"/>
  <c r="K58" i="31"/>
  <c r="K57" i="31"/>
  <c r="K56" i="31"/>
  <c r="K55" i="31"/>
  <c r="K54" i="31"/>
  <c r="K53" i="31"/>
  <c r="K52" i="31"/>
  <c r="K51" i="31"/>
  <c r="K50" i="31"/>
  <c r="K49" i="31"/>
  <c r="K48" i="31"/>
  <c r="K47" i="31"/>
  <c r="K46" i="31"/>
  <c r="K45" i="31"/>
  <c r="K44" i="31"/>
  <c r="K43" i="31"/>
  <c r="K42" i="31"/>
  <c r="K41" i="31"/>
  <c r="K40" i="31"/>
  <c r="K39" i="31"/>
  <c r="K38" i="31"/>
  <c r="K37" i="31"/>
  <c r="K36" i="31"/>
  <c r="K35" i="31"/>
  <c r="K34" i="31"/>
  <c r="K33" i="31"/>
  <c r="K32" i="31"/>
  <c r="K31" i="31"/>
  <c r="K30" i="31"/>
  <c r="K29" i="31"/>
  <c r="K28" i="31"/>
  <c r="K27" i="31"/>
  <c r="K26" i="31"/>
  <c r="K25" i="31"/>
  <c r="K24" i="31"/>
  <c r="K23" i="31"/>
  <c r="K22" i="31"/>
  <c r="K21" i="31"/>
  <c r="K20" i="31"/>
  <c r="K19" i="31"/>
  <c r="K18" i="31"/>
  <c r="K17" i="31"/>
  <c r="K16" i="31"/>
  <c r="K15" i="31"/>
  <c r="K14" i="31"/>
  <c r="K13" i="31"/>
  <c r="K12" i="31"/>
  <c r="K11" i="31"/>
  <c r="K10" i="31"/>
  <c r="K9" i="31"/>
  <c r="K8" i="31"/>
  <c r="K7" i="31"/>
  <c r="K6" i="31"/>
  <c r="L6" i="31" s="1"/>
  <c r="AD4" i="31"/>
  <c r="AE4" i="31" s="1"/>
  <c r="B4" i="31"/>
  <c r="L7" i="31" l="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94" i="31"/>
  <c r="L95" i="31"/>
  <c r="L96" i="31"/>
  <c r="L97" i="31"/>
  <c r="L98" i="31"/>
  <c r="L99" i="31"/>
  <c r="L100" i="31"/>
  <c r="L101" i="31"/>
  <c r="L102" i="31"/>
  <c r="L103" i="31"/>
  <c r="L104" i="31"/>
  <c r="L105" i="31"/>
  <c r="L106" i="31"/>
  <c r="L107" i="31"/>
  <c r="L108" i="31"/>
  <c r="L109" i="31"/>
  <c r="L110" i="31"/>
  <c r="L111" i="31"/>
  <c r="L112" i="31"/>
  <c r="L113" i="31"/>
  <c r="L114" i="31"/>
  <c r="L115" i="31"/>
  <c r="L116" i="31"/>
  <c r="L117" i="31"/>
  <c r="L118" i="31"/>
  <c r="L119" i="31"/>
  <c r="L120" i="31"/>
  <c r="L121" i="31"/>
  <c r="L122" i="31"/>
  <c r="L123" i="31"/>
  <c r="L124" i="31"/>
  <c r="L125" i="31"/>
  <c r="L126" i="31"/>
  <c r="L127" i="31"/>
  <c r="L128" i="31"/>
  <c r="L129" i="31"/>
  <c r="L130" i="31"/>
  <c r="L131" i="31"/>
  <c r="L132" i="31"/>
  <c r="L133" i="31"/>
  <c r="L134" i="31"/>
  <c r="L135" i="31"/>
  <c r="L136" i="31"/>
  <c r="L137" i="31"/>
  <c r="L138" i="31"/>
  <c r="L139" i="31"/>
  <c r="L140" i="31"/>
  <c r="L141" i="31"/>
  <c r="L142" i="31"/>
  <c r="L143" i="31"/>
  <c r="L144" i="31"/>
  <c r="L145" i="31"/>
  <c r="L146" i="31"/>
  <c r="L147" i="31"/>
  <c r="L148" i="31"/>
  <c r="L149" i="31"/>
  <c r="L150" i="31"/>
  <c r="L151" i="31"/>
  <c r="L152" i="31"/>
  <c r="L153" i="31"/>
  <c r="L154" i="31"/>
  <c r="L155" i="31"/>
  <c r="L156" i="31"/>
  <c r="L157" i="31"/>
  <c r="L158" i="31"/>
  <c r="L159" i="31"/>
  <c r="L160" i="31"/>
  <c r="L161" i="31"/>
  <c r="L162" i="31"/>
  <c r="L163" i="31"/>
  <c r="L164" i="31"/>
  <c r="L165" i="31"/>
  <c r="L166" i="31"/>
  <c r="L167" i="31"/>
  <c r="L168" i="31"/>
  <c r="L169" i="31"/>
  <c r="L170" i="31"/>
  <c r="L171" i="31"/>
  <c r="L172" i="31"/>
  <c r="L173" i="31"/>
  <c r="L174" i="31"/>
  <c r="L175" i="31"/>
  <c r="L176" i="31"/>
  <c r="L177" i="31"/>
  <c r="L178" i="31"/>
  <c r="L179" i="31"/>
  <c r="L180" i="31"/>
  <c r="L181" i="31"/>
  <c r="L182" i="31"/>
  <c r="L183" i="31"/>
  <c r="L184" i="31"/>
  <c r="L185" i="31"/>
  <c r="L186" i="31"/>
  <c r="L187" i="31"/>
  <c r="L188" i="31"/>
  <c r="L189" i="31"/>
  <c r="L190" i="31"/>
  <c r="L191" i="31"/>
  <c r="L192" i="31"/>
  <c r="L193" i="31"/>
  <c r="L194" i="31"/>
  <c r="L195" i="31"/>
  <c r="L196" i="31"/>
  <c r="L197" i="31"/>
  <c r="L198" i="31"/>
  <c r="L199" i="31"/>
  <c r="L200" i="31"/>
  <c r="L201" i="31"/>
  <c r="L202" i="31"/>
  <c r="L203" i="31"/>
  <c r="L204" i="31"/>
  <c r="L205" i="31"/>
  <c r="L206" i="31"/>
  <c r="L207" i="31"/>
  <c r="L208" i="31"/>
  <c r="L209" i="31"/>
  <c r="L210" i="31"/>
  <c r="L211" i="31"/>
  <c r="L212" i="31"/>
  <c r="L213" i="31"/>
  <c r="L214" i="31"/>
  <c r="L215" i="31"/>
  <c r="L216" i="31"/>
  <c r="L217" i="31"/>
  <c r="L218" i="31"/>
  <c r="L219" i="31"/>
  <c r="L220" i="31"/>
  <c r="L221" i="31"/>
  <c r="L222" i="31"/>
  <c r="L223" i="31"/>
  <c r="L224" i="31"/>
  <c r="L225" i="31"/>
  <c r="L226" i="31"/>
  <c r="L227" i="31"/>
  <c r="L228" i="31"/>
  <c r="L229" i="31"/>
  <c r="L230" i="31"/>
  <c r="L231" i="31"/>
  <c r="L232" i="31"/>
  <c r="L233" i="31"/>
  <c r="L234" i="31"/>
  <c r="L235" i="31"/>
  <c r="L236" i="31"/>
  <c r="L237" i="31"/>
  <c r="L238" i="31"/>
  <c r="L239" i="31"/>
  <c r="L240" i="31"/>
  <c r="L241" i="31"/>
  <c r="L242" i="31"/>
  <c r="L243" i="31"/>
  <c r="L244" i="31"/>
  <c r="L245" i="31"/>
  <c r="L246" i="31"/>
  <c r="L247" i="31"/>
  <c r="L248" i="31"/>
  <c r="L249" i="31"/>
  <c r="L250" i="31"/>
  <c r="L251" i="31"/>
  <c r="L252" i="31"/>
  <c r="L253" i="31"/>
  <c r="L254" i="31"/>
  <c r="L255" i="31"/>
  <c r="L256" i="31"/>
  <c r="L257" i="31"/>
  <c r="L258" i="31"/>
  <c r="L259" i="31"/>
  <c r="L260" i="31"/>
  <c r="L261" i="31"/>
  <c r="L262" i="31"/>
  <c r="L263" i="31"/>
  <c r="L264" i="31"/>
  <c r="L265" i="31"/>
  <c r="L266" i="31"/>
  <c r="L267" i="31"/>
  <c r="L268" i="31"/>
  <c r="L269" i="31"/>
  <c r="L270" i="31"/>
  <c r="L271" i="31"/>
  <c r="L272" i="31"/>
  <c r="L273" i="31"/>
  <c r="L274" i="31"/>
  <c r="L275" i="31"/>
  <c r="L276" i="31"/>
  <c r="L277" i="31"/>
  <c r="L278" i="31"/>
  <c r="L279" i="31"/>
  <c r="L280" i="31"/>
  <c r="L281" i="31"/>
  <c r="L282" i="31"/>
  <c r="L283" i="31"/>
  <c r="L284" i="31"/>
  <c r="L285" i="31"/>
  <c r="L286" i="31"/>
  <c r="L287" i="31"/>
  <c r="L288" i="31"/>
  <c r="L289" i="31"/>
  <c r="L290" i="31"/>
  <c r="L291" i="31"/>
  <c r="T13" i="9"/>
  <c r="T12" i="9"/>
  <c r="T9" i="9"/>
  <c r="T7" i="9"/>
  <c r="T6" i="9"/>
  <c r="T5" i="9"/>
  <c r="T4" i="9"/>
  <c r="T3" i="9"/>
  <c r="U13" i="9"/>
  <c r="U12" i="9"/>
  <c r="U9" i="9"/>
  <c r="U7" i="9"/>
  <c r="U6" i="9"/>
  <c r="U5" i="9"/>
  <c r="U4" i="9"/>
  <c r="U3" i="9"/>
  <c r="S13" i="9"/>
  <c r="S12" i="9"/>
  <c r="S9" i="9"/>
  <c r="S7" i="9"/>
  <c r="S6" i="9"/>
  <c r="S5" i="9"/>
  <c r="S4" i="9"/>
  <c r="S3" i="9"/>
  <c r="R13" i="9"/>
  <c r="R12" i="9"/>
  <c r="R9" i="9"/>
  <c r="R7" i="9"/>
  <c r="R6" i="9"/>
  <c r="R5" i="9"/>
  <c r="R4" i="9"/>
  <c r="R3" i="9"/>
  <c r="Q7" i="9"/>
  <c r="Q5" i="9"/>
  <c r="U13" i="4"/>
  <c r="U12" i="4"/>
  <c r="U9" i="4"/>
  <c r="U7" i="4"/>
  <c r="U6" i="4"/>
  <c r="U5" i="4"/>
  <c r="U4" i="4"/>
  <c r="U3" i="4"/>
  <c r="T13" i="4"/>
  <c r="T12" i="4"/>
  <c r="T9" i="4"/>
  <c r="T7" i="4"/>
  <c r="T6" i="4"/>
  <c r="T5" i="4"/>
  <c r="T4" i="4"/>
  <c r="T3" i="4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D20" i="29" a="1"/>
  <c r="D20" i="29"/>
  <c r="E20" i="29"/>
  <c r="D21" i="29"/>
  <c r="E21" i="29"/>
  <c r="D22" i="29"/>
  <c r="E22" i="29"/>
  <c r="D23" i="29"/>
  <c r="E23" i="29"/>
  <c r="D24" i="29"/>
  <c r="E24" i="29"/>
  <c r="L14" i="29"/>
  <c r="L13" i="29"/>
  <c r="L12" i="29"/>
  <c r="L11" i="29"/>
  <c r="L10" i="29"/>
  <c r="L9" i="29"/>
  <c r="L8" i="29"/>
  <c r="L7" i="29"/>
  <c r="L6" i="29"/>
  <c r="L5" i="29"/>
  <c r="L4" i="29"/>
  <c r="L3" i="29"/>
  <c r="L2" i="29"/>
  <c r="E2" i="29"/>
  <c r="F2" i="29"/>
  <c r="G2" i="29"/>
  <c r="H2" i="29"/>
  <c r="E3" i="29"/>
  <c r="F3" i="29"/>
  <c r="G3" i="29"/>
  <c r="H3" i="29"/>
  <c r="E4" i="29"/>
  <c r="F4" i="29"/>
  <c r="G4" i="29"/>
  <c r="H4" i="29"/>
  <c r="E5" i="29"/>
  <c r="F5" i="29"/>
  <c r="G5" i="29"/>
  <c r="H5" i="29"/>
  <c r="E6" i="29"/>
  <c r="F6" i="29"/>
  <c r="G6" i="29"/>
  <c r="H6" i="29"/>
  <c r="E7" i="29"/>
  <c r="F7" i="29"/>
  <c r="G7" i="29"/>
  <c r="H7" i="29"/>
  <c r="E8" i="29"/>
  <c r="F8" i="29"/>
  <c r="G8" i="29"/>
  <c r="H8" i="29"/>
  <c r="E9" i="29"/>
  <c r="F9" i="29"/>
  <c r="G9" i="29"/>
  <c r="H9" i="29"/>
  <c r="E10" i="29"/>
  <c r="F10" i="29"/>
  <c r="G10" i="29"/>
  <c r="H10" i="29"/>
  <c r="E11" i="29"/>
  <c r="F11" i="29"/>
  <c r="G11" i="29"/>
  <c r="H11" i="29"/>
  <c r="E12" i="29"/>
  <c r="F12" i="29"/>
  <c r="G12" i="29"/>
  <c r="H12" i="29"/>
  <c r="E13" i="29"/>
  <c r="F13" i="29"/>
  <c r="G13" i="29"/>
  <c r="H13" i="29"/>
  <c r="E14" i="29"/>
  <c r="F14" i="29"/>
  <c r="G14" i="29"/>
  <c r="H14" i="29"/>
  <c r="E15" i="29"/>
  <c r="F15" i="29"/>
  <c r="G15" i="29"/>
  <c r="H15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I2" i="29" l="1"/>
  <c r="K2" i="29"/>
  <c r="I3" i="29"/>
  <c r="K3" i="29"/>
  <c r="I4" i="29"/>
  <c r="K4" i="29"/>
  <c r="I5" i="29"/>
  <c r="K5" i="29"/>
  <c r="I6" i="29"/>
  <c r="K6" i="29"/>
  <c r="I7" i="29"/>
  <c r="K7" i="29"/>
  <c r="I8" i="29"/>
  <c r="K8" i="29"/>
  <c r="I9" i="29"/>
  <c r="K9" i="29"/>
  <c r="I10" i="29"/>
  <c r="K10" i="29"/>
  <c r="I11" i="29"/>
  <c r="K11" i="29"/>
  <c r="I12" i="29"/>
  <c r="K12" i="29"/>
  <c r="I13" i="29"/>
  <c r="K13" i="29"/>
  <c r="I14" i="29"/>
  <c r="K14" i="29"/>
  <c r="I15" i="29"/>
  <c r="J15" i="29"/>
  <c r="K15" i="29" l="1"/>
  <c r="J14" i="29"/>
  <c r="J13" i="29"/>
  <c r="J12" i="29"/>
  <c r="J11" i="29"/>
  <c r="J10" i="29"/>
  <c r="J9" i="29"/>
  <c r="J8" i="29"/>
  <c r="J7" i="29"/>
  <c r="J6" i="29"/>
  <c r="J5" i="29"/>
  <c r="J4" i="29"/>
  <c r="J3" i="29"/>
  <c r="J2" i="29"/>
  <c r="R7" i="17" l="1"/>
  <c r="R5" i="17"/>
  <c r="R4" i="17"/>
  <c r="R3" i="17"/>
  <c r="R2" i="17"/>
  <c r="Q5" i="17"/>
  <c r="Q7" i="17"/>
  <c r="Q4" i="17"/>
  <c r="Q3" i="17"/>
  <c r="Q2" i="17"/>
  <c r="P7" i="17"/>
  <c r="P5" i="17"/>
  <c r="P4" i="17"/>
  <c r="P3" i="17"/>
  <c r="P2" i="17"/>
  <c r="O22" i="28"/>
  <c r="O21" i="28"/>
  <c r="O20" i="28"/>
  <c r="O19" i="28"/>
  <c r="O18" i="28"/>
  <c r="I12" i="28"/>
  <c r="I11" i="28"/>
  <c r="I10" i="28"/>
  <c r="I9" i="28"/>
  <c r="I8" i="28"/>
  <c r="I7" i="28"/>
  <c r="K20" i="17"/>
  <c r="K21" i="17" s="1"/>
  <c r="K22" i="17" s="1"/>
  <c r="K23" i="17" s="1"/>
  <c r="K24" i="17" s="1"/>
  <c r="K25" i="17" s="1"/>
  <c r="K26" i="17" s="1"/>
  <c r="K27" i="17" s="1"/>
  <c r="K28" i="17" s="1"/>
  <c r="K29" i="17" s="1"/>
  <c r="K3" i="17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Q7" i="15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I94" i="17" l="1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P2" i="13" l="1"/>
  <c r="Q3" i="9"/>
  <c r="E29" i="4"/>
  <c r="N4" i="2"/>
  <c r="O2" i="13"/>
  <c r="L16" i="1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I2" i="9"/>
  <c r="J3" i="11" l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6" i="9"/>
  <c r="P3" i="9" l="1"/>
  <c r="P4" i="9"/>
  <c r="P5" i="9"/>
  <c r="P6" i="9"/>
  <c r="P7" i="9"/>
  <c r="P8" i="9"/>
  <c r="P9" i="9"/>
  <c r="P10" i="9"/>
  <c r="P11" i="9"/>
  <c r="P12" i="9"/>
  <c r="P13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M16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8" i="4" l="1"/>
  <c r="E30" i="4"/>
  <c r="J5" i="2"/>
  <c r="J6" i="2" s="1"/>
  <c r="J7" i="2" s="1"/>
  <c r="J8" i="2" s="1"/>
  <c r="J9" i="2" s="1"/>
  <c r="J10" i="2" s="1"/>
  <c r="J11" i="2" s="1"/>
  <c r="J12" i="2" s="1"/>
  <c r="J13" i="2" s="1"/>
  <c r="J14" i="2" s="1"/>
  <c r="A2" i="7"/>
  <c r="E2" i="7" l="1"/>
  <c r="D2" i="7"/>
  <c r="C2" i="7"/>
  <c r="B2" i="7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51" i="7" a="1"/>
  <c r="A51" i="7" s="1"/>
  <c r="A52" i="7" a="1"/>
  <c r="A52" i="7" s="1"/>
  <c r="A53" i="7" a="1"/>
  <c r="A53" i="7" s="1"/>
  <c r="B53" i="7" l="1"/>
  <c r="E53" i="7"/>
  <c r="D53" i="7"/>
  <c r="C53" i="7"/>
  <c r="B52" i="7"/>
  <c r="E52" i="7"/>
  <c r="D52" i="7"/>
  <c r="C52" i="7"/>
  <c r="B51" i="7"/>
  <c r="E51" i="7"/>
  <c r="D51" i="7"/>
  <c r="C51" i="7"/>
  <c r="B50" i="7"/>
  <c r="E50" i="7"/>
  <c r="D50" i="7"/>
  <c r="C50" i="7"/>
  <c r="B49" i="7"/>
  <c r="E49" i="7"/>
  <c r="D49" i="7"/>
  <c r="C49" i="7"/>
  <c r="B48" i="7"/>
  <c r="E48" i="7"/>
  <c r="D48" i="7"/>
  <c r="C48" i="7"/>
  <c r="B47" i="7"/>
  <c r="E47" i="7"/>
  <c r="D47" i="7"/>
  <c r="C47" i="7"/>
  <c r="B46" i="7"/>
  <c r="E46" i="7"/>
  <c r="D46" i="7"/>
  <c r="C46" i="7"/>
  <c r="B45" i="7"/>
  <c r="E45" i="7"/>
  <c r="D45" i="7"/>
  <c r="C45" i="7"/>
  <c r="B44" i="7"/>
  <c r="E44" i="7"/>
  <c r="D44" i="7"/>
  <c r="C44" i="7"/>
  <c r="B43" i="7"/>
  <c r="E43" i="7"/>
  <c r="D43" i="7"/>
  <c r="C43" i="7"/>
  <c r="B42" i="7"/>
  <c r="E42" i="7"/>
  <c r="D42" i="7"/>
  <c r="C42" i="7"/>
  <c r="B41" i="7"/>
  <c r="E41" i="7"/>
  <c r="D41" i="7"/>
  <c r="C41" i="7"/>
  <c r="B40" i="7"/>
  <c r="E40" i="7"/>
  <c r="D40" i="7"/>
  <c r="C40" i="7"/>
  <c r="B39" i="7"/>
  <c r="E39" i="7"/>
  <c r="D39" i="7"/>
  <c r="C39" i="7"/>
  <c r="B38" i="7"/>
  <c r="E38" i="7"/>
  <c r="D38" i="7"/>
  <c r="C38" i="7"/>
  <c r="B37" i="7"/>
  <c r="E37" i="7"/>
  <c r="D37" i="7"/>
  <c r="C37" i="7"/>
  <c r="B36" i="7"/>
  <c r="E36" i="7"/>
  <c r="D36" i="7"/>
  <c r="C36" i="7"/>
  <c r="B35" i="7"/>
  <c r="E35" i="7"/>
  <c r="D35" i="7"/>
  <c r="C35" i="7"/>
  <c r="B34" i="7"/>
  <c r="E34" i="7"/>
  <c r="D34" i="7"/>
  <c r="C34" i="7"/>
  <c r="B33" i="7"/>
  <c r="E33" i="7"/>
  <c r="D33" i="7"/>
  <c r="C33" i="7"/>
  <c r="B32" i="7"/>
  <c r="E32" i="7"/>
  <c r="D32" i="7"/>
  <c r="C32" i="7"/>
  <c r="B31" i="7"/>
  <c r="E31" i="7"/>
  <c r="D31" i="7"/>
  <c r="C31" i="7"/>
  <c r="B30" i="7"/>
  <c r="E30" i="7"/>
  <c r="D30" i="7"/>
  <c r="C30" i="7"/>
  <c r="B29" i="7"/>
  <c r="E29" i="7"/>
  <c r="D29" i="7"/>
  <c r="C29" i="7"/>
  <c r="B28" i="7"/>
  <c r="E28" i="7"/>
  <c r="D28" i="7"/>
  <c r="C28" i="7"/>
  <c r="B27" i="7"/>
  <c r="E27" i="7"/>
  <c r="D27" i="7"/>
  <c r="C27" i="7"/>
  <c r="B26" i="7"/>
  <c r="E26" i="7"/>
  <c r="D26" i="7"/>
  <c r="C26" i="7"/>
  <c r="B25" i="7"/>
  <c r="E25" i="7"/>
  <c r="D25" i="7"/>
  <c r="C25" i="7"/>
  <c r="B24" i="7"/>
  <c r="E24" i="7"/>
  <c r="D24" i="7"/>
  <c r="C24" i="7"/>
  <c r="B23" i="7"/>
  <c r="E23" i="7"/>
  <c r="D23" i="7"/>
  <c r="C23" i="7"/>
  <c r="B22" i="7"/>
  <c r="E22" i="7"/>
  <c r="D22" i="7"/>
  <c r="C22" i="7"/>
  <c r="B21" i="7"/>
  <c r="E21" i="7"/>
  <c r="D21" i="7"/>
  <c r="C21" i="7"/>
  <c r="B20" i="7"/>
  <c r="E20" i="7"/>
  <c r="D20" i="7"/>
  <c r="C20" i="7"/>
  <c r="B19" i="7"/>
  <c r="E19" i="7"/>
  <c r="D19" i="7"/>
  <c r="C19" i="7"/>
  <c r="B18" i="7"/>
  <c r="E18" i="7"/>
  <c r="D18" i="7"/>
  <c r="C18" i="7"/>
  <c r="B17" i="7"/>
  <c r="E17" i="7"/>
  <c r="D17" i="7"/>
  <c r="C17" i="7"/>
  <c r="B16" i="7"/>
  <c r="E16" i="7"/>
  <c r="D16" i="7"/>
  <c r="C16" i="7"/>
  <c r="B15" i="7"/>
  <c r="E15" i="7"/>
  <c r="D15" i="7"/>
  <c r="C15" i="7"/>
  <c r="B14" i="7"/>
  <c r="E14" i="7"/>
  <c r="D14" i="7"/>
  <c r="C14" i="7"/>
  <c r="B13" i="7"/>
  <c r="E13" i="7"/>
  <c r="D13" i="7"/>
  <c r="C13" i="7"/>
  <c r="B12" i="7"/>
  <c r="E12" i="7"/>
  <c r="D12" i="7"/>
  <c r="C12" i="7"/>
  <c r="B11" i="7"/>
  <c r="E11" i="7"/>
  <c r="D11" i="7"/>
  <c r="C11" i="7"/>
  <c r="B10" i="7"/>
  <c r="E10" i="7"/>
  <c r="D10" i="7"/>
  <c r="C10" i="7"/>
  <c r="B9" i="7"/>
  <c r="E9" i="7"/>
  <c r="D9" i="7"/>
  <c r="C9" i="7"/>
  <c r="B8" i="7"/>
  <c r="E8" i="7"/>
  <c r="D8" i="7"/>
  <c r="C8" i="7"/>
  <c r="B7" i="7"/>
  <c r="E7" i="7"/>
  <c r="D7" i="7"/>
  <c r="C7" i="7"/>
  <c r="B6" i="7"/>
  <c r="E6" i="7"/>
  <c r="D6" i="7"/>
  <c r="C6" i="7"/>
  <c r="B5" i="7"/>
  <c r="E5" i="7"/>
  <c r="D5" i="7"/>
  <c r="C5" i="7"/>
  <c r="B4" i="7"/>
  <c r="E4" i="7"/>
  <c r="D4" i="7"/>
  <c r="C4" i="7"/>
  <c r="B3" i="7"/>
  <c r="E3" i="7"/>
  <c r="D3" i="7"/>
  <c r="C3" i="7"/>
  <c r="A54" i="7" a="1"/>
  <c r="A54" i="7" s="1"/>
  <c r="A55" i="7" a="1"/>
  <c r="A55" i="7" s="1"/>
  <c r="A56" i="7" a="1"/>
  <c r="A56" i="7" s="1"/>
  <c r="A57" i="7" a="1"/>
  <c r="A57" i="7" s="1"/>
  <c r="A58" i="7" a="1"/>
  <c r="A58" i="7" s="1"/>
  <c r="A59" i="7" a="1"/>
  <c r="A59" i="7" s="1"/>
  <c r="A60" i="7" a="1"/>
  <c r="A60" i="7" s="1"/>
  <c r="A61" i="7" a="1"/>
  <c r="A61" i="7" s="1"/>
  <c r="A62" i="7" a="1"/>
  <c r="A62" i="7" s="1"/>
  <c r="A63" i="7" a="1"/>
  <c r="A63" i="7" s="1"/>
  <c r="A64" i="7" a="1"/>
  <c r="A64" i="7" s="1"/>
  <c r="A65" i="7" a="1"/>
  <c r="A65" i="7" s="1"/>
  <c r="A66" i="7" a="1"/>
  <c r="A66" i="7" s="1"/>
  <c r="A67" i="7" a="1"/>
  <c r="A67" i="7" s="1"/>
  <c r="A68" i="7" a="1"/>
  <c r="A68" i="7" s="1"/>
  <c r="A69" i="7" a="1"/>
  <c r="A69" i="7" s="1"/>
  <c r="A70" i="7" a="1"/>
  <c r="A70" i="7" s="1"/>
  <c r="A71" i="7" a="1"/>
  <c r="A71" i="7" s="1"/>
  <c r="A72" i="7" a="1"/>
  <c r="A72" i="7" s="1"/>
  <c r="A73" i="7" a="1"/>
  <c r="A73" i="7" s="1"/>
  <c r="A74" i="7" a="1"/>
  <c r="A74" i="7" s="1"/>
  <c r="A75" i="7" a="1"/>
  <c r="A75" i="7" s="1"/>
  <c r="A76" i="7" a="1"/>
  <c r="A76" i="7" s="1"/>
  <c r="A77" i="7" a="1"/>
  <c r="A77" i="7" s="1"/>
  <c r="A78" i="7" a="1"/>
  <c r="A78" i="7" s="1"/>
  <c r="A79" i="7" a="1"/>
  <c r="A79" i="7" s="1"/>
  <c r="A80" i="7" a="1"/>
  <c r="A80" i="7" s="1"/>
  <c r="A81" i="7" a="1"/>
  <c r="A81" i="7" s="1"/>
  <c r="A82" i="7" a="1"/>
  <c r="A82" i="7" s="1"/>
  <c r="A83" i="7" a="1"/>
  <c r="A83" i="7" s="1"/>
  <c r="A84" i="7" a="1"/>
  <c r="A84" i="7" s="1"/>
  <c r="A85" i="7" a="1"/>
  <c r="A85" i="7" s="1"/>
  <c r="A86" i="7" a="1"/>
  <c r="A86" i="7" s="1"/>
  <c r="A87" i="7" a="1"/>
  <c r="A87" i="7" s="1"/>
  <c r="A88" i="7" a="1"/>
  <c r="A88" i="7" s="1"/>
  <c r="A89" i="7" a="1"/>
  <c r="A89" i="7" s="1"/>
  <c r="A90" i="7" a="1"/>
  <c r="A90" i="7" s="1"/>
  <c r="A91" i="7" a="1"/>
  <c r="A91" i="7" s="1"/>
  <c r="A92" i="7" a="1"/>
  <c r="A92" i="7" s="1"/>
  <c r="A93" i="7" a="1"/>
  <c r="A93" i="7" s="1"/>
  <c r="A94" i="7" a="1"/>
  <c r="A94" i="7" s="1"/>
  <c r="A95" i="7" a="1"/>
  <c r="A95" i="7" s="1"/>
  <c r="B95" i="7" l="1"/>
  <c r="E95" i="7"/>
  <c r="D95" i="7"/>
  <c r="C95" i="7"/>
  <c r="B94" i="7"/>
  <c r="E94" i="7"/>
  <c r="D94" i="7"/>
  <c r="C94" i="7"/>
  <c r="B93" i="7"/>
  <c r="E93" i="7"/>
  <c r="D93" i="7"/>
  <c r="C93" i="7"/>
  <c r="B92" i="7"/>
  <c r="E92" i="7"/>
  <c r="D92" i="7"/>
  <c r="C92" i="7"/>
  <c r="B91" i="7"/>
  <c r="E91" i="7"/>
  <c r="D91" i="7"/>
  <c r="C91" i="7"/>
  <c r="B90" i="7"/>
  <c r="E90" i="7"/>
  <c r="D90" i="7"/>
  <c r="C90" i="7"/>
  <c r="B89" i="7"/>
  <c r="E89" i="7"/>
  <c r="D89" i="7"/>
  <c r="C89" i="7"/>
  <c r="B88" i="7"/>
  <c r="E88" i="7"/>
  <c r="D88" i="7"/>
  <c r="C88" i="7"/>
  <c r="B87" i="7"/>
  <c r="E87" i="7"/>
  <c r="D87" i="7"/>
  <c r="C87" i="7"/>
  <c r="B86" i="7"/>
  <c r="E86" i="7"/>
  <c r="D86" i="7"/>
  <c r="C86" i="7"/>
  <c r="B85" i="7"/>
  <c r="E85" i="7"/>
  <c r="D85" i="7"/>
  <c r="C85" i="7"/>
  <c r="B84" i="7"/>
  <c r="E84" i="7"/>
  <c r="D84" i="7"/>
  <c r="C84" i="7"/>
  <c r="B83" i="7"/>
  <c r="E83" i="7"/>
  <c r="D83" i="7"/>
  <c r="C83" i="7"/>
  <c r="B82" i="7"/>
  <c r="E82" i="7"/>
  <c r="D82" i="7"/>
  <c r="C82" i="7"/>
  <c r="B81" i="7"/>
  <c r="E81" i="7"/>
  <c r="D81" i="7"/>
  <c r="C81" i="7"/>
  <c r="B80" i="7"/>
  <c r="E80" i="7"/>
  <c r="D80" i="7"/>
  <c r="C80" i="7"/>
  <c r="B79" i="7"/>
  <c r="E79" i="7"/>
  <c r="D79" i="7"/>
  <c r="C79" i="7"/>
  <c r="B78" i="7"/>
  <c r="E78" i="7"/>
  <c r="D78" i="7"/>
  <c r="C78" i="7"/>
  <c r="B77" i="7"/>
  <c r="E77" i="7"/>
  <c r="D77" i="7"/>
  <c r="C77" i="7"/>
  <c r="B76" i="7"/>
  <c r="E76" i="7"/>
  <c r="D76" i="7"/>
  <c r="C76" i="7"/>
  <c r="B75" i="7"/>
  <c r="E75" i="7"/>
  <c r="D75" i="7"/>
  <c r="C75" i="7"/>
  <c r="B74" i="7"/>
  <c r="E74" i="7"/>
  <c r="D74" i="7"/>
  <c r="C74" i="7"/>
  <c r="B73" i="7"/>
  <c r="E73" i="7"/>
  <c r="D73" i="7"/>
  <c r="C73" i="7"/>
  <c r="B72" i="7"/>
  <c r="E72" i="7"/>
  <c r="D72" i="7"/>
  <c r="C72" i="7"/>
  <c r="B71" i="7"/>
  <c r="E71" i="7"/>
  <c r="D71" i="7"/>
  <c r="C71" i="7"/>
  <c r="B70" i="7"/>
  <c r="E70" i="7"/>
  <c r="D70" i="7"/>
  <c r="C70" i="7"/>
  <c r="B69" i="7"/>
  <c r="E69" i="7"/>
  <c r="D69" i="7"/>
  <c r="C69" i="7"/>
  <c r="B68" i="7"/>
  <c r="E68" i="7"/>
  <c r="D68" i="7"/>
  <c r="C68" i="7"/>
  <c r="B67" i="7"/>
  <c r="E67" i="7"/>
  <c r="D67" i="7"/>
  <c r="C67" i="7"/>
  <c r="B66" i="7"/>
  <c r="E66" i="7"/>
  <c r="D66" i="7"/>
  <c r="C66" i="7"/>
  <c r="B65" i="7"/>
  <c r="E65" i="7"/>
  <c r="D65" i="7"/>
  <c r="C65" i="7"/>
  <c r="B64" i="7"/>
  <c r="E64" i="7"/>
  <c r="D64" i="7"/>
  <c r="C64" i="7"/>
  <c r="B63" i="7"/>
  <c r="E63" i="7"/>
  <c r="D63" i="7"/>
  <c r="C63" i="7"/>
  <c r="B62" i="7"/>
  <c r="E62" i="7"/>
  <c r="D62" i="7"/>
  <c r="C62" i="7"/>
  <c r="B61" i="7"/>
  <c r="E61" i="7"/>
  <c r="D61" i="7"/>
  <c r="C61" i="7"/>
  <c r="B60" i="7"/>
  <c r="E60" i="7"/>
  <c r="D60" i="7"/>
  <c r="C60" i="7"/>
  <c r="B59" i="7"/>
  <c r="E59" i="7"/>
  <c r="D59" i="7"/>
  <c r="C59" i="7"/>
  <c r="B58" i="7"/>
  <c r="E58" i="7"/>
  <c r="D58" i="7"/>
  <c r="C58" i="7"/>
  <c r="B57" i="7"/>
  <c r="E57" i="7"/>
  <c r="D57" i="7"/>
  <c r="C57" i="7"/>
  <c r="B56" i="7"/>
  <c r="E56" i="7"/>
  <c r="D56" i="7"/>
  <c r="C56" i="7"/>
  <c r="B55" i="7"/>
  <c r="E55" i="7"/>
  <c r="D55" i="7"/>
  <c r="C55" i="7"/>
  <c r="E54" i="7"/>
  <c r="D54" i="7"/>
  <c r="C54" i="7"/>
  <c r="A96" i="7" a="1"/>
  <c r="A96" i="7" s="1"/>
  <c r="B54" i="7"/>
  <c r="B96" i="7" l="1"/>
  <c r="E96" i="7"/>
  <c r="D96" i="7"/>
  <c r="C96" i="7"/>
</calcChain>
</file>

<file path=xl/sharedStrings.xml><?xml version="1.0" encoding="utf-8"?>
<sst xmlns="http://schemas.openxmlformats.org/spreadsheetml/2006/main" count="31700" uniqueCount="1713">
  <si>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</si>
  <si>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</si>
  <si>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</si>
  <si>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</si>
  <si>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</si>
  <si>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</si>
  <si>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</si>
  <si>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</si>
  <si>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</si>
  <si>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</si>
  <si>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</si>
  <si>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</si>
  <si>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</si>
  <si>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</si>
  <si>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</si>
  <si>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</si>
  <si>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</si>
  <si>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</si>
  <si>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</si>
  <si>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</si>
  <si>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</si>
  <si>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</si>
  <si>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</si>
  <si>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</si>
  <si>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</si>
  <si>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</si>
  <si>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</si>
  <si>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</si>
  <si>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</si>
  <si>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</si>
  <si>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</si>
  <si>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</si>
  <si>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</si>
  <si>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</si>
  <si>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</si>
  <si>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</si>
  <si>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</si>
  <si>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</si>
  <si>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</si>
  <si>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</si>
  <si>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</si>
  <si>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</si>
  <si>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</si>
  <si>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</si>
  <si>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</si>
  <si>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</si>
  <si>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</si>
  <si>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</si>
  <si>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</si>
  <si>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</si>
  <si>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</si>
  <si>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</si>
  <si>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</si>
  <si>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</si>
  <si>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</si>
  <si>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</si>
  <si>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</si>
  <si>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</si>
  <si>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</si>
  <si>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</si>
  <si>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</si>
  <si>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</si>
  <si>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</si>
  <si>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</si>
  <si>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</si>
  <si>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</si>
  <si>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</si>
  <si>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</si>
  <si>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</si>
  <si>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</si>
  <si>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</si>
  <si>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</si>
  <si>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</si>
  <si>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</si>
  <si>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</si>
  <si>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</si>
  <si>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</si>
  <si>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</si>
  <si>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</si>
  <si>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</si>
  <si>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</si>
  <si>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</si>
  <si>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</si>
  <si>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</si>
  <si>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</si>
  <si>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</si>
  <si>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</si>
  <si>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</si>
  <si>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</si>
  <si>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</si>
  <si>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</si>
  <si>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</si>
  <si>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</si>
  <si>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</si>
  <si>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</si>
  <si>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</si>
  <si>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</si>
  <si>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</si>
  <si>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</si>
  <si>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</si>
  <si>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</si>
  <si>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</si>
  <si>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</si>
  <si>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</si>
  <si>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</si>
  <si>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</si>
  <si>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</si>
  <si>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</si>
  <si>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</si>
  <si>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</si>
  <si>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</si>
  <si>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</si>
  <si>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</si>
  <si>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</si>
  <si>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</si>
  <si>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</si>
  <si>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</si>
  <si>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</si>
  <si>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</si>
  <si>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</si>
  <si>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</si>
  <si>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</si>
  <si>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</si>
  <si>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</si>
  <si>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</si>
  <si>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</si>
  <si>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</si>
  <si>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</si>
  <si>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</si>
  <si>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</si>
  <si>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</si>
  <si>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</si>
  <si>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</si>
  <si>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</si>
  <si>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</si>
  <si>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</si>
  <si>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</si>
  <si>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</si>
  <si>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</si>
  <si>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</si>
  <si>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</si>
  <si>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</si>
  <si>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</si>
  <si>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</si>
  <si>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</si>
  <si>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</si>
  <si>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</si>
  <si>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</si>
  <si>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</si>
  <si>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</si>
  <si>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</si>
  <si>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</si>
  <si>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</si>
  <si>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</si>
  <si>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</si>
  <si>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</si>
  <si>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</si>
  <si>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</si>
  <si>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</si>
  <si>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</si>
  <si>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</si>
  <si>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</si>
  <si>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</si>
  <si>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</si>
  <si>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</si>
  <si>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</si>
  <si>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</si>
  <si>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</si>
  <si>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</si>
  <si>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</si>
  <si>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</si>
  <si>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</si>
  <si>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</si>
  <si>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</si>
  <si>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</si>
  <si>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</si>
  <si>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</si>
  <si>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</si>
  <si>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</si>
  <si>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</si>
  <si>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</si>
  <si>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</si>
  <si>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</si>
  <si>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</si>
  <si>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</si>
  <si>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</si>
  <si>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</si>
  <si>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</si>
  <si>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</si>
  <si>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</si>
  <si>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</si>
  <si>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</si>
  <si>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</si>
  <si>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</si>
  <si>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</si>
  <si>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</si>
  <si>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</si>
  <si>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</si>
  <si>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</si>
  <si>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</si>
  <si>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</si>
  <si>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</si>
  <si>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</si>
  <si>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</si>
  <si>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</si>
  <si>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</si>
  <si>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</si>
  <si>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</si>
  <si>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</si>
  <si>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</si>
  <si>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</si>
  <si>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</si>
  <si>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</si>
  <si>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</si>
  <si>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</si>
  <si>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</si>
  <si>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</si>
  <si>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</si>
  <si>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</si>
  <si>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</si>
  <si>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</si>
  <si>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</si>
  <si>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</si>
  <si>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</si>
  <si>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</si>
  <si>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</si>
  <si>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</si>
  <si>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</si>
  <si>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</si>
  <si>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</si>
  <si>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</si>
  <si>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</si>
  <si>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</si>
  <si>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</si>
  <si>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</si>
  <si>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</si>
  <si>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</si>
  <si>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</si>
  <si>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</si>
  <si>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</si>
  <si>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</si>
  <si>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</si>
  <si>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</si>
  <si>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</si>
  <si>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</si>
  <si>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</si>
  <si>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</si>
  <si>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</si>
  <si>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</si>
  <si>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</si>
  <si>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</si>
  <si>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</si>
  <si>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</si>
  <si>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</si>
  <si>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</si>
  <si>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</si>
  <si>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</si>
  <si>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</si>
  <si>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</si>
  <si>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</si>
  <si>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</si>
  <si>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</si>
  <si>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</si>
  <si>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</si>
  <si>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</si>
  <si>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</si>
  <si>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</si>
  <si>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</si>
  <si>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</si>
  <si>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</si>
  <si>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</si>
  <si>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</si>
  <si>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</si>
  <si>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</si>
  <si>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</si>
  <si>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</si>
  <si>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</si>
  <si>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</si>
  <si>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</si>
  <si>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</si>
  <si>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</si>
  <si>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</si>
  <si>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</si>
  <si>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</si>
  <si>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</si>
  <si>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</si>
  <si>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</si>
  <si>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</si>
  <si>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</si>
  <si>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</si>
  <si>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</si>
  <si>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</si>
  <si>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</si>
  <si>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</si>
  <si>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</si>
  <si>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</si>
  <si>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</si>
  <si>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</si>
  <si>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</si>
  <si>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</si>
  <si>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</si>
  <si>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</si>
  <si>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</si>
  <si>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</si>
  <si>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</si>
  <si>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</si>
  <si>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</si>
  <si>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</si>
  <si>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</si>
  <si>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</si>
  <si>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</si>
  <si>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</si>
  <si>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</si>
  <si>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</si>
  <si>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</si>
  <si>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</si>
  <si>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</si>
  <si>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</si>
  <si>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</si>
  <si>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</si>
  <si>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</si>
  <si>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</si>
  <si>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</si>
  <si>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</si>
  <si>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</si>
  <si>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</si>
  <si>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</si>
  <si>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</si>
  <si>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</si>
  <si>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</si>
  <si>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</si>
  <si>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</si>
  <si>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</si>
  <si>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</si>
  <si>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</si>
  <si>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</si>
  <si>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</si>
  <si>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</si>
  <si>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</si>
  <si>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</si>
  <si>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</si>
  <si>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</si>
  <si>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</si>
  <si>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</si>
  <si>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</si>
  <si>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</si>
  <si>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</si>
  <si>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</si>
  <si>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</si>
  <si>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</si>
  <si>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</si>
  <si>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</si>
  <si>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</si>
  <si>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</si>
  <si>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</si>
  <si>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</si>
  <si>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</si>
  <si>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</si>
  <si>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</si>
  <si>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</si>
  <si>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</si>
  <si>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</si>
  <si>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</si>
  <si>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</si>
  <si>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</si>
  <si>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</si>
  <si>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</si>
  <si>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</si>
  <si>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</si>
  <si>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</si>
  <si>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</si>
  <si>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</si>
  <si>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</si>
  <si>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</si>
  <si>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</si>
  <si>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</si>
  <si>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</si>
  <si>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</si>
  <si>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</si>
  <si>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</si>
  <si>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</si>
  <si>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</si>
  <si>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</si>
  <si>
    <t>STATIONS</t>
  </si>
  <si>
    <t>ExtCauseExcl</t>
  </si>
  <si>
    <t>Vegetation</t>
  </si>
  <si>
    <t>VegFWO</t>
  </si>
  <si>
    <t>Fraction</t>
  </si>
  <si>
    <t>SDG&amp;E Related Wildland Incidents 2008 - 2015</t>
  </si>
  <si>
    <t>File MGRA_DR-04_Q67_Amended</t>
  </si>
  <si>
    <t xml:space="preserve">Record </t>
  </si>
  <si>
    <t>Incident Type</t>
  </si>
  <si>
    <t>Incident Name</t>
  </si>
  <si>
    <t>System</t>
  </si>
  <si>
    <t>Date/time Started</t>
  </si>
  <si>
    <t>Responsible Agency</t>
  </si>
  <si>
    <t>Fire Details</t>
  </si>
  <si>
    <t>Suspected Cause - SDGE</t>
  </si>
  <si>
    <t>Cause Class</t>
  </si>
  <si>
    <t>Suspected Cause Details</t>
  </si>
  <si>
    <t>Suspected Cause Status</t>
  </si>
  <si>
    <t>Structure</t>
  </si>
  <si>
    <t>Fire Size</t>
  </si>
  <si>
    <t>SDGE Related Wildland</t>
  </si>
  <si>
    <t>Buckman</t>
  </si>
  <si>
    <t>Secondary</t>
  </si>
  <si>
    <t>CDF</t>
  </si>
  <si>
    <t>Tree abrasion on secondary service, small spot in vegetation</t>
  </si>
  <si>
    <t>Tree Contact with Power Lines</t>
  </si>
  <si>
    <t>vegetation</t>
  </si>
  <si>
    <t>Secondary, non-subject vegetation</t>
  </si>
  <si>
    <t>Suspected</t>
  </si>
  <si>
    <t>N/A</t>
  </si>
  <si>
    <t>sm. spot</t>
  </si>
  <si>
    <t>Olive Hill</t>
  </si>
  <si>
    <t>Distribution</t>
  </si>
  <si>
    <t>North Co. FPD</t>
  </si>
  <si>
    <t>Eucalytus tree from across the roadway uprooted and fell across the street bringing down the 12 kV line.</t>
  </si>
  <si>
    <t>Tree/Branch fell into Power Lines</t>
  </si>
  <si>
    <t>Compliant tree uprooted from across the street and took out power line.</t>
  </si>
  <si>
    <t>.25 acre</t>
  </si>
  <si>
    <t>Elsa</t>
  </si>
  <si>
    <t>San Diego City</t>
  </si>
  <si>
    <t>Sparks from Capicitor ignited small patch of landscape vegetation</t>
  </si>
  <si>
    <t>Equipment Failure on non-subject pole</t>
  </si>
  <si>
    <t>equipment</t>
  </si>
  <si>
    <t>Cap. Station ignited</t>
  </si>
  <si>
    <t>Official</t>
  </si>
  <si>
    <t>Car/pole contact brought wire down, burned small spot of vegetation.</t>
  </si>
  <si>
    <t>Car-Pole Contact</t>
  </si>
  <si>
    <t>external</t>
  </si>
  <si>
    <t>car/pole contact</t>
  </si>
  <si>
    <t>Sub base</t>
  </si>
  <si>
    <t>Federal</t>
  </si>
  <si>
    <t>Pole reported to be arcing causing small spot fire</t>
  </si>
  <si>
    <t xml:space="preserve">Pole equipment reported to be arcing </t>
  </si>
  <si>
    <t>Julian</t>
  </si>
  <si>
    <t>Pine tree branch came in contact with conductor on circuit 221</t>
  </si>
  <si>
    <t>Claremont</t>
  </si>
  <si>
    <t>Secondary pulled out of weatherhead and started side of building and small patch of ground fire</t>
  </si>
  <si>
    <t>Secondary failure</t>
  </si>
  <si>
    <t>Round Potrero</t>
  </si>
  <si>
    <t>Wire down burning in brush about 2' diameter patch of vegetation</t>
  </si>
  <si>
    <t>Power Line Down</t>
  </si>
  <si>
    <t xml:space="preserve">Wire down </t>
  </si>
  <si>
    <t>Bonsall</t>
  </si>
  <si>
    <t>Car/pole contact brought wires down causing small vegetation fire.</t>
  </si>
  <si>
    <t>Car/pole contact brought wires down</t>
  </si>
  <si>
    <t>Jamul</t>
  </si>
  <si>
    <t>SD Rural FPD</t>
  </si>
  <si>
    <t>Private tree contractor caused tree into conductor causing small vegetation fire.</t>
  </si>
  <si>
    <t xml:space="preserve">Private Tree Contactor </t>
  </si>
  <si>
    <t>Private contractor caused wire down</t>
  </si>
  <si>
    <t>0.5 Acre(s)</t>
  </si>
  <si>
    <t>Sorrento Valley Blvd</t>
  </si>
  <si>
    <t>Small fire at base of pole caused by faulty switch</t>
  </si>
  <si>
    <t xml:space="preserve">Faulty switch </t>
  </si>
  <si>
    <t>Guyman</t>
  </si>
  <si>
    <t>Small spot of vegetation burned when fuse blew…</t>
  </si>
  <si>
    <t xml:space="preserve">Blown fuse </t>
  </si>
  <si>
    <t>Ash</t>
  </si>
  <si>
    <t>6 acres of mowed grass and small utility trailer burned when open wire secondary came to the ground</t>
  </si>
  <si>
    <t>Open wire secondary came down</t>
  </si>
  <si>
    <t>6 Acre(s)</t>
  </si>
  <si>
    <t>Poway</t>
  </si>
  <si>
    <t>Transformer fire spread to vegetation.</t>
  </si>
  <si>
    <t>Equipment Failure on Subject Pole</t>
  </si>
  <si>
    <t>Transformer fire</t>
  </si>
  <si>
    <t>18 Acre(s)</t>
  </si>
  <si>
    <t>Vista</t>
  </si>
  <si>
    <t>Century plant came in contact w/conductor, burned tip of plant</t>
  </si>
  <si>
    <t>Century Plant center stalk contact w/conductor</t>
  </si>
  <si>
    <t>0 sq. ft.</t>
  </si>
  <si>
    <t>Chula Vista</t>
  </si>
  <si>
    <t>Dist/UG</t>
  </si>
  <si>
    <t>Car/pad mounted transformer contact into vegetation, small spot of vegetation burned.</t>
  </si>
  <si>
    <t>Car/pad mounted transformer contact</t>
  </si>
  <si>
    <t>Washington</t>
  </si>
  <si>
    <t>Equipment fault burned small 5x 20' spot of vegetation</t>
  </si>
  <si>
    <t>Equipment fault</t>
  </si>
  <si>
    <t>Dulin Rd.</t>
  </si>
  <si>
    <t>Vehicle vs. transformer, fire engulfed vehicle and ignited small amount of brush.</t>
  </si>
  <si>
    <t>Car vs. transformer</t>
  </si>
  <si>
    <t>Jamul2</t>
  </si>
  <si>
    <t>Conductor down sm. spot</t>
  </si>
  <si>
    <t>Conductor down</t>
  </si>
  <si>
    <t>Bernardo Ave</t>
  </si>
  <si>
    <t>Vehicle accident causing wire down, igniting small vegetation fire</t>
  </si>
  <si>
    <t xml:space="preserve">Car-pole contact brought wire down </t>
  </si>
  <si>
    <t>Oceanside</t>
  </si>
  <si>
    <t>Contract employee vehicle ignited grass fire.</t>
  </si>
  <si>
    <t>Vehicle exhaust</t>
  </si>
  <si>
    <t>Pick-up truck off road, exhaust ignited vegetation…</t>
  </si>
  <si>
    <t>20 Acre(s)</t>
  </si>
  <si>
    <t>National City</t>
  </si>
  <si>
    <t>Wire down, very small spot of vegetation on landscape.</t>
  </si>
  <si>
    <t>Line down, unknown cause</t>
  </si>
  <si>
    <t>Kings Villa</t>
  </si>
  <si>
    <t>CAL FIRE</t>
  </si>
  <si>
    <t>Pvt. contractor equipment contact igniting small patch of grass in two locations.</t>
  </si>
  <si>
    <t>Private contractor, roofer</t>
  </si>
  <si>
    <t>Private contractor equipment contact</t>
  </si>
  <si>
    <t>Warners</t>
  </si>
  <si>
    <t>Bird into wire, landed on ground igniting very small spot of vegetation</t>
  </si>
  <si>
    <t>Foreign Object in Line</t>
  </si>
  <si>
    <t>Bird into wire</t>
  </si>
  <si>
    <t>Small spot of vegetation burned when telco line came in contact with secondary service.</t>
  </si>
  <si>
    <t>Other Utility Contact</t>
  </si>
  <si>
    <t>other</t>
  </si>
  <si>
    <t xml:space="preserve">Telco line came in contact with secondary </t>
  </si>
  <si>
    <t>Canal Rd.</t>
  </si>
  <si>
    <t>San Pasqual Fire</t>
  </si>
  <si>
    <t>Wire down by burned small patch of vegetation</t>
  </si>
  <si>
    <t>Wire down, gun shot</t>
  </si>
  <si>
    <t>Wire shot down by unknown subject.</t>
  </si>
  <si>
    <t>Rice Cyn</t>
  </si>
  <si>
    <t>Small fire below secondary service to well pump</t>
  </si>
  <si>
    <t>Arcing Power Line</t>
  </si>
  <si>
    <t>Arcing secondary</t>
  </si>
  <si>
    <t>blossom Valley</t>
  </si>
  <si>
    <t>Lakeside</t>
  </si>
  <si>
    <t>Dump truck hit pole and knocked it over burning small spot of vegetation</t>
  </si>
  <si>
    <t xml:space="preserve">Dump truck into pole </t>
  </si>
  <si>
    <t>Sycuan</t>
  </si>
  <si>
    <t>Sycuan FD</t>
  </si>
  <si>
    <t>Bird contact w/conductor on circuit 283, burned very small spot of vegetation.</t>
  </si>
  <si>
    <t>Bird into conductor</t>
  </si>
  <si>
    <t>western trails</t>
  </si>
  <si>
    <t>El Cajon</t>
  </si>
  <si>
    <t>Contact with tree causing some scorching/smoldering in tree.</t>
  </si>
  <si>
    <t xml:space="preserve">Tree contact with secondary service </t>
  </si>
  <si>
    <t>Cedar Lane</t>
  </si>
  <si>
    <t xml:space="preserve">Mylar balloons into conductors causing very small spot </t>
  </si>
  <si>
    <t>Mylar balloon into conductor</t>
  </si>
  <si>
    <t>Lyons Valley</t>
  </si>
  <si>
    <t>Small fire resulting from bird into conductor on circuit 157</t>
  </si>
  <si>
    <t>Old River Road</t>
  </si>
  <si>
    <t>no response</t>
  </si>
  <si>
    <t>Small spot of vegetation burned as a result of grinding activities</t>
  </si>
  <si>
    <t>Grinding</t>
  </si>
  <si>
    <t>Deluz VFD</t>
  </si>
  <si>
    <t>Tree uprooted and fell bringing down line and causing small 1/4 acre brush fire.</t>
  </si>
  <si>
    <t>Sycamore</t>
  </si>
  <si>
    <t>Car/pole contact caused fuse to ignite vegetation</t>
  </si>
  <si>
    <t>Lightning arrestor blew when circuit re-energized from a car/pole contact</t>
  </si>
  <si>
    <t>Acorn Patch</t>
  </si>
  <si>
    <t>Queen Palm made contact w/12 kV line burning small 4 x 8' patch of grass at base.</t>
  </si>
  <si>
    <t>Cuca</t>
  </si>
  <si>
    <t>Transformer fire small spot</t>
  </si>
  <si>
    <t>Underground failure</t>
  </si>
  <si>
    <t xml:space="preserve">UG transformer failure </t>
  </si>
  <si>
    <t xml:space="preserve">Car/pole contact resulting in wire down and small brush fire </t>
  </si>
  <si>
    <t>Car/pole contact  resulting in wire down and small brush fire.</t>
  </si>
  <si>
    <t>Japanese Mesa</t>
  </si>
  <si>
    <t>Orange Co. Fire</t>
  </si>
  <si>
    <t>Faulty switch (SCE equipment) caused small brush fire (our service territory)</t>
  </si>
  <si>
    <t>SCE switch faulted causing vegetation fire</t>
  </si>
  <si>
    <t>1 Acre(s)</t>
  </si>
  <si>
    <t>Landis</t>
  </si>
  <si>
    <t>Failed tree guard sleeve causing burning of individual palm fronds, no additional acreage.</t>
  </si>
  <si>
    <t>Tree Contact w/secondary lines</t>
  </si>
  <si>
    <t>Palm frond contact with secondary conductor</t>
  </si>
  <si>
    <t>Small fire from blown lightning arrestor</t>
  </si>
  <si>
    <t>Equip. Failure non-subject pole</t>
  </si>
  <si>
    <t>small fire from blown lightning arrestor</t>
  </si>
  <si>
    <t>decease</t>
  </si>
  <si>
    <t>Tree branch fell across 12 kv line was smoldering when FD arrived</t>
  </si>
  <si>
    <t>Tree/Branch fell into P. Lines</t>
  </si>
  <si>
    <t>Kearny Villa</t>
  </si>
  <si>
    <t>Cracked insulator caused very small spot fire next to pole on circuit 771.</t>
  </si>
  <si>
    <t>Equipment failure</t>
  </si>
  <si>
    <t>why 80</t>
  </si>
  <si>
    <t>PS &amp; neutral squeeze on rubbed together causing small 20 x 20' spot fire</t>
  </si>
  <si>
    <t>Highway 80</t>
  </si>
  <si>
    <t>USFS</t>
  </si>
  <si>
    <t>Secondary wiring bad insulation burning 20' x 20' spot of vegetation</t>
  </si>
  <si>
    <t>Arcing Power Line (secondary)</t>
  </si>
  <si>
    <t>Arcing secondary caused 20' x 20' spot of vegetation</t>
  </si>
  <si>
    <t>Valley Center</t>
  </si>
  <si>
    <t>Crew work caused blown fuse resulting in small fire</t>
  </si>
  <si>
    <t>Contractor related</t>
  </si>
  <si>
    <t>Crew work caused fuse to blow</t>
  </si>
  <si>
    <t xml:space="preserve">Failed sleeve on conductor caused a small spot and burned fence.  </t>
  </si>
  <si>
    <t xml:space="preserve">Failed sleeve on conductor </t>
  </si>
  <si>
    <t>Miguel</t>
  </si>
  <si>
    <t>Other</t>
  </si>
  <si>
    <t>SDGE road grader apparently clipped rock and sparked 1 acre grass fire.</t>
  </si>
  <si>
    <t>Other, company road grader</t>
  </si>
  <si>
    <t>Road work equipment</t>
  </si>
  <si>
    <t>Terrell</t>
  </si>
  <si>
    <t>Lightning arrestor exploded and burn small patch of grass</t>
  </si>
  <si>
    <t>del Obisbo</t>
  </si>
  <si>
    <t>20' x 20' spot of vegetation burned when a cutout feeding a capacitor bank burned.</t>
  </si>
  <si>
    <t>Hedy</t>
  </si>
  <si>
    <t>Tree contact w/conductor, tree was smoldering on ground, no additional vegetation involved…</t>
  </si>
  <si>
    <t>el Cajon</t>
  </si>
  <si>
    <t xml:space="preserve">Blown lightning arrestor caused small spot of vegetation 30' x 20' </t>
  </si>
  <si>
    <t xml:space="preserve">Blown lightning arrestor </t>
  </si>
  <si>
    <t>Mt. Helix</t>
  </si>
  <si>
    <t>San Miguel FPD</t>
  </si>
  <si>
    <t>Secondary connection, sparks to ground igniting adjacent vegetation, small spot</t>
  </si>
  <si>
    <t>Aluminum squeeze-on connector failed,</t>
  </si>
  <si>
    <t>Rancho Santa Fe</t>
  </si>
  <si>
    <t>Boom contact w/conductor burning tree branches</t>
  </si>
  <si>
    <t>Employee Related</t>
  </si>
  <si>
    <t>Equipment contact w/conductor</t>
  </si>
  <si>
    <t>Lawson Valley</t>
  </si>
  <si>
    <t>Car/pole bringing pole conductor into vegetation igniting a 1 acre brush fire.</t>
  </si>
  <si>
    <t>Car/pole wire down</t>
  </si>
  <si>
    <t>Cuyamaca</t>
  </si>
  <si>
    <t>OH capacitor failed sending a fault to ground igniting very small spot fire</t>
  </si>
  <si>
    <t xml:space="preserve">OH capacitor failed sending a fault to ground </t>
  </si>
  <si>
    <t>Pvt. Resident tree contact limbs burn</t>
  </si>
  <si>
    <t xml:space="preserve">Private tree felling into secondary </t>
  </si>
  <si>
    <t>Spring Valley</t>
  </si>
  <si>
    <t>Mylar Balloon into 12 kV igniting small spot fire.</t>
  </si>
  <si>
    <t>Mylar Balloon into 12 kV</t>
  </si>
  <si>
    <t>Silverbrook</t>
  </si>
  <si>
    <t>Tree failure into secondary wire, no fire spread only charring of branches</t>
  </si>
  <si>
    <t>Tree failure</t>
  </si>
  <si>
    <t>Beach Cities</t>
  </si>
  <si>
    <t>Wire failure burned small spot of vegetation</t>
  </si>
  <si>
    <t xml:space="preserve">Wire failure </t>
  </si>
  <si>
    <t>Angel</t>
  </si>
  <si>
    <t>Insulator tracked over to cross-arm igniting and sending sparks to ground burning small spot</t>
  </si>
  <si>
    <t>Insulator tracking</t>
  </si>
  <si>
    <t>White Lilac/</t>
  </si>
  <si>
    <t>Bucket contact with conductor, resulting in small 3' diameter spot of grass to burn.</t>
  </si>
  <si>
    <t>Ortega</t>
  </si>
  <si>
    <t>Pole knocked down by private grading operation igniting vegetation fire.</t>
  </si>
  <si>
    <t>Tractor-pole contact</t>
  </si>
  <si>
    <t xml:space="preserve">Private tractor </t>
  </si>
  <si>
    <t>145 Acre(s)</t>
  </si>
  <si>
    <t>San Marcos</t>
  </si>
  <si>
    <t>Tree broke out and struck conductor causing about 1/10 acre of adjoining vegetation to burn.</t>
  </si>
  <si>
    <t>Wire down from gunshot, very small spot of vegetation no additional damage.</t>
  </si>
  <si>
    <t>Power line down due to gunshot</t>
  </si>
  <si>
    <t>Silver Shadow</t>
  </si>
  <si>
    <t>Sleeve failure wire down burning only brush in contact with conductor, no fire spread</t>
  </si>
  <si>
    <t xml:space="preserve">Sleeve failure </t>
  </si>
  <si>
    <t>Grandview</t>
  </si>
  <si>
    <t>La Mesa</t>
  </si>
  <si>
    <t xml:space="preserve">Tree contact small spot of vegetation.  </t>
  </si>
  <si>
    <t>Other, private tree contractor</t>
  </si>
  <si>
    <t>Final</t>
  </si>
  <si>
    <t>10 sq. ft.</t>
  </si>
  <si>
    <t>Wire down, burned small 10' spot of vegetation</t>
  </si>
  <si>
    <t>Private tree contractor tree contact</t>
  </si>
  <si>
    <t>Palomar Mtn.</t>
  </si>
  <si>
    <t>Very small spot 1' x 1' from tree contact</t>
  </si>
  <si>
    <t>P219059</t>
  </si>
  <si>
    <t>1 sq. ft.</t>
  </si>
  <si>
    <t xml:space="preserve">Tree trimmer dropped tree/branch into wire burning a very small 6' spot of vegetation, </t>
  </si>
  <si>
    <t>SDGE Caused Other</t>
  </si>
  <si>
    <t>Serena</t>
  </si>
  <si>
    <t>Tree contact with wire during high wind event, burn mark on conductor no vegetation</t>
  </si>
  <si>
    <t xml:space="preserve">Tree contact </t>
  </si>
  <si>
    <t>P370735</t>
  </si>
  <si>
    <t>Nordica</t>
  </si>
  <si>
    <t>Small 2' x 2' spot fire of grass, no additional fire spread</t>
  </si>
  <si>
    <t>4 sq. ft.</t>
  </si>
  <si>
    <t>Circuit 80 wire down mid-span burned 2 x 2' patch of lawn (grass).</t>
  </si>
  <si>
    <t>Wire down mid-span</t>
  </si>
  <si>
    <t>Molino</t>
  </si>
  <si>
    <t>Small spot base of broken pole, lightening in the area</t>
  </si>
  <si>
    <t>Equipment Failure on Non-Subject Pole</t>
  </si>
  <si>
    <t>Broken pole, lightning in the area…root cause undetermined</t>
  </si>
  <si>
    <t>100 sq. ft.</t>
  </si>
  <si>
    <t>Robinhood</t>
  </si>
  <si>
    <t>Fire Department extinguished small spot fire in citrus tree.</t>
  </si>
  <si>
    <t>Tree contact w/communications line</t>
  </si>
  <si>
    <t>P211743</t>
  </si>
  <si>
    <t>25 sq. ft.</t>
  </si>
  <si>
    <t>Broken pole caused conductors to fall to ground contacting vegetation burning small spot.</t>
  </si>
  <si>
    <t>Equipment Failure/ Pole</t>
  </si>
  <si>
    <t>Broken pole caused conductors t fall to ground</t>
  </si>
  <si>
    <t>P171425</t>
  </si>
  <si>
    <t>Otay 1</t>
  </si>
  <si>
    <t>Wire down in brush, likely related to shooting, 4 acres of vegetation burned</t>
  </si>
  <si>
    <t>other, wire shot down</t>
  </si>
  <si>
    <t>Wire down shooting</t>
  </si>
  <si>
    <t>4 Acre(s)</t>
  </si>
  <si>
    <t>Mission Viejo</t>
  </si>
  <si>
    <t>Small spot of vegetation</t>
  </si>
  <si>
    <t>Failure of lightning arrestor pothead fuse</t>
  </si>
  <si>
    <t>Under Investigation</t>
  </si>
  <si>
    <t>P128076</t>
  </si>
  <si>
    <t>mid-span break in distribution phase igniting small grass fire, 50' x 50'.</t>
  </si>
  <si>
    <t>Remote control plane contact w/conductor</t>
  </si>
  <si>
    <t>P217236</t>
  </si>
  <si>
    <t>2500 Acre(s)</t>
  </si>
  <si>
    <t>Otay Mesa</t>
  </si>
  <si>
    <t>San Diego City FD</t>
  </si>
  <si>
    <t>Car into pole which brought wire down igniting small brush fire</t>
  </si>
  <si>
    <t>Vehicle accident</t>
  </si>
  <si>
    <t>P82413</t>
  </si>
  <si>
    <t>Pala</t>
  </si>
  <si>
    <t>Private helicopter contact w/system and brought down one pole and two long spans causing fire approximately 20' x 300'</t>
  </si>
  <si>
    <t>Third party contact (helicopter)</t>
  </si>
  <si>
    <t>Unknown</t>
  </si>
  <si>
    <t>6000 sq. ft.</t>
  </si>
  <si>
    <t>Woodland</t>
  </si>
  <si>
    <t>Pole fell due to rot and conductors came in contact with vegetation igniting a 900 sq. ft. spot</t>
  </si>
  <si>
    <t>Pole failure</t>
  </si>
  <si>
    <t>P131083</t>
  </si>
  <si>
    <t>900 sq. ft.</t>
  </si>
  <si>
    <t>San Clemente</t>
  </si>
  <si>
    <t>Fault caused a parallel groove clamp connector failure igniting small spot of vegetation approx.. 20' x 60'</t>
  </si>
  <si>
    <t>Connector failure</t>
  </si>
  <si>
    <t>P226940</t>
  </si>
  <si>
    <t>1200 sq. ft.</t>
  </si>
  <si>
    <t>Vesper</t>
  </si>
  <si>
    <t>10' x 10' spot of vegetation at base of pole</t>
  </si>
  <si>
    <t>P113693</t>
  </si>
  <si>
    <t>Twin Peaks</t>
  </si>
  <si>
    <t>Capacitor failure sparks fell into vehicle bed burning bed and small spot of vegetation</t>
  </si>
  <si>
    <t xml:space="preserve">Fault in capacitor </t>
  </si>
  <si>
    <t>Reche</t>
  </si>
  <si>
    <t>Small vegetation fire at base of pole (10' x 10' spot)</t>
  </si>
  <si>
    <t xml:space="preserve">Faulty compression connection </t>
  </si>
  <si>
    <t>P116701</t>
  </si>
  <si>
    <t>South Mission Road Secondary</t>
  </si>
  <si>
    <t xml:space="preserve"> Secondary wire fell into dry vegetation resulting in spot fire. Non HRFA.</t>
  </si>
  <si>
    <t>Failure of Cu to Al connector.</t>
  </si>
  <si>
    <t>P5111840</t>
  </si>
  <si>
    <t>225 sq. ft.</t>
  </si>
  <si>
    <t>Cap Station explosion resulting in 30 x 50' vegetation fire</t>
  </si>
  <si>
    <t xml:space="preserve">Fault in Capacitor Station </t>
  </si>
  <si>
    <t>Cap Sta 522-138</t>
  </si>
  <si>
    <t>150 sq. ft.</t>
  </si>
  <si>
    <t>Naranca</t>
  </si>
  <si>
    <t>Lightening arrestors blew igniting fire on ground</t>
  </si>
  <si>
    <t xml:space="preserve">3 lightening arrestors were found blown </t>
  </si>
  <si>
    <t>P574095</t>
  </si>
  <si>
    <t>Robertson</t>
  </si>
  <si>
    <t>Arcs from secondary connection burned 3' x 3' patch of vegetation</t>
  </si>
  <si>
    <t xml:space="preserve">Secondary sleeve failure (Copper to Aluminum) </t>
  </si>
  <si>
    <t>Sta. #972700</t>
  </si>
  <si>
    <t>Riverview</t>
  </si>
  <si>
    <t>failed secondary connector sparked and fell to the ground igniting fire.</t>
  </si>
  <si>
    <t>failed secondary connector.</t>
  </si>
  <si>
    <t>P78226</t>
  </si>
  <si>
    <t>50 sq. ft.</t>
  </si>
  <si>
    <t>Manana</t>
  </si>
  <si>
    <t>Branch from tree under the sagging line was burned but did not ignite any ground fire.</t>
  </si>
  <si>
    <t>P732612</t>
  </si>
  <si>
    <t>LJ3</t>
  </si>
  <si>
    <t>Mission</t>
  </si>
  <si>
    <t>San Marcos FD</t>
  </si>
  <si>
    <t>Vegetation fire at base of pole.</t>
  </si>
  <si>
    <t>Phase Overload</t>
  </si>
  <si>
    <t>Equipment failure gang switch</t>
  </si>
  <si>
    <t>P130959</t>
  </si>
  <si>
    <t>Ridgeton</t>
  </si>
  <si>
    <t>small vegetation fire at base of pole.</t>
  </si>
  <si>
    <t>Capacitor failure on pole.</t>
  </si>
  <si>
    <t>Via Madonna</t>
  </si>
  <si>
    <t>Capacitor failure, equipment fire only. Damage to capacitor and fuse holder.</t>
  </si>
  <si>
    <t>Cap.Sta. #196-948</t>
  </si>
  <si>
    <t>Hwy 94</t>
  </si>
  <si>
    <t xml:space="preserve">One 12kv phase dropped to ground igniting 4 separate vegetation fires.  </t>
  </si>
  <si>
    <t xml:space="preserve">Possible gun shot severed line. </t>
  </si>
  <si>
    <t>P171405</t>
  </si>
  <si>
    <t>Friars</t>
  </si>
  <si>
    <t xml:space="preserve">at 10'x10' spot fire ignited by faulted switch </t>
  </si>
  <si>
    <t>Bird contact causing transformer/arrestor igniting multiple small fires.</t>
  </si>
  <si>
    <t>P579675</t>
  </si>
  <si>
    <t>Santa Fe</t>
  </si>
  <si>
    <t>small spot fire on landscaping bark</t>
  </si>
  <si>
    <t>P319114</t>
  </si>
  <si>
    <t xml:space="preserve">Wire down caused by mid-span slap in high wind igniting small 50' by 50' spot </t>
  </si>
  <si>
    <t>Mid-span slap caused break, wire down, small spot</t>
  </si>
  <si>
    <t>P312924</t>
  </si>
  <si>
    <t>2500 sq. ft.</t>
  </si>
  <si>
    <t>Willow Glen</t>
  </si>
  <si>
    <t xml:space="preserve">Fuse tripped throwing sparks into dry vegetation at base of pole.  Fire burned a 5' x 5' diameter </t>
  </si>
  <si>
    <t>P10933</t>
  </si>
  <si>
    <t>Pala Mesa</t>
  </si>
  <si>
    <t>Contractor brought old and new line together on pole energized igniting small 10 x 10' spot fire in grass.</t>
  </si>
  <si>
    <t>Conductor contact</t>
  </si>
  <si>
    <t>Z219397</t>
  </si>
  <si>
    <t>c-230</t>
  </si>
  <si>
    <t>Gila</t>
  </si>
  <si>
    <t>An umbrella blew up into the conductors igniting very small spot of grass</t>
  </si>
  <si>
    <t>Third party contact (umbrella)</t>
  </si>
  <si>
    <t>p834462</t>
  </si>
  <si>
    <t>Williams ranch</t>
  </si>
  <si>
    <t>Tree rubbed against secondary causing sparks igniting small patches of grass</t>
  </si>
  <si>
    <t>Tree contact w/secondary service</t>
  </si>
  <si>
    <t>P418015</t>
  </si>
  <si>
    <t>Barnett</t>
  </si>
  <si>
    <t xml:space="preserve">Bird(s) contact causing transformer explosion igniting multiple small fires </t>
  </si>
  <si>
    <t xml:space="preserve">Bird contact </t>
  </si>
  <si>
    <t>P513191</t>
  </si>
  <si>
    <t>A palm frond contact blew fuse igniting material w/no further spread.</t>
  </si>
  <si>
    <t>Palm frond boot contact with conductor</t>
  </si>
  <si>
    <t>P512362</t>
  </si>
  <si>
    <t>16 sq. ft.</t>
  </si>
  <si>
    <t>Wilshire</t>
  </si>
  <si>
    <t>Automatic sleeve failed which dropped line to ground igniting fire.</t>
  </si>
  <si>
    <t>P114085</t>
  </si>
  <si>
    <t>Donovan</t>
  </si>
  <si>
    <t>Bad aluminum to copper connections 1/2 acre of vegetation burned as a result of this fire</t>
  </si>
  <si>
    <t xml:space="preserve">Bad aluminum to copper connections </t>
  </si>
  <si>
    <t>P31617</t>
  </si>
  <si>
    <t>Calle Dulcinea</t>
  </si>
  <si>
    <t>Surge caused two groove clamps to melt and drop to ground igniting vegetation.</t>
  </si>
  <si>
    <t xml:space="preserve">fault current </t>
  </si>
  <si>
    <t>P25327</t>
  </si>
  <si>
    <t>5 Acre(s)</t>
  </si>
  <si>
    <t>Century Plant</t>
  </si>
  <si>
    <t>Century Plant into primary conductor bringing wire to ground igniting vegetation fire burning approx.. 1/2 acre.</t>
  </si>
  <si>
    <t>Century Plant made contact w/primary</t>
  </si>
  <si>
    <t>P514661-P514662</t>
  </si>
  <si>
    <t>Richfield</t>
  </si>
  <si>
    <t xml:space="preserve">Crew made contact with a neutral causing sparks igniting a palm tree stub and a small patch of grass.  </t>
  </si>
  <si>
    <t>SDGE employee conductor contact</t>
  </si>
  <si>
    <t>R11</t>
  </si>
  <si>
    <t>Encinitas</t>
  </si>
  <si>
    <t>Small spot fire (20 sq. ft.) ignited when wire came down due to mylar balloon contact.</t>
  </si>
  <si>
    <t>Mylar balloon contact brought primary down igniting small grass fire.</t>
  </si>
  <si>
    <t>20 sq. ft.</t>
  </si>
  <si>
    <t>Del Mar</t>
  </si>
  <si>
    <t>Tree w/girdled roots approx.. 40' from conductors failed fell into conductor causing a fault igniting small spot of vegetation.</t>
  </si>
  <si>
    <t>Third party tree contact</t>
  </si>
  <si>
    <t>Z12315</t>
  </si>
  <si>
    <t>Otay</t>
  </si>
  <si>
    <t>Melted metal dripping from faulty secondary connection ignited small spot of grass</t>
  </si>
  <si>
    <t>Faulty secondary</t>
  </si>
  <si>
    <t>P164412</t>
  </si>
  <si>
    <t>110 Acre(s)</t>
  </si>
  <si>
    <t>Bell Fire</t>
  </si>
  <si>
    <t>SDGE contractor generator exhaust caused 20 acre fire</t>
  </si>
  <si>
    <t>Contractor Related</t>
  </si>
  <si>
    <t>Hot equipment exhaust</t>
  </si>
  <si>
    <t>P43915</t>
  </si>
  <si>
    <t>Cristianitos</t>
  </si>
  <si>
    <t xml:space="preserve">Conductor contact during construction causing small fire </t>
  </si>
  <si>
    <t>P224436</t>
  </si>
  <si>
    <t>80 Acre(s)</t>
  </si>
  <si>
    <t xml:space="preserve">223 acre fire cause by vehicle (compact car)  into a pole </t>
  </si>
  <si>
    <t>Vehicle versus power pole</t>
  </si>
  <si>
    <t xml:space="preserve">Third party vehicle contact </t>
  </si>
  <si>
    <t>223 Acre(s)</t>
  </si>
  <si>
    <t>Los Coches</t>
  </si>
  <si>
    <t xml:space="preserve">A secondary service contact with a tree, faulting and causing a small ground fire </t>
  </si>
  <si>
    <t>tree contact</t>
  </si>
  <si>
    <t>Sunrise EP42 Incident</t>
  </si>
  <si>
    <t>Fire area of one (1) sq. ft. in wildland grass.  Caused by contactor working with a backhoe</t>
  </si>
  <si>
    <t>SRPL EP42</t>
  </si>
  <si>
    <t>One square foot of grass was burned with sparks fell from a pole from a burned out jumper.</t>
  </si>
  <si>
    <t>Jumper Failure</t>
  </si>
  <si>
    <t>P115579</t>
  </si>
  <si>
    <t>Hwy 395 Fire</t>
  </si>
  <si>
    <t>Burned out jumper caused the grass near the pole to burn.</t>
  </si>
  <si>
    <t>Burned out Jumper</t>
  </si>
  <si>
    <t>P210429</t>
  </si>
  <si>
    <t>Wire down causing 1/2 acre fire</t>
  </si>
  <si>
    <t>Conductor failure cause unknown</t>
  </si>
  <si>
    <t>Maranatha</t>
  </si>
  <si>
    <t>5 acre fire caused by failed switch</t>
  </si>
  <si>
    <t>Wing</t>
  </si>
  <si>
    <t xml:space="preserve">small spot fire at base of pole.  </t>
  </si>
  <si>
    <t>Equipment failure (connector)</t>
  </si>
  <si>
    <t>P675828</t>
  </si>
  <si>
    <t>Mellmanor Drive</t>
  </si>
  <si>
    <t>La Mesa/Heartland</t>
  </si>
  <si>
    <t>Blown fuse caused 25 sq. ft. veg to burn</t>
  </si>
  <si>
    <t>JP578639</t>
  </si>
  <si>
    <t>Creek</t>
  </si>
  <si>
    <t>Small 2 x2' spot along downed powerline, fire went out when line was de-energized…no additional spread.</t>
  </si>
  <si>
    <t>Wire down</t>
  </si>
  <si>
    <t>P471603</t>
  </si>
  <si>
    <t>Millard</t>
  </si>
  <si>
    <t xml:space="preserve">Bird contacted wire burning a 10' x 10' circle </t>
  </si>
  <si>
    <t>Animal Contact</t>
  </si>
  <si>
    <t>Bird into wire.</t>
  </si>
  <si>
    <t>P271547</t>
  </si>
  <si>
    <t>Kalmia</t>
  </si>
  <si>
    <t>wire fell to ground in backyard of residence landing on cut grass.</t>
  </si>
  <si>
    <t>contractor, tree trimmer</t>
  </si>
  <si>
    <t>ES4</t>
  </si>
  <si>
    <t>Mother Grundy</t>
  </si>
  <si>
    <t xml:space="preserve">Lightning arrestors flashed igniting small 30' x 30' spot of grass </t>
  </si>
  <si>
    <t>Lightning arrester failure</t>
  </si>
  <si>
    <t>P474526</t>
  </si>
  <si>
    <t>C.V.Lotus &amp; Spruce</t>
  </si>
  <si>
    <t>mylar balloons into a pole mounted transformer.  Burning material fell to the ground igniting the uncut wild grass</t>
  </si>
  <si>
    <t>Mylar Balloons</t>
  </si>
  <si>
    <t>300 sq. ft.</t>
  </si>
  <si>
    <t>Tierra Del Sol</t>
  </si>
  <si>
    <t>Vehicle into pole causing 3 acre fire</t>
  </si>
  <si>
    <t>3 Acre(s)</t>
  </si>
  <si>
    <t>Imperial Beach Circuit 531</t>
  </si>
  <si>
    <t>Mylar Balloon into conductor causing small fire</t>
  </si>
  <si>
    <t>250 sq. ft.</t>
  </si>
  <si>
    <t>Otay Circuit 155</t>
  </si>
  <si>
    <t xml:space="preserve">Fire caused by line down ignited the wild grass under the lines.  Fire estimated at 300-600 sq. ft.  </t>
  </si>
  <si>
    <t>Mylar Balloon into cable pole causing sparks igniting small fire</t>
  </si>
  <si>
    <t>Mylar balloon contact w/conductor</t>
  </si>
  <si>
    <t>unknown</t>
  </si>
  <si>
    <t>Jacumba</t>
  </si>
  <si>
    <t>Single wire came down into dry grass along roadside igniting fire.</t>
  </si>
  <si>
    <t xml:space="preserve">wire failed at pole </t>
  </si>
  <si>
    <t>P42421</t>
  </si>
  <si>
    <t>Lakeside - Westhill Rd</t>
  </si>
  <si>
    <t>Fire burn limited to approximately 80 sq ft of wild grass near the base of pole.</t>
  </si>
  <si>
    <t>Failed cutout</t>
  </si>
  <si>
    <t>P471725</t>
  </si>
  <si>
    <t>80 sq. ft.</t>
  </si>
  <si>
    <t>OC - San Juan</t>
  </si>
  <si>
    <t>800 Sq. Ft. of wildland grass (20x40) spot near the base of the pole.  OCFD on scene upon ETS arrival.</t>
  </si>
  <si>
    <t xml:space="preserve"> blown porcelain lightning arrestor.</t>
  </si>
  <si>
    <t>P28736</t>
  </si>
  <si>
    <t>800 sq. ft.</t>
  </si>
  <si>
    <t>Willow</t>
  </si>
  <si>
    <t>Grounded 'guy' wire contacted single phase which produced spark.</t>
  </si>
  <si>
    <t>Equipment (Guy wire)</t>
  </si>
  <si>
    <t>P971573</t>
  </si>
  <si>
    <t>Kimball Valley</t>
  </si>
  <si>
    <t>30 sq ft spot of wildland grass caused by wire down.  Extinguished by home owner</t>
  </si>
  <si>
    <t>Apparent gunshot</t>
  </si>
  <si>
    <t>p219739</t>
  </si>
  <si>
    <t>30 sq. ft.</t>
  </si>
  <si>
    <t>Possible gunshot caused small fire</t>
  </si>
  <si>
    <t>Suspected gunshot damage</t>
  </si>
  <si>
    <t>435.6 sq. ft.</t>
  </si>
  <si>
    <t>Kalbaugh</t>
  </si>
  <si>
    <t>Failed squeeze connector caused 4 acre fire.</t>
  </si>
  <si>
    <t>Suspected to be started by deteriorated squeeze-on connector</t>
  </si>
  <si>
    <t>P311451</t>
  </si>
  <si>
    <t xml:space="preserve">Truck snagged a Telco drop igniting a 1 acre fire.  </t>
  </si>
  <si>
    <t>Prvt vehicle contact w/telco causing wire slap</t>
  </si>
  <si>
    <t>Third party contact</t>
  </si>
  <si>
    <t>Vista Sage</t>
  </si>
  <si>
    <t>10'x10' spot fire between P74503 and P171926.</t>
  </si>
  <si>
    <t>Mylar balloon</t>
  </si>
  <si>
    <t>P74583</t>
  </si>
  <si>
    <t>Quarry</t>
  </si>
  <si>
    <t>Drilling rig contacted telco lines causing wire down igniting a small (1/2 acre) wildland fire.</t>
  </si>
  <si>
    <t>Prvt vehicle contact w/telco causing arc</t>
  </si>
  <si>
    <t>P208578</t>
  </si>
  <si>
    <t>20000 sq. ft.</t>
  </si>
  <si>
    <t>Bancroft &amp; Campo</t>
  </si>
  <si>
    <t xml:space="preserve">Capacitor failed causing hot material to fall and ignite cut, dry grass at base of pole. </t>
  </si>
  <si>
    <t>Equipment failure (Capacitor)</t>
  </si>
  <si>
    <t>P373785</t>
  </si>
  <si>
    <t>CMP1</t>
  </si>
  <si>
    <t>400 sq. ft.</t>
  </si>
  <si>
    <t>Jacumba #2</t>
  </si>
  <si>
    <t>fire fell to ground igniting a small area of vegetation.  No significant spread.</t>
  </si>
  <si>
    <t>Wire failure near dead-end shoe.</t>
  </si>
  <si>
    <t>6 sq. ft.</t>
  </si>
  <si>
    <t>Montecito</t>
  </si>
  <si>
    <t>Two lightning arrestors  failed  and  ignited a 1/4 acre grass fire..</t>
  </si>
  <si>
    <t xml:space="preserve">Equipment failure </t>
  </si>
  <si>
    <t>P13291</t>
  </si>
  <si>
    <t>La Canada</t>
  </si>
  <si>
    <t>Sleeve failure wire down, two small 1 foot spots of smoldering oak leaves.</t>
  </si>
  <si>
    <t>Bad connector</t>
  </si>
  <si>
    <t>P2113150</t>
  </si>
  <si>
    <t>2 sq. ft.</t>
  </si>
  <si>
    <t>Wildcat</t>
  </si>
  <si>
    <t>Cross-arm failure wire to ground igniting and burning small spot of vegetation about 50 sq. sq. ft..</t>
  </si>
  <si>
    <t>Equipment Failure Cross-arm</t>
  </si>
  <si>
    <t>Cross-arm failed</t>
  </si>
  <si>
    <t>P221270</t>
  </si>
  <si>
    <t>Paradise - at Hwy 125 &amp; Hwy 54</t>
  </si>
  <si>
    <t xml:space="preserve">Burning oil from pole mounted capacitor bank dropped to the ground igniting the wild grass at pole base.  </t>
  </si>
  <si>
    <t>P163271</t>
  </si>
  <si>
    <t>200 sq. ft.</t>
  </si>
  <si>
    <t>In Line Switch</t>
  </si>
  <si>
    <t>Trans/Dist.</t>
  </si>
  <si>
    <t>Inline switch failed all on its own, no other help.</t>
  </si>
  <si>
    <t>In line switch failure.</t>
  </si>
  <si>
    <t>P108385</t>
  </si>
  <si>
    <t>Monserate</t>
  </si>
  <si>
    <t>Wire down on circuit 230 burned small spot of grass 1' x1' spot.</t>
  </si>
  <si>
    <t>Wire down under investigation</t>
  </si>
  <si>
    <t>P610497</t>
  </si>
  <si>
    <t>Walnut Dr - Ramona</t>
  </si>
  <si>
    <t xml:space="preserve">Fire est. 1/4+ acre of wild and cut grass along roadway and onto a field.  </t>
  </si>
  <si>
    <t>Faulty connector</t>
  </si>
  <si>
    <t>Wood Valley</t>
  </si>
  <si>
    <t>Mylar balloon caused phase to phase and resulted in blown fuse.</t>
  </si>
  <si>
    <t>Mylar Balloon</t>
  </si>
  <si>
    <t>p774713</t>
  </si>
  <si>
    <t>90 sq. ft.</t>
  </si>
  <si>
    <t>Broadway</t>
  </si>
  <si>
    <t>Suspected aluminum connector failure</t>
  </si>
  <si>
    <t>P471445</t>
  </si>
  <si>
    <t>322-170</t>
  </si>
  <si>
    <t>Pala Greenhouse</t>
  </si>
  <si>
    <t>Mid-span break wire down two sm. fires</t>
  </si>
  <si>
    <t>Mapleview</t>
  </si>
  <si>
    <t>Small grass fire (2 acres) from blown insulator</t>
  </si>
  <si>
    <t>Blown Insulator</t>
  </si>
  <si>
    <t>Equipment failure (insulators)</t>
  </si>
  <si>
    <t>P476188</t>
  </si>
  <si>
    <t>2 Acre(s)</t>
  </si>
  <si>
    <t>W. Lilac Rd.</t>
  </si>
  <si>
    <t>Failed lightning arrestor causing 1/2 acre fire</t>
  </si>
  <si>
    <t>Equipment failure (arrestor)</t>
  </si>
  <si>
    <t>Skyway Montezuma</t>
  </si>
  <si>
    <t>Blown lightning arrestor, shards landed outside PRC circle</t>
  </si>
  <si>
    <t>Unknown reason for failure</t>
  </si>
  <si>
    <t>Pendleton Tracking</t>
  </si>
  <si>
    <t>Camp Pendleton FD</t>
  </si>
  <si>
    <t>Bird nest ignited, tracking</t>
  </si>
  <si>
    <t>Tracking</t>
  </si>
  <si>
    <t>Cause uncertain</t>
  </si>
  <si>
    <t>37 Acre(s)</t>
  </si>
  <si>
    <t>Main Street IC</t>
  </si>
  <si>
    <t>Commercial vehicle contact causing 25 acre fire.</t>
  </si>
  <si>
    <t>Third Party contact</t>
  </si>
  <si>
    <t>P108483</t>
  </si>
  <si>
    <t>25 Acre(s)</t>
  </si>
  <si>
    <t>Lamar</t>
  </si>
  <si>
    <t>San Miguel FPD/CALFIRE</t>
  </si>
  <si>
    <t>Small spot fire occurred when fuse to capacitor bank blew</t>
  </si>
  <si>
    <t xml:space="preserve">Capacitor </t>
  </si>
  <si>
    <t>Z371294</t>
  </si>
  <si>
    <t>San Ysidro - Dairymart Rd</t>
  </si>
  <si>
    <t>Fire limited to 4 sq ft of dried grass at base of pole.</t>
  </si>
  <si>
    <t>Failure of a pole mounted switch</t>
  </si>
  <si>
    <t>P160918</t>
  </si>
  <si>
    <t>Sierra Rojo</t>
  </si>
  <si>
    <t>2 wires down and burned some canopy in the river bottom.  Additionally, a fuse blew at other location which caused an additional 10x10 spot fire at P518263.</t>
  </si>
  <si>
    <t>Suspected contractor work nearby</t>
  </si>
  <si>
    <t>P518263</t>
  </si>
  <si>
    <t>Tomahawk</t>
  </si>
  <si>
    <t xml:space="preserve">Mylar balloons igniting (2) very small grass patches in a park strip.  FD put out fires.  </t>
  </si>
  <si>
    <t>P2356070881</t>
  </si>
  <si>
    <t>Hollyhock</t>
  </si>
  <si>
    <t>Car/pole contact causing a very small spot fire.</t>
  </si>
  <si>
    <t>Car/pole contact caused conductor contact with tree.</t>
  </si>
  <si>
    <t>P201164</t>
  </si>
  <si>
    <t>42-30</t>
  </si>
  <si>
    <t>Wire came down and ignited brush.</t>
  </si>
  <si>
    <t>under investigation.</t>
  </si>
  <si>
    <t>P410321</t>
  </si>
  <si>
    <t>Rincon - Rocky</t>
  </si>
  <si>
    <t>Fire burned approximately 1/4 to 1/3 (0.25 - 0.3) acres of vegetation.  Believed to be related to ground wire wooden shield</t>
  </si>
  <si>
    <t>Ground wire fault</t>
  </si>
  <si>
    <t>Imperial Trolley</t>
  </si>
  <si>
    <t>Fire burned approx.. 250 sq ft of vegetation in and along a drainage ditch that ran parallel to the trolley tracks.</t>
  </si>
  <si>
    <t xml:space="preserve">Secondary wire down unknown cause.  </t>
  </si>
  <si>
    <t>Hwy 78</t>
  </si>
  <si>
    <t>Car pole contact shearing pole off at base.</t>
  </si>
  <si>
    <t>P211926</t>
  </si>
  <si>
    <t>Egg Ranch</t>
  </si>
  <si>
    <t>Loose jumper</t>
  </si>
  <si>
    <t>P17727</t>
  </si>
  <si>
    <t>Juniper</t>
  </si>
  <si>
    <t>Small spot of veg burned in flowerbed and a little charring on the juniper tree through which the wire ran.</t>
  </si>
  <si>
    <t>Bad tree guard</t>
  </si>
  <si>
    <t>P672107</t>
  </si>
  <si>
    <t>Via Puerta Del Sol</t>
  </si>
  <si>
    <t>Failed lightning arrestor caused hot material to drop onto vegetation which ignited a small 80 sq. ft. fire.</t>
  </si>
  <si>
    <t>Equipment failure (lightning arrestor)</t>
  </si>
  <si>
    <t>P716665</t>
  </si>
  <si>
    <t xml:space="preserve">Small spot fire at base of distribution pole.  </t>
  </si>
  <si>
    <t xml:space="preserve">Bad secondary connector failed at pole.  </t>
  </si>
  <si>
    <t>P11112</t>
  </si>
  <si>
    <t>Mtn. Meadow</t>
  </si>
  <si>
    <t>Wire down, several 'small spot fires'-</t>
  </si>
  <si>
    <t>Unknown root cause possible connector or broken wire.</t>
  </si>
  <si>
    <t>P515262</t>
  </si>
  <si>
    <t>Sumatra Ln - Bullock Dr</t>
  </si>
  <si>
    <t xml:space="preserve">Fire burned approximately 250 sq. ft., roughly a 10x25 ft. area of short wild grass.  </t>
  </si>
  <si>
    <t>Work activities caused conductor contact</t>
  </si>
  <si>
    <t>Z180434</t>
  </si>
  <si>
    <t>Rincon</t>
  </si>
  <si>
    <t>Car/pole caused small fire</t>
  </si>
  <si>
    <t>Car pole contact</t>
  </si>
  <si>
    <t>P812595</t>
  </si>
  <si>
    <t>Highway 76</t>
  </si>
  <si>
    <t>Small spot fire burned when wire came down and ignited vegetation</t>
  </si>
  <si>
    <t>Sleeve failure caused wire to come down and ignite adjacent grass.</t>
  </si>
  <si>
    <t>P215546</t>
  </si>
  <si>
    <t>Via Monserate</t>
  </si>
  <si>
    <t>Trash truck dumpster lift into conductor bringing it down starting a small to medium strip of vegetation to burn.</t>
  </si>
  <si>
    <t>Car/pole caused wire down</t>
  </si>
  <si>
    <t>P213051</t>
  </si>
  <si>
    <t>500 sq. ft.</t>
  </si>
  <si>
    <t>Canyon Crest</t>
  </si>
  <si>
    <t>Car/pole contact ignited small spot of vegetation</t>
  </si>
  <si>
    <t>Car/pole contact ignited small spot of vegetation.</t>
  </si>
  <si>
    <t>P316707</t>
  </si>
  <si>
    <t>Paradise</t>
  </si>
  <si>
    <t>Tree broke out during strong winds bringing down two wires causing a small 5' x 60' spot fire</t>
  </si>
  <si>
    <t>Tree into power lines</t>
  </si>
  <si>
    <t>P476600</t>
  </si>
  <si>
    <t>Telco line into conductor, fire burned approx.. 4 acres</t>
  </si>
  <si>
    <t>Foreign Object contact w/conductor</t>
  </si>
  <si>
    <t>P372465</t>
  </si>
  <si>
    <t>Dulzura</t>
  </si>
  <si>
    <t>Vegetation fire est. size of 0.33 acre burned grass.</t>
  </si>
  <si>
    <t>Suspected wire slap</t>
  </si>
  <si>
    <t>P177622</t>
  </si>
  <si>
    <t>.33 acre</t>
  </si>
  <si>
    <t>Lawson (a.k.a. Hillary Fire)</t>
  </si>
  <si>
    <t xml:space="preserve">0.25 acre vegetation fire under a large willow tree. </t>
  </si>
  <si>
    <t>Tree branch rubbing</t>
  </si>
  <si>
    <t>P274777</t>
  </si>
  <si>
    <t>single phase landed in grass and started fire.</t>
  </si>
  <si>
    <t>Third party equipment contact (telco)</t>
  </si>
  <si>
    <t>P211709</t>
  </si>
  <si>
    <t>Via De La Valle</t>
  </si>
  <si>
    <t>Car-pole contact.</t>
  </si>
  <si>
    <t>P313226</t>
  </si>
  <si>
    <t>5 sq. ft.</t>
  </si>
  <si>
    <t>Timber</t>
  </si>
  <si>
    <t>Timber fallers had dropped tree into wires contacting vegetation and causing fire.</t>
  </si>
  <si>
    <t>P219919</t>
  </si>
  <si>
    <t>Creelman</t>
  </si>
  <si>
    <t>SDGE Contractor contact during construction causing sm. fire</t>
  </si>
  <si>
    <t>SDGE contractor work</t>
  </si>
  <si>
    <t>Z416592</t>
  </si>
  <si>
    <t>TL637 Cir. 970</t>
  </si>
  <si>
    <t>600 sq. ft.</t>
  </si>
  <si>
    <t>Switch failure caused sm. fire</t>
  </si>
  <si>
    <t>Jamacha</t>
  </si>
  <si>
    <t>2' diameter branch from a California Pepper tree rubbed on secondary causing sparks igniting sparse weeds approximately 2 square sq. ft. in size.</t>
  </si>
  <si>
    <t>Tree contact w/power lines</t>
  </si>
  <si>
    <t>P471597</t>
  </si>
  <si>
    <t>The fire was about 50' x 100' in sparse grass adjacent to a road and vineyard.</t>
  </si>
  <si>
    <t>Blown Fuse</t>
  </si>
  <si>
    <t>Blown fuse caused by bird contact</t>
  </si>
  <si>
    <t>P319081</t>
  </si>
  <si>
    <t>Dehesa</t>
  </si>
  <si>
    <t>2 Small spot. Guy wire caused fault between 12Kv and underbuilt telco line resulting in a fault and arc.</t>
  </si>
  <si>
    <t>P276288</t>
  </si>
  <si>
    <t>Creelman2</t>
  </si>
  <si>
    <t>Contractor work caused spark igniting fire.</t>
  </si>
  <si>
    <t>Contractor work, contact w/energized conductor.</t>
  </si>
  <si>
    <t>Z416585</t>
  </si>
  <si>
    <t>Twin Oaks</t>
  </si>
  <si>
    <t xml:space="preserve">100 sq. ft. wild grass fire </t>
  </si>
  <si>
    <t>P219744</t>
  </si>
  <si>
    <t>Nelson Way</t>
  </si>
  <si>
    <t>Transformer failure, lid blew off and sparks ignited small 10' x 10' spot fire in adjacent grass.</t>
  </si>
  <si>
    <t>Failure of transformer, blew lid off and ignited adjacent ground fuels</t>
  </si>
  <si>
    <t>p619040</t>
  </si>
  <si>
    <t>Skyline</t>
  </si>
  <si>
    <t>Broken secondary wire mid-span. ETS Weldy in possession of wire. Kelley Gallagher investigating for CALFIRE.</t>
  </si>
  <si>
    <t>Possible gunshot, nothing specific in area to contribute.</t>
  </si>
  <si>
    <t>P106190</t>
  </si>
  <si>
    <t>0.75 Acre(s)</t>
  </si>
  <si>
    <t>Fan Palm</t>
  </si>
  <si>
    <t>Mexican Fan Palm grew into and severed SSC causing fault and fire in palm.</t>
  </si>
  <si>
    <t>P162177</t>
  </si>
  <si>
    <t>Highway 78</t>
  </si>
  <si>
    <t>bird flew into 4kV conductor igniting bird and sending sparks and bird to ground igniting surrounding vegetation (approx.. 30' x 30').</t>
  </si>
  <si>
    <t>P169791</t>
  </si>
  <si>
    <t>RA1</t>
  </si>
  <si>
    <t>20'x20' spot fire in light grass.</t>
  </si>
  <si>
    <t>Unknown foreign object</t>
  </si>
  <si>
    <t>P222837</t>
  </si>
  <si>
    <t>Lake Jennings (MVU-Old)</t>
  </si>
  <si>
    <t>Third party tractor made contact with power pole  igniting 2 separate small spot fires totaling approximately 1/2 acre.</t>
  </si>
  <si>
    <t>P272232</t>
  </si>
  <si>
    <t>High Ridge Rd</t>
  </si>
  <si>
    <t>Italian Cypress rubbing on secondary service line caused fire on ground and in branches of the cypress</t>
  </si>
  <si>
    <t>No tree guard was in use but will be now.</t>
  </si>
  <si>
    <t>P237657</t>
  </si>
  <si>
    <t>SDGE Related Fire Cause Data 2004-2007</t>
  </si>
  <si>
    <t>Date Started</t>
  </si>
  <si>
    <t>Incident #</t>
  </si>
  <si>
    <t>District Location</t>
  </si>
  <si>
    <t>Acres</t>
  </si>
  <si>
    <t>Cause Related Comments</t>
  </si>
  <si>
    <t>Eastgate Mall</t>
  </si>
  <si>
    <t>D</t>
  </si>
  <si>
    <t>Faulty switch, sm. spot grass</t>
  </si>
  <si>
    <t>Black Canyon</t>
  </si>
  <si>
    <t>Ramona</t>
  </si>
  <si>
    <t>Tree down/wire down, sm. brush fire</t>
  </si>
  <si>
    <t>Bonita</t>
  </si>
  <si>
    <t>Metro</t>
  </si>
  <si>
    <t>T/D</t>
  </si>
  <si>
    <t>Smoking limbs/cut power/fire out</t>
  </si>
  <si>
    <t>Rainbow Glen</t>
  </si>
  <si>
    <t>Northeast</t>
  </si>
  <si>
    <t>Dozer/tree/wire down, 10 acre fire</t>
  </si>
  <si>
    <t>North Coast</t>
  </si>
  <si>
    <t>Wire down, smoldering branch</t>
  </si>
  <si>
    <t>Sleepy</t>
  </si>
  <si>
    <t>Boom conductor contact/ 2 acre fire</t>
  </si>
  <si>
    <t>Bostonia</t>
  </si>
  <si>
    <t>Eastern</t>
  </si>
  <si>
    <t>Wire down/burned palm, no add. veg.</t>
  </si>
  <si>
    <t>Old Highway 80</t>
  </si>
  <si>
    <t>Dump truck/wire down, sm. spot veg.</t>
  </si>
  <si>
    <t>El Monte</t>
  </si>
  <si>
    <t>Forklift into wire/line surge, 1/2 acre</t>
  </si>
  <si>
    <t>Roselle</t>
  </si>
  <si>
    <t>Wire down, sm. spot veg.</t>
  </si>
  <si>
    <t>Vista del Valle</t>
  </si>
  <si>
    <t>Harmony</t>
  </si>
  <si>
    <t>Wire down, 2 acre brush fire</t>
  </si>
  <si>
    <t>La Valle Plateada</t>
  </si>
  <si>
    <t>Tree contact, wire down, sm. spots</t>
  </si>
  <si>
    <t>Wire down, sm. spot</t>
  </si>
  <si>
    <t>Sunnyside</t>
  </si>
  <si>
    <t>Trash truck/pole/wire down, tree fire</t>
  </si>
  <si>
    <t>Mountain Meadow</t>
  </si>
  <si>
    <t>Wynola</t>
  </si>
  <si>
    <t>Hvy wind, wire down, 5 acre fire</t>
  </si>
  <si>
    <t>Power</t>
  </si>
  <si>
    <t>Moutain Empire</t>
  </si>
  <si>
    <t>Hvy wind, wire down, sm. spot</t>
  </si>
  <si>
    <t>Green Valley</t>
  </si>
  <si>
    <t>Hvy wind, wire down, 2 sm. spots</t>
  </si>
  <si>
    <t>Wind storm, wire down, sm. spot veg.</t>
  </si>
  <si>
    <t>Canyon Road</t>
  </si>
  <si>
    <t>Transformer fire, sm. spot veg.</t>
  </si>
  <si>
    <t>Rice Canyon</t>
  </si>
  <si>
    <t>SDGE Crew, flashover, sm. brush fire</t>
  </si>
  <si>
    <t>Laguna Niguel</t>
  </si>
  <si>
    <t>Orange County</t>
  </si>
  <si>
    <t xml:space="preserve">Tree branch through wire, sm. spot </t>
  </si>
  <si>
    <t>Otay Lakes</t>
  </si>
  <si>
    <t>Pvt. Contractor, wire down, small spot</t>
  </si>
  <si>
    <t>Cypress Lane</t>
  </si>
  <si>
    <t>Aluminum connector melt, sm. spot</t>
  </si>
  <si>
    <t>Valley Center Road</t>
  </si>
  <si>
    <t>Bird in transformer, sm. spot veg.</t>
  </si>
  <si>
    <t>Fruitvale</t>
  </si>
  <si>
    <t>Mylar balloon/wire down, sm. spot</t>
  </si>
  <si>
    <t>Viejas Grade</t>
  </si>
  <si>
    <t>Tree branch/line down, sm. spot</t>
  </si>
  <si>
    <t>Mejillones</t>
  </si>
  <si>
    <t>Pine Hills</t>
  </si>
  <si>
    <t>Blown fuse, 2' diameter spot veg.</t>
  </si>
  <si>
    <t>Lago Lindo</t>
  </si>
  <si>
    <t>Pvt. Contractor hit line, sm. spot veg.</t>
  </si>
  <si>
    <t>vivero</t>
  </si>
  <si>
    <t>Wire down, sm. spot landscape veg.</t>
  </si>
  <si>
    <t>Le Conte</t>
  </si>
  <si>
    <t>Guy wire/phase contact, 1/2 acre fire</t>
  </si>
  <si>
    <t>Bird in wire/arc, 1/2 acre veg. fire</t>
  </si>
  <si>
    <t>Borrego Springs</t>
  </si>
  <si>
    <t>Lemon Grove</t>
  </si>
  <si>
    <t>Transformer fault, landscape veg. fire</t>
  </si>
  <si>
    <t>Sunshine Summit</t>
  </si>
  <si>
    <t>Bird/wire/fell to ground, no veg</t>
  </si>
  <si>
    <t>Via De Montana</t>
  </si>
  <si>
    <t>Pvt. Contractor, dig in 6' x 10' spot</t>
  </si>
  <si>
    <t>Carlsbad Circuit 779</t>
  </si>
  <si>
    <t>Veh./UG transformer, sm. spot veg.</t>
  </si>
  <si>
    <t>Bernardo Center</t>
  </si>
  <si>
    <t>Bird/wire/fell to ground, sm. spot veg.</t>
  </si>
  <si>
    <t>Millar</t>
  </si>
  <si>
    <t>Faulty hot tap clp/wire down, 1/4 acre</t>
  </si>
  <si>
    <t>Buena</t>
  </si>
  <si>
    <t>Landscapers, wire down, small spot</t>
  </si>
  <si>
    <t>Stage Coach</t>
  </si>
  <si>
    <t>Tree uprooted/wires down, 1/2 acre</t>
  </si>
  <si>
    <t>Jewel Valley</t>
  </si>
  <si>
    <t>Wire down, 1/4 acre brush fire</t>
  </si>
  <si>
    <t>Tree in compliance, fell from heavy winds into conductor, taking line down and burning small landscape hedge</t>
  </si>
  <si>
    <t>Kirkham</t>
  </si>
  <si>
    <t>Backhoe wire down small spot veg.</t>
  </si>
  <si>
    <t>Steffy</t>
  </si>
  <si>
    <t>Bird nest, sm. twig burned/fell to grnd.</t>
  </si>
  <si>
    <t>Harrison Park</t>
  </si>
  <si>
    <t>Snow load, wire down, 3 sm. spots</t>
  </si>
  <si>
    <t>Bradley Incident</t>
  </si>
  <si>
    <t>Faulty switch, 4' x 6' spot</t>
  </si>
  <si>
    <t>Castle Crest</t>
  </si>
  <si>
    <t>Grove wkr contact w/wire, sm. spot</t>
  </si>
  <si>
    <t>Borrego Valley</t>
  </si>
  <si>
    <t>Wire down, sm. veg. fire, 3 sm. trees</t>
  </si>
  <si>
    <t>Sage</t>
  </si>
  <si>
    <t>Dozer/wire down, 15' spot grass</t>
  </si>
  <si>
    <t>Gayle Street</t>
  </si>
  <si>
    <t>Tree contact, sm. patch grass</t>
  </si>
  <si>
    <t>Hillsdale</t>
  </si>
  <si>
    <t>Bird contact/ 1/2 acre fire</t>
  </si>
  <si>
    <t>La Mesa Mylar</t>
  </si>
  <si>
    <t>Mylar balloon into wire, sm. grass fire</t>
  </si>
  <si>
    <t>Alta Vista</t>
  </si>
  <si>
    <t>Tree contact, wire down, 15'x15' spot</t>
  </si>
  <si>
    <t>Mussey Grade</t>
  </si>
  <si>
    <t>Tree contact, smoldering branch only</t>
  </si>
  <si>
    <t>Betsworth</t>
  </si>
  <si>
    <t>Pole fire, 3' patch grass base of pole</t>
  </si>
  <si>
    <t>Small spot at base of pole</t>
  </si>
  <si>
    <t xml:space="preserve"> Crew work wire contact, 1/2 acre</t>
  </si>
  <si>
    <t>Olive</t>
  </si>
  <si>
    <t>Wire down, sm. veg. fire</t>
  </si>
  <si>
    <t>Equip. failure, sm. grass fire @ base</t>
  </si>
  <si>
    <t>Lowe Chaparral</t>
  </si>
  <si>
    <t>Japatul Valley</t>
  </si>
  <si>
    <t>Car/pole contact, sm. spot veg.</t>
  </si>
  <si>
    <t>Bernardo Road</t>
  </si>
  <si>
    <t>Cap station arc, 5'x10' spot veg.</t>
  </si>
  <si>
    <t>Pequito</t>
  </si>
  <si>
    <t>Palm frond contact, no sprd to veg.</t>
  </si>
  <si>
    <t>boulder creek</t>
  </si>
  <si>
    <t>Hvy. wind, wire down, 2 acre fire</t>
  </si>
  <si>
    <t>Warmlands</t>
  </si>
  <si>
    <t>Sm. spot base of pole from blown fuse</t>
  </si>
  <si>
    <t>Open, San Ysabel</t>
  </si>
  <si>
    <t>Hvy. wind, wire down, 290 acre fire</t>
  </si>
  <si>
    <t>Deluz 12 25 06</t>
  </si>
  <si>
    <t>Almayo</t>
  </si>
  <si>
    <t>Miramar Nursery</t>
  </si>
  <si>
    <t>Undetermined specific cause</t>
  </si>
  <si>
    <t>Miramar Nursery2</t>
  </si>
  <si>
    <t>Tree split out in high winds and knocked down power lines.</t>
  </si>
  <si>
    <t>Avery Parkway</t>
  </si>
  <si>
    <t>Blown capacitor ignited small patch of vegetation</t>
  </si>
  <si>
    <t>Beaver Hollow</t>
  </si>
  <si>
    <t>Cross-arm failure brought line down</t>
  </si>
  <si>
    <t>wire down from tree contact</t>
  </si>
  <si>
    <t>Cole Grade</t>
  </si>
  <si>
    <t>Century plant center stalk in contact w/conductor</t>
  </si>
  <si>
    <t>Black</t>
  </si>
  <si>
    <t>Wire down on circuit 220 between P610412 &amp; P610413</t>
  </si>
  <si>
    <t>Washingtonia</t>
  </si>
  <si>
    <t xml:space="preserve">Delivery truck came in contact with bundle of cable swinging it up into the 12 kV line </t>
  </si>
  <si>
    <t>Bad squeeze-on brought 12 kV line down igniting two small patches of vegetation</t>
  </si>
  <si>
    <t>Guejito</t>
  </si>
  <si>
    <t>Third party caused, car into pole resulting in small vegetation fire</t>
  </si>
  <si>
    <t>Wire down, tree branch into power line</t>
  </si>
  <si>
    <t>Mina de Oro</t>
  </si>
  <si>
    <t>S/D</t>
  </si>
  <si>
    <t>Tree fell into S service bringing down wire (s)</t>
  </si>
  <si>
    <t>Date</t>
  </si>
  <si>
    <t>conductor tree contact burned palm tree frond on 4 kV circuit</t>
  </si>
  <si>
    <t>Main St. CV</t>
  </si>
  <si>
    <t>Blown fuse, small spot of veg.</t>
  </si>
  <si>
    <t>Barrett Lake</t>
  </si>
  <si>
    <t>Squeeze on sleeve failed bringing down conductor, igniting fire(s)</t>
  </si>
  <si>
    <t>Investigation in progress - possible communications wire contacting electric conductor in high winds</t>
  </si>
  <si>
    <t>Rice</t>
  </si>
  <si>
    <t>Investigation in progress - possible portion of a compliant tree breaking and contacting conductors in high winds</t>
  </si>
  <si>
    <t>Fire Weather</t>
  </si>
  <si>
    <t>Fires During Fire Weather</t>
  </si>
  <si>
    <t>SDGE Related Fire Cause Data 2005-2007</t>
  </si>
  <si>
    <t>Fire Types</t>
  </si>
  <si>
    <t>External</t>
  </si>
  <si>
    <t>Background</t>
  </si>
  <si>
    <t>Mean</t>
  </si>
  <si>
    <t>Speed</t>
  </si>
  <si>
    <t>Km/h</t>
  </si>
  <si>
    <t>Rel 1</t>
  </si>
  <si>
    <t>Err 1</t>
  </si>
  <si>
    <t>Rel 2</t>
  </si>
  <si>
    <t>Err 2</t>
  </si>
  <si>
    <t>Relative5</t>
  </si>
  <si>
    <t>Error</t>
  </si>
  <si>
    <t>LogRelative5</t>
  </si>
  <si>
    <t>Err Low</t>
  </si>
  <si>
    <t>Err High</t>
  </si>
  <si>
    <t xml:space="preserve"> NaN</t>
  </si>
  <si>
    <t>Outage Wt</t>
  </si>
  <si>
    <t>2006 Norm</t>
  </si>
  <si>
    <t>Bkd/Yr</t>
  </si>
  <si>
    <t>Excess Outgs</t>
  </si>
  <si>
    <t>Norm 2006</t>
  </si>
  <si>
    <t>Err</t>
  </si>
  <si>
    <t>NormErr</t>
  </si>
  <si>
    <t>Study Segment</t>
  </si>
  <si>
    <t>Results</t>
  </si>
  <si>
    <t>Ignition Risk</t>
  </si>
  <si>
    <t>Impact</t>
  </si>
  <si>
    <t>Environment</t>
  </si>
  <si>
    <t>A</t>
  </si>
  <si>
    <t>A1</t>
  </si>
  <si>
    <t>A2</t>
  </si>
  <si>
    <t>B</t>
  </si>
  <si>
    <t>B1</t>
  </si>
  <si>
    <t>B2</t>
  </si>
  <si>
    <t>B3</t>
  </si>
  <si>
    <t>B4</t>
  </si>
  <si>
    <t>C</t>
  </si>
  <si>
    <t>E</t>
  </si>
  <si>
    <t>Totals</t>
  </si>
  <si>
    <t>Shutoff</t>
  </si>
  <si>
    <t>ndx</t>
  </si>
  <si>
    <t>Ckt</t>
  </si>
  <si>
    <t>Op Dist</t>
  </si>
  <si>
    <t>Sub</t>
  </si>
  <si>
    <t>Section Start</t>
  </si>
  <si>
    <t>Section End</t>
  </si>
  <si>
    <t>Dist (Mi)</t>
  </si>
  <si>
    <t>Score</t>
  </si>
  <si>
    <t>Rank</t>
  </si>
  <si>
    <t>Zone</t>
  </si>
  <si>
    <t>Wind</t>
  </si>
  <si>
    <t>Tree</t>
  </si>
  <si>
    <t>Fuel</t>
  </si>
  <si>
    <t>Fire Ign. Risk</t>
  </si>
  <si>
    <t>Cap</t>
  </si>
  <si>
    <t>Exp Fuse</t>
  </si>
  <si>
    <t>SWs</t>
  </si>
  <si>
    <t>Cond</t>
  </si>
  <si>
    <t>Trans 
(All)</t>
  </si>
  <si>
    <t>HR Trans</t>
  </si>
  <si>
    <t>DOC Rank</t>
  </si>
  <si>
    <t>Rel Hist</t>
  </si>
  <si>
    <t>Value Risk</t>
  </si>
  <si>
    <t>Crit Svc</t>
  </si>
  <si>
    <t>Bio Rank</t>
  </si>
  <si>
    <t>Cult Rank</t>
  </si>
  <si>
    <t>NE</t>
  </si>
  <si>
    <t>Santa Ysabel</t>
  </si>
  <si>
    <t>221-33R</t>
  </si>
  <si>
    <t>221-14</t>
  </si>
  <si>
    <t>EA</t>
  </si>
  <si>
    <t>Glencliff</t>
  </si>
  <si>
    <t>442-2R</t>
  </si>
  <si>
    <t>442-16R</t>
  </si>
  <si>
    <t>EOC</t>
  </si>
  <si>
    <t>P117100</t>
  </si>
  <si>
    <t>222-8</t>
  </si>
  <si>
    <t>1030-14</t>
  </si>
  <si>
    <t>1030-20R</t>
  </si>
  <si>
    <t>P19585</t>
  </si>
  <si>
    <t>440-6</t>
  </si>
  <si>
    <t>Avocado</t>
  </si>
  <si>
    <t>520-33R</t>
  </si>
  <si>
    <t>520-1053</t>
  </si>
  <si>
    <t>971-26R</t>
  </si>
  <si>
    <t>1233-252R</t>
  </si>
  <si>
    <t>971-24</t>
  </si>
  <si>
    <t>971-306R</t>
  </si>
  <si>
    <t xml:space="preserve"> </t>
  </si>
  <si>
    <t>Cameron</t>
  </si>
  <si>
    <t>448-6</t>
  </si>
  <si>
    <t>448-13R</t>
  </si>
  <si>
    <t>448-11R</t>
  </si>
  <si>
    <t>357-45R</t>
  </si>
  <si>
    <t>73-49R</t>
  </si>
  <si>
    <t>358-14</t>
  </si>
  <si>
    <t>P212213</t>
  </si>
  <si>
    <t>222-1370R</t>
  </si>
  <si>
    <t>214-7</t>
  </si>
  <si>
    <t>214-538</t>
  </si>
  <si>
    <t>P519130</t>
  </si>
  <si>
    <t>P478409</t>
  </si>
  <si>
    <t>524-13</t>
  </si>
  <si>
    <t>524-34</t>
  </si>
  <si>
    <t>357-750R</t>
  </si>
  <si>
    <t>176-26R</t>
  </si>
  <si>
    <t>P13262</t>
  </si>
  <si>
    <t>73-23R</t>
  </si>
  <si>
    <t>448-15R</t>
  </si>
  <si>
    <t>240-1097R</t>
  </si>
  <si>
    <t>240-1095R</t>
  </si>
  <si>
    <t>217-835R</t>
  </si>
  <si>
    <t>520-35R</t>
  </si>
  <si>
    <t>520-11</t>
  </si>
  <si>
    <t>157-75R</t>
  </si>
  <si>
    <t>239-15R</t>
  </si>
  <si>
    <t>520-26AE</t>
  </si>
  <si>
    <t>351-819R</t>
  </si>
  <si>
    <t>353-914R</t>
  </si>
  <si>
    <t>449-13R</t>
  </si>
  <si>
    <t>220-294R</t>
  </si>
  <si>
    <t>Olivenhain</t>
  </si>
  <si>
    <t>1250-9</t>
  </si>
  <si>
    <t>1039-13AE</t>
  </si>
  <si>
    <t>157-87R</t>
  </si>
  <si>
    <t>907-45</t>
  </si>
  <si>
    <t>356-19R</t>
  </si>
  <si>
    <t>520-1054</t>
  </si>
  <si>
    <t>175-90R</t>
  </si>
  <si>
    <t>237-8</t>
  </si>
  <si>
    <t>1166-18R</t>
  </si>
  <si>
    <t>1166-1</t>
  </si>
  <si>
    <t>157-77R</t>
  </si>
  <si>
    <t>214-16</t>
  </si>
  <si>
    <t>908-23</t>
  </si>
  <si>
    <t>354-5</t>
  </si>
  <si>
    <t>354-24AE</t>
  </si>
  <si>
    <t>974-7</t>
  </si>
  <si>
    <t>OK1</t>
  </si>
  <si>
    <t>Oaks 1</t>
  </si>
  <si>
    <t>Granite</t>
  </si>
  <si>
    <t>411-14R</t>
  </si>
  <si>
    <t>411-8</t>
  </si>
  <si>
    <t>211-262R</t>
  </si>
  <si>
    <t>P116474</t>
  </si>
  <si>
    <t>599-1181</t>
  </si>
  <si>
    <t>449-1</t>
  </si>
  <si>
    <t>Crestline</t>
  </si>
  <si>
    <t>PE1</t>
  </si>
  <si>
    <t>972-4</t>
  </si>
  <si>
    <t>1458-22</t>
  </si>
  <si>
    <t>214-15</t>
  </si>
  <si>
    <t>SL1</t>
  </si>
  <si>
    <t>Salton</t>
  </si>
  <si>
    <t>441-27R</t>
  </si>
  <si>
    <t>441-30R</t>
  </si>
  <si>
    <t>79-676R</t>
  </si>
  <si>
    <t>79-658R</t>
  </si>
  <si>
    <t>1021-48</t>
  </si>
  <si>
    <t>Felicita</t>
  </si>
  <si>
    <t>470-18R</t>
  </si>
  <si>
    <t>P216869</t>
  </si>
  <si>
    <t>350-46R</t>
  </si>
  <si>
    <t>211-280R</t>
  </si>
  <si>
    <t>Santee</t>
  </si>
  <si>
    <t>1138-6R</t>
  </si>
  <si>
    <t>972-7</t>
  </si>
  <si>
    <t>350-684R</t>
  </si>
  <si>
    <t>Temecula (SCE)</t>
  </si>
  <si>
    <t>P227546</t>
  </si>
  <si>
    <t>175-24R</t>
  </si>
  <si>
    <t>Boulevard</t>
  </si>
  <si>
    <t>445-24R</t>
  </si>
  <si>
    <t>212-632R</t>
  </si>
  <si>
    <t>212-630R</t>
  </si>
  <si>
    <t>445-23R</t>
  </si>
  <si>
    <t>445-17R</t>
  </si>
  <si>
    <t>445-19R</t>
  </si>
  <si>
    <t>445-21R</t>
  </si>
  <si>
    <t>350-15R</t>
  </si>
  <si>
    <t>350-33R</t>
  </si>
  <si>
    <t>520-18R</t>
  </si>
  <si>
    <t>210-9R</t>
  </si>
  <si>
    <t>212-652R</t>
  </si>
  <si>
    <t>79-660R</t>
  </si>
  <si>
    <t>MAN1</t>
  </si>
  <si>
    <t>Manzanita</t>
  </si>
  <si>
    <t>1022-15</t>
  </si>
  <si>
    <t>973-27</t>
  </si>
  <si>
    <t>P41993</t>
  </si>
  <si>
    <t>79-19R</t>
  </si>
  <si>
    <t>212-650R</t>
  </si>
  <si>
    <t>P42077</t>
  </si>
  <si>
    <t>157-67R</t>
  </si>
  <si>
    <t>521-32R</t>
  </si>
  <si>
    <t>67-24R</t>
  </si>
  <si>
    <t>597-636</t>
  </si>
  <si>
    <t>230-133</t>
  </si>
  <si>
    <t>Rainbow 1</t>
  </si>
  <si>
    <t>RB1-19R</t>
  </si>
  <si>
    <t>521-14R</t>
  </si>
  <si>
    <t>233-49</t>
  </si>
  <si>
    <t>JU1</t>
  </si>
  <si>
    <t>520-13</t>
  </si>
  <si>
    <t>233-14</t>
  </si>
  <si>
    <t>521-27R</t>
  </si>
  <si>
    <t>521-18R</t>
  </si>
  <si>
    <t>230-4R</t>
  </si>
  <si>
    <t>230-11</t>
  </si>
  <si>
    <t>79-673R</t>
  </si>
  <si>
    <t>75-32R</t>
  </si>
  <si>
    <t>P171361</t>
  </si>
  <si>
    <t>Z317920</t>
  </si>
  <si>
    <t>973-626R</t>
  </si>
  <si>
    <t>283-29</t>
  </si>
  <si>
    <t>521-5</t>
  </si>
  <si>
    <t>P970961</t>
  </si>
  <si>
    <t>Z371551</t>
  </si>
  <si>
    <t>P377371</t>
  </si>
  <si>
    <t>DV1</t>
  </si>
  <si>
    <t>Dehesa Valley</t>
  </si>
  <si>
    <t>NC</t>
  </si>
  <si>
    <t>1001-39</t>
  </si>
  <si>
    <t>P370004</t>
  </si>
  <si>
    <t>909-6</t>
  </si>
  <si>
    <t>75-996R</t>
  </si>
  <si>
    <t>75-40</t>
  </si>
  <si>
    <t>Z272783</t>
  </si>
  <si>
    <t>Pomerado</t>
  </si>
  <si>
    <t>P108024</t>
  </si>
  <si>
    <t>522-25</t>
  </si>
  <si>
    <t>176-36R</t>
  </si>
  <si>
    <t>P137565</t>
  </si>
  <si>
    <t>MOR1</t>
  </si>
  <si>
    <t>Moore</t>
  </si>
  <si>
    <t>246-9</t>
  </si>
  <si>
    <t>246-11</t>
  </si>
  <si>
    <t>524-30</t>
  </si>
  <si>
    <t>470-30</t>
  </si>
  <si>
    <t>450-18</t>
  </si>
  <si>
    <t>P172406</t>
  </si>
  <si>
    <t>597-35</t>
  </si>
  <si>
    <t>283-26</t>
  </si>
  <si>
    <t>OC</t>
  </si>
  <si>
    <t>San Mateo</t>
  </si>
  <si>
    <t>204-6</t>
  </si>
  <si>
    <t>204-2</t>
  </si>
  <si>
    <t>SSC1</t>
  </si>
  <si>
    <t>So San Clemente</t>
  </si>
  <si>
    <t>SSC1-3</t>
  </si>
  <si>
    <t>214-10</t>
  </si>
  <si>
    <t>Warren Canyon</t>
  </si>
  <si>
    <t>1138-22</t>
  </si>
  <si>
    <t>454-15</t>
  </si>
  <si>
    <t>Chicarita</t>
  </si>
  <si>
    <t>502-28</t>
  </si>
  <si>
    <t>204-24</t>
  </si>
  <si>
    <t>Capistrano</t>
  </si>
  <si>
    <t>315-2</t>
  </si>
  <si>
    <t>315-502</t>
  </si>
  <si>
    <t>Z971734</t>
  </si>
  <si>
    <t>91-649</t>
  </si>
  <si>
    <t>975-2</t>
  </si>
  <si>
    <t>P417773</t>
  </si>
  <si>
    <t>RC1</t>
  </si>
  <si>
    <t>Reidy Canyon</t>
  </si>
  <si>
    <t>455-979</t>
  </si>
  <si>
    <t>455-34</t>
  </si>
  <si>
    <t>FB1</t>
  </si>
  <si>
    <t>Fallbrook 1</t>
  </si>
  <si>
    <t>Pendleton</t>
  </si>
  <si>
    <t>300-1</t>
  </si>
  <si>
    <t>300-25</t>
  </si>
  <si>
    <t>CM</t>
  </si>
  <si>
    <t>Las Pulgas</t>
  </si>
  <si>
    <t>RA3</t>
  </si>
  <si>
    <t>452-748</t>
  </si>
  <si>
    <t>182-354</t>
  </si>
  <si>
    <t>P510606</t>
  </si>
  <si>
    <t>Z16125</t>
  </si>
  <si>
    <t>FB2</t>
  </si>
  <si>
    <t>Fallbrook 2</t>
  </si>
  <si>
    <t>BC</t>
  </si>
  <si>
    <t>Scripps</t>
  </si>
  <si>
    <t>728-689</t>
  </si>
  <si>
    <t>523-31AE</t>
  </si>
  <si>
    <t>P132166</t>
  </si>
  <si>
    <t>200-29</t>
  </si>
  <si>
    <t>P230241</t>
  </si>
  <si>
    <t>RA2</t>
  </si>
  <si>
    <t>455-926</t>
  </si>
  <si>
    <t>Z12392</t>
  </si>
  <si>
    <t>Artesian</t>
  </si>
  <si>
    <t>1101-1</t>
  </si>
  <si>
    <t>P819071</t>
  </si>
  <si>
    <t>Melrose</t>
  </si>
  <si>
    <t>P214248</t>
  </si>
  <si>
    <t>331-2</t>
  </si>
  <si>
    <t>247-14</t>
  </si>
  <si>
    <t>P33699</t>
  </si>
  <si>
    <t>P216702</t>
  </si>
  <si>
    <t>Border</t>
  </si>
  <si>
    <t>Z135595</t>
  </si>
  <si>
    <t>San Luis Rey</t>
  </si>
  <si>
    <t>198-4</t>
  </si>
  <si>
    <t>P121327</t>
  </si>
  <si>
    <t>Z29143</t>
  </si>
  <si>
    <t>Bernardo</t>
  </si>
  <si>
    <t>542-13</t>
  </si>
  <si>
    <t>791-26</t>
  </si>
  <si>
    <t>P515154</t>
  </si>
  <si>
    <t>197-19</t>
  </si>
  <si>
    <t>1100-46</t>
  </si>
  <si>
    <t>P810041</t>
  </si>
  <si>
    <t>P113377</t>
  </si>
  <si>
    <t>200-28</t>
  </si>
  <si>
    <t>200-6</t>
  </si>
  <si>
    <t>200-438</t>
  </si>
  <si>
    <t>206-1105</t>
  </si>
  <si>
    <t>315-501</t>
  </si>
  <si>
    <t>540-2</t>
  </si>
  <si>
    <t>241-T6-242</t>
  </si>
  <si>
    <t>970-10</t>
  </si>
  <si>
    <t>P114604</t>
  </si>
  <si>
    <t>P970731</t>
  </si>
  <si>
    <t>Kearny</t>
  </si>
  <si>
    <t>P36981</t>
  </si>
  <si>
    <t>Mesa Heights</t>
  </si>
  <si>
    <t>776-8</t>
  </si>
  <si>
    <t>Proctor Valley</t>
  </si>
  <si>
    <t>P166873</t>
  </si>
  <si>
    <t>203-7</t>
  </si>
  <si>
    <t>P116036</t>
  </si>
  <si>
    <t>SE4</t>
  </si>
  <si>
    <t>Serra</t>
  </si>
  <si>
    <t>Eastgate</t>
  </si>
  <si>
    <t>968-14</t>
  </si>
  <si>
    <t>P111778</t>
  </si>
  <si>
    <t>Z90080</t>
  </si>
  <si>
    <t>San Ysidro</t>
  </si>
  <si>
    <t>330-10</t>
  </si>
  <si>
    <t>P25224</t>
  </si>
  <si>
    <t>Study segment boundaries</t>
  </si>
  <si>
    <t>Length in miles of the study segment</t>
  </si>
  <si>
    <t>Weighted score</t>
  </si>
  <si>
    <t>Ranking</t>
  </si>
  <si>
    <t xml:space="preserve">Risk zone: HRFA: 3, FTZ: 1 </t>
  </si>
  <si>
    <t>Wind Factor:  Based on the forecasted frequency of extreme wind events - (Brian D'Agostino)</t>
  </si>
  <si>
    <t>Tree Factor: Density of trees in proximity that are &gt;=40ft weighted by species (Vegetation Management)</t>
  </si>
  <si>
    <t>Fuel:  (Fire Coordinator)</t>
  </si>
  <si>
    <t>Fire ignition risk: (Fire Coordinator)</t>
  </si>
  <si>
    <t>Capacitor factor - number of capacitors in segment (TDAM)</t>
  </si>
  <si>
    <t>Expulsion fuse factor (TDAM)</t>
  </si>
  <si>
    <t>Switch factor (TDAM)</t>
  </si>
  <si>
    <t>Conductor factor -smaller than 2/0- (TDAM)</t>
  </si>
  <si>
    <t>Transformer factor (TDAM)</t>
  </si>
  <si>
    <t>High-risk transformer factor (TDAM)</t>
  </si>
  <si>
    <t>Ranking by district operating center</t>
  </si>
  <si>
    <t>5-Year Outage History Index (TDAM)</t>
  </si>
  <si>
    <t>Relative structure value in projected burn path (Fire Coordinator)</t>
  </si>
  <si>
    <t>Reduction in the number of customers impacted by 2012 safety shut off plan (TDAM)</t>
  </si>
  <si>
    <t>Service to critical facilities, water, communication, health, public protection (TDAM, CISCO)</t>
  </si>
  <si>
    <t>Ranking by environmental</t>
  </si>
  <si>
    <t>Ranking by cultural</t>
  </si>
  <si>
    <t>Italic = open switch (tie or fuse bypass)</t>
  </si>
  <si>
    <t>HazSgmt</t>
  </si>
  <si>
    <t>HazLgth</t>
  </si>
  <si>
    <t>Out/L-Y</t>
  </si>
  <si>
    <t>FWO/L-Y</t>
  </si>
  <si>
    <t>VFWO/L-Y</t>
  </si>
  <si>
    <t>Veg/L-Y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</si>
</sst>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/d/yy\ h:mm\ AM/PM;@"/>
    <numFmt numFmtId="165" formatCode="m/d/yy;@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color indexed="23"/>
      <name val="Arial"/>
      <family val="2"/>
    </font>
    <font>
      <b/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36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wrapText="1"/>
    </xf>
    <xf numFmtId="0" fontId="7" fillId="0" borderId="0" xfId="2"/>
    <xf numFmtId="165" fontId="7" fillId="0" borderId="0" xfId="2" applyNumberFormat="1"/>
    <xf numFmtId="0" fontId="7" fillId="0" borderId="0" xfId="2" applyAlignment="1">
      <alignment horizontal="center"/>
    </xf>
    <xf numFmtId="165" fontId="9" fillId="0" borderId="13" xfId="2" applyNumberFormat="1" applyFont="1" applyBorder="1"/>
    <xf numFmtId="0" fontId="9" fillId="0" borderId="13" xfId="2" applyFont="1" applyBorder="1"/>
    <xf numFmtId="0" fontId="9" fillId="0" borderId="13" xfId="2" applyFont="1" applyFill="1" applyBorder="1"/>
    <xf numFmtId="0" fontId="9" fillId="0" borderId="13" xfId="2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right" wrapText="1"/>
    </xf>
    <xf numFmtId="0" fontId="3" fillId="0" borderId="0" xfId="3" applyFont="1" applyFill="1" applyBorder="1" applyAlignment="1">
      <alignment wrapText="1"/>
    </xf>
    <xf numFmtId="0" fontId="7" fillId="0" borderId="0" xfId="2" applyBorder="1" applyAlignment="1">
      <alignment horizontal="center"/>
    </xf>
    <xf numFmtId="0" fontId="7" fillId="0" borderId="0" xfId="2" applyFill="1" applyBorder="1"/>
    <xf numFmtId="0" fontId="7" fillId="0" borderId="0" xfId="3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2" fontId="0" fillId="0" borderId="0" xfId="0" applyNumberFormat="1"/>
    <xf numFmtId="1" fontId="7" fillId="0" borderId="0" xfId="2" applyNumberFormat="1"/>
    <xf numFmtId="166" fontId="0" fillId="0" borderId="0" xfId="0" applyNumberFormat="1"/>
    <xf numFmtId="0" fontId="11" fillId="0" borderId="15" xfId="2" applyFont="1" applyFill="1" applyBorder="1" applyAlignment="1">
      <alignment horizontal="center"/>
    </xf>
    <xf numFmtId="0" fontId="12" fillId="0" borderId="5" xfId="2" applyFont="1" applyFill="1" applyBorder="1" applyAlignment="1">
      <alignment horizontal="centerContinuous" vertical="center" wrapText="1"/>
    </xf>
    <xf numFmtId="0" fontId="13" fillId="0" borderId="5" xfId="2" applyFont="1" applyFill="1" applyBorder="1" applyAlignment="1">
      <alignment horizontal="centerContinuous" vertical="center" wrapText="1"/>
    </xf>
    <xf numFmtId="0" fontId="13" fillId="0" borderId="16" xfId="2" applyFont="1" applyFill="1" applyBorder="1" applyAlignment="1">
      <alignment horizontal="centerContinuous" vertical="center" wrapText="1"/>
    </xf>
    <xf numFmtId="2" fontId="12" fillId="0" borderId="17" xfId="2" applyNumberFormat="1" applyFont="1" applyFill="1" applyBorder="1" applyAlignment="1">
      <alignment horizontal="centerContinuous" vertical="center" wrapText="1"/>
    </xf>
    <xf numFmtId="0" fontId="13" fillId="0" borderId="18" xfId="2" applyFont="1" applyFill="1" applyBorder="1" applyAlignment="1">
      <alignment horizontal="centerContinuous" vertical="center" wrapText="1"/>
    </xf>
    <xf numFmtId="0" fontId="12" fillId="0" borderId="5" xfId="2" applyFont="1" applyFill="1" applyBorder="1" applyAlignment="1">
      <alignment horizontal="centerContinuous" vertical="center"/>
    </xf>
    <xf numFmtId="0" fontId="8" fillId="0" borderId="5" xfId="2" applyFont="1" applyFill="1" applyBorder="1" applyAlignment="1">
      <alignment horizontal="centerContinuous" vertical="center"/>
    </xf>
    <xf numFmtId="1" fontId="8" fillId="0" borderId="5" xfId="2" applyNumberFormat="1" applyFont="1" applyFill="1" applyBorder="1" applyAlignment="1">
      <alignment horizontal="centerContinuous" vertical="center"/>
    </xf>
    <xf numFmtId="0" fontId="8" fillId="0" borderId="18" xfId="2" applyFont="1" applyFill="1" applyBorder="1" applyAlignment="1">
      <alignment horizontal="centerContinuous" vertical="center"/>
    </xf>
    <xf numFmtId="0" fontId="12" fillId="0" borderId="17" xfId="2" applyFont="1" applyFill="1" applyBorder="1" applyAlignment="1">
      <alignment horizontal="centerContinuous" vertical="center" wrapText="1"/>
    </xf>
    <xf numFmtId="0" fontId="8" fillId="0" borderId="5" xfId="2" applyFont="1" applyFill="1" applyBorder="1" applyAlignment="1">
      <alignment horizontal="centerContinuous" vertical="center" wrapText="1"/>
    </xf>
    <xf numFmtId="0" fontId="8" fillId="0" borderId="18" xfId="2" applyFont="1" applyFill="1" applyBorder="1" applyAlignment="1">
      <alignment horizontal="centerContinuous" vertical="center" wrapText="1"/>
    </xf>
    <xf numFmtId="0" fontId="7" fillId="0" borderId="0" xfId="2" applyAlignment="1">
      <alignment wrapText="1"/>
    </xf>
    <xf numFmtId="0" fontId="11" fillId="3" borderId="19" xfId="2" applyFont="1" applyFill="1" applyBorder="1" applyAlignment="1">
      <alignment horizontal="center"/>
    </xf>
    <xf numFmtId="0" fontId="13" fillId="4" borderId="20" xfId="2" applyFont="1" applyFill="1" applyBorder="1" applyAlignment="1">
      <alignment vertical="center" wrapText="1"/>
    </xf>
    <xf numFmtId="0" fontId="13" fillId="4" borderId="21" xfId="2" applyFont="1" applyFill="1" applyBorder="1" applyAlignment="1">
      <alignment vertical="center" wrapText="1"/>
    </xf>
    <xf numFmtId="2" fontId="13" fillId="5" borderId="22" xfId="2" applyNumberFormat="1" applyFont="1" applyFill="1" applyBorder="1" applyAlignment="1">
      <alignment vertical="center" wrapText="1"/>
    </xf>
    <xf numFmtId="0" fontId="13" fillId="5" borderId="23" xfId="2" applyFont="1" applyFill="1" applyBorder="1" applyAlignment="1">
      <alignment vertical="center" wrapText="1"/>
    </xf>
    <xf numFmtId="0" fontId="8" fillId="6" borderId="4" xfId="2" applyFont="1" applyFill="1" applyBorder="1" applyAlignment="1">
      <alignment horizontal="centerContinuous" vertical="center" wrapText="1"/>
    </xf>
    <xf numFmtId="0" fontId="13" fillId="6" borderId="4" xfId="2" applyFont="1" applyFill="1" applyBorder="1" applyAlignment="1">
      <alignment horizontal="centerContinuous" vertical="center" wrapText="1"/>
    </xf>
    <xf numFmtId="0" fontId="8" fillId="7" borderId="22" xfId="2" applyFont="1" applyFill="1" applyBorder="1" applyAlignment="1">
      <alignment horizontal="centerContinuous" vertical="center" wrapText="1"/>
    </xf>
    <xf numFmtId="0" fontId="13" fillId="7" borderId="4" xfId="2" applyFont="1" applyFill="1" applyBorder="1" applyAlignment="1">
      <alignment horizontal="centerContinuous" vertical="center" wrapText="1"/>
    </xf>
    <xf numFmtId="1" fontId="13" fillId="7" borderId="4" xfId="2" applyNumberFormat="1" applyFont="1" applyFill="1" applyBorder="1" applyAlignment="1">
      <alignment horizontal="centerContinuous" vertical="center" wrapText="1"/>
    </xf>
    <xf numFmtId="0" fontId="13" fillId="7" borderId="24" xfId="2" applyFont="1" applyFill="1" applyBorder="1" applyAlignment="1">
      <alignment horizontal="centerContinuous" vertical="center" wrapText="1"/>
    </xf>
    <xf numFmtId="0" fontId="8" fillId="8" borderId="4" xfId="2" applyFont="1" applyFill="1" applyBorder="1" applyAlignment="1">
      <alignment horizontal="center" vertical="center" wrapText="1"/>
    </xf>
    <xf numFmtId="0" fontId="8" fillId="8" borderId="24" xfId="2" applyFont="1" applyFill="1" applyBorder="1" applyAlignment="1">
      <alignment horizontal="center" vertical="center" wrapText="1"/>
    </xf>
    <xf numFmtId="0" fontId="11" fillId="3" borderId="13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26" xfId="2" applyFont="1" applyFill="1" applyBorder="1" applyAlignment="1">
      <alignment horizontal="center" vertical="center"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2" fontId="11" fillId="5" borderId="10" xfId="2" applyNumberFormat="1" applyFont="1" applyFill="1" applyBorder="1" applyAlignment="1">
      <alignment horizontal="center" vertical="center" wrapText="1"/>
    </xf>
    <xf numFmtId="0" fontId="11" fillId="5" borderId="28" xfId="2" applyFont="1" applyFill="1" applyBorder="1" applyAlignment="1">
      <alignment horizontal="center" vertical="center" wrapText="1"/>
    </xf>
    <xf numFmtId="0" fontId="11" fillId="6" borderId="11" xfId="2" applyFont="1" applyFill="1" applyBorder="1" applyAlignment="1">
      <alignment horizontal="center" vertical="center" wrapText="1"/>
    </xf>
    <xf numFmtId="0" fontId="11" fillId="6" borderId="26" xfId="2" applyFont="1" applyFill="1" applyBorder="1" applyAlignment="1">
      <alignment horizontal="center" vertical="center" wrapText="1"/>
    </xf>
    <xf numFmtId="0" fontId="11" fillId="7" borderId="29" xfId="2" applyFont="1" applyFill="1" applyBorder="1" applyAlignment="1">
      <alignment horizontal="center" vertical="center" wrapText="1"/>
    </xf>
    <xf numFmtId="0" fontId="11" fillId="7" borderId="26" xfId="2" applyFont="1" applyFill="1" applyBorder="1" applyAlignment="1">
      <alignment horizontal="center" vertical="center" wrapText="1"/>
    </xf>
    <xf numFmtId="1" fontId="11" fillId="7" borderId="26" xfId="2" applyNumberFormat="1" applyFont="1" applyFill="1" applyBorder="1" applyAlignment="1">
      <alignment horizontal="center" vertical="center" wrapText="1"/>
    </xf>
    <xf numFmtId="0" fontId="11" fillId="7" borderId="28" xfId="2" applyFont="1" applyFill="1" applyBorder="1" applyAlignment="1">
      <alignment horizontal="center" vertical="center" wrapText="1"/>
    </xf>
    <xf numFmtId="0" fontId="11" fillId="8" borderId="25" xfId="2" applyFont="1" applyFill="1" applyBorder="1" applyAlignment="1">
      <alignment horizontal="center" vertical="center" wrapText="1"/>
    </xf>
    <xf numFmtId="0" fontId="11" fillId="8" borderId="26" xfId="2" applyFont="1" applyFill="1" applyBorder="1" applyAlignment="1">
      <alignment horizontal="center" vertical="center" wrapText="1"/>
    </xf>
    <xf numFmtId="0" fontId="11" fillId="8" borderId="28" xfId="2" applyFont="1" applyFill="1" applyBorder="1" applyAlignment="1">
      <alignment horizontal="center" vertical="center" wrapText="1"/>
    </xf>
    <xf numFmtId="0" fontId="14" fillId="0" borderId="0" xfId="2" applyFont="1" applyAlignment="1">
      <alignment wrapText="1"/>
    </xf>
    <xf numFmtId="0" fontId="14" fillId="0" borderId="0" xfId="2" applyFont="1" applyAlignment="1"/>
    <xf numFmtId="0" fontId="11" fillId="3" borderId="13" xfId="2" applyFont="1" applyFill="1" applyBorder="1" applyAlignment="1">
      <alignment horizontal="center"/>
    </xf>
    <xf numFmtId="9" fontId="11" fillId="4" borderId="30" xfId="2" applyNumberFormat="1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31" xfId="2" applyFont="1" applyFill="1" applyBorder="1" applyAlignment="1">
      <alignment horizontal="center" vertical="center" wrapText="1"/>
    </xf>
    <xf numFmtId="0" fontId="11" fillId="4" borderId="32" xfId="2" applyFont="1" applyFill="1" applyBorder="1" applyAlignment="1">
      <alignment horizontal="center" vertical="center" wrapText="1"/>
    </xf>
    <xf numFmtId="2" fontId="11" fillId="5" borderId="22" xfId="2" applyNumberFormat="1" applyFont="1" applyFill="1" applyBorder="1" applyAlignment="1">
      <alignment horizontal="center" vertical="center" wrapText="1"/>
    </xf>
    <xf numFmtId="0" fontId="11" fillId="5" borderId="21" xfId="2" applyFont="1" applyFill="1" applyBorder="1" applyAlignment="1">
      <alignment vertical="center" wrapText="1"/>
    </xf>
    <xf numFmtId="9" fontId="11" fillId="6" borderId="20" xfId="2" applyNumberFormat="1" applyFont="1" applyFill="1" applyBorder="1" applyAlignment="1">
      <alignment horizontal="center" vertical="center" wrapText="1"/>
    </xf>
    <xf numFmtId="9" fontId="11" fillId="6" borderId="32" xfId="2" applyNumberFormat="1" applyFont="1" applyFill="1" applyBorder="1" applyAlignment="1">
      <alignment horizontal="center" vertical="center" wrapText="1"/>
    </xf>
    <xf numFmtId="9" fontId="11" fillId="7" borderId="33" xfId="2" applyNumberFormat="1" applyFont="1" applyFill="1" applyBorder="1" applyAlignment="1">
      <alignment horizontal="center" vertical="center" wrapText="1"/>
    </xf>
    <xf numFmtId="9" fontId="11" fillId="7" borderId="32" xfId="2" applyNumberFormat="1" applyFont="1" applyFill="1" applyBorder="1" applyAlignment="1">
      <alignment horizontal="center" vertical="center" wrapText="1"/>
    </xf>
    <xf numFmtId="9" fontId="11" fillId="7" borderId="21" xfId="2" applyNumberFormat="1" applyFont="1" applyFill="1" applyBorder="1" applyAlignment="1">
      <alignment horizontal="center" vertical="center" wrapText="1"/>
    </xf>
    <xf numFmtId="9" fontId="11" fillId="8" borderId="30" xfId="2" applyNumberFormat="1" applyFont="1" applyFill="1" applyBorder="1" applyAlignment="1">
      <alignment horizontal="center" vertical="center" wrapText="1"/>
    </xf>
    <xf numFmtId="9" fontId="11" fillId="8" borderId="32" xfId="2" applyNumberFormat="1" applyFont="1" applyFill="1" applyBorder="1" applyAlignment="1">
      <alignment horizontal="center" vertical="center" wrapText="1"/>
    </xf>
    <xf numFmtId="9" fontId="11" fillId="8" borderId="21" xfId="2" applyNumberFormat="1" applyFont="1" applyFill="1" applyBorder="1" applyAlignment="1">
      <alignment horizontal="center" vertical="center" wrapText="1"/>
    </xf>
    <xf numFmtId="9" fontId="14" fillId="0" borderId="0" xfId="2" applyNumberFormat="1" applyFont="1" applyAlignment="1">
      <alignment wrapText="1"/>
    </xf>
    <xf numFmtId="0" fontId="11" fillId="4" borderId="34" xfId="2" applyFont="1" applyFill="1" applyBorder="1" applyAlignment="1">
      <alignment horizontal="center" vertical="center" wrapText="1"/>
    </xf>
    <xf numFmtId="0" fontId="11" fillId="4" borderId="35" xfId="2" applyFont="1" applyFill="1" applyBorder="1" applyAlignment="1">
      <alignment horizontal="center" vertical="center" wrapText="1"/>
    </xf>
    <xf numFmtId="0" fontId="11" fillId="4" borderId="36" xfId="2" applyFont="1" applyFill="1" applyBorder="1" applyAlignment="1">
      <alignment horizontal="center" vertical="center" wrapText="1"/>
    </xf>
    <xf numFmtId="0" fontId="11" fillId="4" borderId="37" xfId="2" applyFont="1" applyFill="1" applyBorder="1" applyAlignment="1">
      <alignment horizontal="center" vertical="center" wrapText="1"/>
    </xf>
    <xf numFmtId="2" fontId="11" fillId="5" borderId="29" xfId="2" applyNumberFormat="1" applyFont="1" applyFill="1" applyBorder="1" applyAlignment="1">
      <alignment horizontal="center" vertical="center" wrapText="1"/>
    </xf>
    <xf numFmtId="0" fontId="11" fillId="6" borderId="25" xfId="2" applyFont="1" applyFill="1" applyBorder="1" applyAlignment="1">
      <alignment horizontal="center" vertical="center" wrapText="1"/>
    </xf>
    <xf numFmtId="0" fontId="11" fillId="7" borderId="38" xfId="2" applyFont="1" applyFill="1" applyBorder="1" applyAlignment="1">
      <alignment horizontal="center" vertical="center" wrapText="1"/>
    </xf>
    <xf numFmtId="0" fontId="11" fillId="7" borderId="39" xfId="2" applyFont="1" applyFill="1" applyBorder="1" applyAlignment="1">
      <alignment horizontal="center" vertical="center" wrapText="1"/>
    </xf>
    <xf numFmtId="1" fontId="11" fillId="7" borderId="39" xfId="2" applyNumberFormat="1" applyFont="1" applyFill="1" applyBorder="1" applyAlignment="1">
      <alignment horizontal="center" vertical="center" wrapText="1"/>
    </xf>
    <xf numFmtId="0" fontId="11" fillId="7" borderId="40" xfId="2" applyFont="1" applyFill="1" applyBorder="1" applyAlignment="1">
      <alignment horizontal="center" vertical="center" wrapText="1"/>
    </xf>
    <xf numFmtId="0" fontId="11" fillId="8" borderId="29" xfId="2" applyFont="1" applyFill="1" applyBorder="1" applyAlignment="1">
      <alignment horizontal="center" vertical="center" wrapText="1"/>
    </xf>
    <xf numFmtId="0" fontId="15" fillId="3" borderId="41" xfId="2" applyFont="1" applyFill="1" applyBorder="1" applyAlignment="1">
      <alignment horizontal="center"/>
    </xf>
    <xf numFmtId="0" fontId="11" fillId="4" borderId="43" xfId="2" applyFont="1" applyFill="1" applyBorder="1" applyAlignment="1">
      <alignment horizontal="center"/>
    </xf>
    <xf numFmtId="0" fontId="11" fillId="4" borderId="36" xfId="2" applyFont="1" applyFill="1" applyBorder="1" applyAlignment="1">
      <alignment horizontal="center"/>
    </xf>
    <xf numFmtId="0" fontId="11" fillId="4" borderId="44" xfId="2" applyFont="1" applyFill="1" applyBorder="1" applyAlignment="1">
      <alignment horizontal="center"/>
    </xf>
    <xf numFmtId="0" fontId="11" fillId="4" borderId="5" xfId="2" applyFont="1" applyFill="1" applyBorder="1" applyAlignment="1">
      <alignment horizontal="center"/>
    </xf>
    <xf numFmtId="166" fontId="14" fillId="4" borderId="36" xfId="2" applyNumberFormat="1" applyFont="1" applyFill="1" applyBorder="1" applyAlignment="1">
      <alignment horizontal="center"/>
    </xf>
    <xf numFmtId="2" fontId="14" fillId="5" borderId="45" xfId="2" applyNumberFormat="1" applyFont="1" applyFill="1" applyBorder="1" applyAlignment="1">
      <alignment horizontal="center"/>
    </xf>
    <xf numFmtId="0" fontId="11" fillId="5" borderId="46" xfId="2" applyFont="1" applyFill="1" applyBorder="1" applyAlignment="1">
      <alignment horizontal="center"/>
    </xf>
    <xf numFmtId="1" fontId="14" fillId="6" borderId="47" xfId="4" applyNumberFormat="1" applyFont="1" applyFill="1" applyBorder="1" applyAlignment="1">
      <alignment horizontal="center" vertical="center" wrapText="1"/>
    </xf>
    <xf numFmtId="1" fontId="14" fillId="6" borderId="36" xfId="4" applyNumberFormat="1" applyFont="1" applyFill="1" applyBorder="1" applyAlignment="1">
      <alignment horizontal="center" vertical="center" wrapText="1"/>
    </xf>
    <xf numFmtId="1" fontId="14" fillId="6" borderId="37" xfId="4" applyNumberFormat="1" applyFont="1" applyFill="1" applyBorder="1" applyAlignment="1">
      <alignment horizontal="center" vertical="center" wrapText="1"/>
    </xf>
    <xf numFmtId="1" fontId="14" fillId="7" borderId="48" xfId="5" applyNumberFormat="1" applyFont="1" applyFill="1" applyBorder="1" applyAlignment="1">
      <alignment horizontal="center" vertical="center" wrapText="1"/>
    </xf>
    <xf numFmtId="1" fontId="14" fillId="7" borderId="43" xfId="5" applyNumberFormat="1" applyFont="1" applyFill="1" applyBorder="1" applyAlignment="1">
      <alignment horizontal="center" vertical="center" wrapText="1"/>
    </xf>
    <xf numFmtId="1" fontId="14" fillId="7" borderId="43" xfId="4" applyNumberFormat="1" applyFont="1" applyFill="1" applyBorder="1" applyAlignment="1">
      <alignment horizontal="center" vertical="center" wrapText="1"/>
    </xf>
    <xf numFmtId="1" fontId="14" fillId="7" borderId="16" xfId="4" applyNumberFormat="1" applyFont="1" applyFill="1" applyBorder="1" applyAlignment="1">
      <alignment horizontal="center" vertical="center" wrapText="1"/>
    </xf>
    <xf numFmtId="1" fontId="14" fillId="8" borderId="36" xfId="4" applyNumberFormat="1" applyFont="1" applyFill="1" applyBorder="1" applyAlignment="1">
      <alignment horizontal="center" vertical="center" wrapText="1"/>
    </xf>
    <xf numFmtId="1" fontId="14" fillId="8" borderId="36" xfId="2" applyNumberFormat="1" applyFont="1" applyFill="1" applyBorder="1" applyAlignment="1">
      <alignment horizontal="center" vertical="center"/>
    </xf>
    <xf numFmtId="0" fontId="14" fillId="8" borderId="43" xfId="2" applyFont="1" applyFill="1" applyBorder="1" applyAlignment="1">
      <alignment horizontal="center" vertical="center" wrapText="1"/>
    </xf>
    <xf numFmtId="1" fontId="14" fillId="8" borderId="49" xfId="2" applyNumberFormat="1" applyFont="1" applyFill="1" applyBorder="1" applyAlignment="1">
      <alignment horizontal="center" vertical="center"/>
    </xf>
    <xf numFmtId="0" fontId="14" fillId="0" borderId="0" xfId="2" applyFont="1"/>
    <xf numFmtId="0" fontId="15" fillId="3" borderId="50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1" fillId="4" borderId="9" xfId="2" applyFont="1" applyFill="1" applyBorder="1" applyAlignment="1">
      <alignment horizontal="center"/>
    </xf>
    <xf numFmtId="0" fontId="11" fillId="4" borderId="37" xfId="2" applyFont="1" applyFill="1" applyBorder="1" applyAlignment="1">
      <alignment horizontal="center"/>
    </xf>
    <xf numFmtId="0" fontId="11" fillId="4" borderId="51" xfId="2" applyFont="1" applyFill="1" applyBorder="1" applyAlignment="1">
      <alignment horizontal="center"/>
    </xf>
    <xf numFmtId="1" fontId="14" fillId="6" borderId="9" xfId="4" applyNumberFormat="1" applyFont="1" applyFill="1" applyBorder="1" applyAlignment="1">
      <alignment horizontal="center" vertical="center" wrapText="1"/>
    </xf>
    <xf numFmtId="1" fontId="14" fillId="6" borderId="6" xfId="4" applyNumberFormat="1" applyFont="1" applyFill="1" applyBorder="1" applyAlignment="1">
      <alignment horizontal="center" vertical="center" wrapText="1"/>
    </xf>
    <xf numFmtId="1" fontId="14" fillId="7" borderId="52" xfId="5" applyNumberFormat="1" applyFont="1" applyFill="1" applyBorder="1" applyAlignment="1">
      <alignment horizontal="center" vertical="center" wrapText="1"/>
    </xf>
    <xf numFmtId="1" fontId="14" fillId="7" borderId="9" xfId="5" applyNumberFormat="1" applyFont="1" applyFill="1" applyBorder="1" applyAlignment="1">
      <alignment horizontal="center" vertical="center" wrapText="1"/>
    </xf>
    <xf numFmtId="1" fontId="14" fillId="7" borderId="9" xfId="4" applyNumberFormat="1" applyFont="1" applyFill="1" applyBorder="1" applyAlignment="1">
      <alignment horizontal="center" vertical="center" wrapText="1"/>
    </xf>
    <xf numFmtId="1" fontId="14" fillId="7" borderId="46" xfId="4" applyNumberFormat="1" applyFont="1" applyFill="1" applyBorder="1" applyAlignment="1">
      <alignment horizontal="center" vertical="center" wrapText="1"/>
    </xf>
    <xf numFmtId="1" fontId="14" fillId="8" borderId="9" xfId="4" applyNumberFormat="1" applyFont="1" applyFill="1" applyBorder="1" applyAlignment="1">
      <alignment horizontal="center" vertical="center" wrapText="1"/>
    </xf>
    <xf numFmtId="1" fontId="14" fillId="8" borderId="9" xfId="2" applyNumberFormat="1" applyFont="1" applyFill="1" applyBorder="1" applyAlignment="1">
      <alignment horizontal="center" vertical="center"/>
    </xf>
    <xf numFmtId="0" fontId="14" fillId="8" borderId="9" xfId="2" applyFont="1" applyFill="1" applyBorder="1" applyAlignment="1">
      <alignment horizontal="center" vertical="center" wrapText="1"/>
    </xf>
    <xf numFmtId="0" fontId="11" fillId="4" borderId="47" xfId="2" applyFont="1" applyFill="1" applyBorder="1" applyAlignment="1">
      <alignment horizontal="center"/>
    </xf>
    <xf numFmtId="0" fontId="11" fillId="4" borderId="7" xfId="2" applyFont="1" applyFill="1" applyBorder="1" applyAlignment="1">
      <alignment horizontal="center"/>
    </xf>
    <xf numFmtId="0" fontId="16" fillId="4" borderId="9" xfId="2" applyFont="1" applyFill="1" applyBorder="1" applyAlignment="1">
      <alignment horizontal="center"/>
    </xf>
    <xf numFmtId="0" fontId="16" fillId="4" borderId="37" xfId="2" applyFont="1" applyFill="1" applyBorder="1" applyAlignment="1">
      <alignment horizontal="center"/>
    </xf>
    <xf numFmtId="0" fontId="16" fillId="4" borderId="6" xfId="2" applyFont="1" applyFill="1" applyBorder="1" applyAlignment="1">
      <alignment horizontal="center"/>
    </xf>
    <xf numFmtId="0" fontId="11" fillId="4" borderId="54" xfId="2" applyFont="1" applyFill="1" applyBorder="1" applyAlignment="1">
      <alignment horizontal="center"/>
    </xf>
    <xf numFmtId="0" fontId="11" fillId="4" borderId="55" xfId="2" applyFont="1" applyFill="1" applyBorder="1" applyAlignment="1">
      <alignment horizontal="center"/>
    </xf>
    <xf numFmtId="0" fontId="15" fillId="3" borderId="56" xfId="2" applyFont="1" applyFill="1" applyBorder="1" applyAlignment="1">
      <alignment horizontal="center"/>
    </xf>
    <xf numFmtId="0" fontId="11" fillId="4" borderId="32" xfId="2" applyFont="1" applyFill="1" applyBorder="1" applyAlignment="1">
      <alignment horizontal="center"/>
    </xf>
    <xf numFmtId="0" fontId="11" fillId="4" borderId="31" xfId="2" applyFont="1" applyFill="1" applyBorder="1" applyAlignment="1">
      <alignment horizontal="center"/>
    </xf>
    <xf numFmtId="166" fontId="14" fillId="4" borderId="32" xfId="2" applyNumberFormat="1" applyFont="1" applyFill="1" applyBorder="1" applyAlignment="1">
      <alignment horizontal="center"/>
    </xf>
    <xf numFmtId="0" fontId="11" fillId="5" borderId="21" xfId="2" applyFont="1" applyFill="1" applyBorder="1" applyAlignment="1">
      <alignment horizontal="center"/>
    </xf>
    <xf numFmtId="1" fontId="14" fillId="6" borderId="32" xfId="4" applyNumberFormat="1" applyFont="1" applyFill="1" applyBorder="1" applyAlignment="1">
      <alignment horizontal="center" vertical="center" wrapText="1"/>
    </xf>
    <xf numFmtId="1" fontId="14" fillId="6" borderId="31" xfId="4" applyNumberFormat="1" applyFont="1" applyFill="1" applyBorder="1" applyAlignment="1">
      <alignment horizontal="center" vertical="center" wrapText="1"/>
    </xf>
    <xf numFmtId="1" fontId="14" fillId="7" borderId="33" xfId="5" applyNumberFormat="1" applyFont="1" applyFill="1" applyBorder="1" applyAlignment="1">
      <alignment horizontal="center" vertical="center" wrapText="1"/>
    </xf>
    <xf numFmtId="1" fontId="14" fillId="7" borderId="32" xfId="5" applyNumberFormat="1" applyFont="1" applyFill="1" applyBorder="1" applyAlignment="1">
      <alignment horizontal="center" vertical="center" wrapText="1"/>
    </xf>
    <xf numFmtId="1" fontId="14" fillId="7" borderId="32" xfId="4" applyNumberFormat="1" applyFont="1" applyFill="1" applyBorder="1" applyAlignment="1">
      <alignment horizontal="center" vertical="center" wrapText="1"/>
    </xf>
    <xf numFmtId="1" fontId="14" fillId="7" borderId="21" xfId="4" applyNumberFormat="1" applyFont="1" applyFill="1" applyBorder="1" applyAlignment="1">
      <alignment horizontal="center" vertical="center" wrapText="1"/>
    </xf>
    <xf numFmtId="1" fontId="14" fillId="8" borderId="32" xfId="4" applyNumberFormat="1" applyFont="1" applyFill="1" applyBorder="1" applyAlignment="1">
      <alignment horizontal="center" vertical="center" wrapText="1"/>
    </xf>
    <xf numFmtId="1" fontId="14" fillId="8" borderId="32" xfId="2" applyNumberFormat="1" applyFont="1" applyFill="1" applyBorder="1" applyAlignment="1">
      <alignment horizontal="center" vertical="center"/>
    </xf>
    <xf numFmtId="0" fontId="14" fillId="8" borderId="32" xfId="2" applyFont="1" applyFill="1" applyBorder="1" applyAlignment="1">
      <alignment horizontal="center" vertical="center" wrapText="1"/>
    </xf>
    <xf numFmtId="1" fontId="14" fillId="8" borderId="23" xfId="2" applyNumberFormat="1" applyFont="1" applyFill="1" applyBorder="1" applyAlignment="1">
      <alignment horizontal="center" vertical="center"/>
    </xf>
    <xf numFmtId="0" fontId="11" fillId="0" borderId="0" xfId="2" applyFont="1" applyAlignment="1">
      <alignment horizontal="center"/>
    </xf>
    <xf numFmtId="0" fontId="7" fillId="0" borderId="0" xfId="2" applyFill="1" applyBorder="1" applyAlignment="1">
      <alignment horizontal="center"/>
    </xf>
    <xf numFmtId="2" fontId="7" fillId="0" borderId="0" xfId="2" applyNumberFormat="1" applyFill="1" applyBorder="1" applyAlignment="1">
      <alignment horizontal="center"/>
    </xf>
    <xf numFmtId="0" fontId="7" fillId="0" borderId="0" xfId="2" applyFill="1" applyBorder="1" applyAlignment="1">
      <alignment horizontal="center" vertical="center" wrapText="1"/>
    </xf>
    <xf numFmtId="1" fontId="7" fillId="0" borderId="0" xfId="2" applyNumberFormat="1" applyFill="1" applyBorder="1" applyAlignment="1">
      <alignment horizontal="center"/>
    </xf>
    <xf numFmtId="0" fontId="7" fillId="0" borderId="57" xfId="2" applyFill="1" applyBorder="1"/>
    <xf numFmtId="0" fontId="7" fillId="4" borderId="17" xfId="2" applyFill="1" applyBorder="1" applyAlignment="1">
      <alignment horizontal="center"/>
    </xf>
    <xf numFmtId="0" fontId="7" fillId="4" borderId="5" xfId="2" applyFill="1" applyBorder="1"/>
    <xf numFmtId="2" fontId="7" fillId="4" borderId="5" xfId="2" applyNumberFormat="1" applyFill="1" applyBorder="1" applyAlignment="1">
      <alignment horizontal="center"/>
    </xf>
    <xf numFmtId="2" fontId="7" fillId="4" borderId="5" xfId="2" applyNumberFormat="1" applyFill="1" applyBorder="1"/>
    <xf numFmtId="0" fontId="7" fillId="4" borderId="5" xfId="2" applyFill="1" applyBorder="1" applyAlignment="1">
      <alignment horizontal="center"/>
    </xf>
    <xf numFmtId="0" fontId="7" fillId="4" borderId="18" xfId="2" applyFill="1" applyBorder="1" applyAlignment="1">
      <alignment horizontal="center"/>
    </xf>
    <xf numFmtId="1" fontId="7" fillId="0" borderId="0" xfId="2" applyNumberFormat="1" applyFill="1" applyBorder="1"/>
    <xf numFmtId="0" fontId="7" fillId="4" borderId="58" xfId="2" applyFill="1" applyBorder="1" applyAlignment="1">
      <alignment horizontal="center"/>
    </xf>
    <xf numFmtId="0" fontId="7" fillId="4" borderId="7" xfId="2" applyFill="1" applyBorder="1"/>
    <xf numFmtId="2" fontId="7" fillId="4" borderId="7" xfId="2" applyNumberFormat="1" applyFill="1" applyBorder="1" applyAlignment="1">
      <alignment horizontal="center"/>
    </xf>
    <xf numFmtId="2" fontId="7" fillId="4" borderId="7" xfId="2" applyNumberFormat="1" applyFill="1" applyBorder="1"/>
    <xf numFmtId="0" fontId="7" fillId="4" borderId="7" xfId="2" applyFill="1" applyBorder="1" applyAlignment="1">
      <alignment horizontal="center"/>
    </xf>
    <xf numFmtId="0" fontId="7" fillId="4" borderId="59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166" fontId="7" fillId="0" borderId="0" xfId="2" applyNumberFormat="1" applyFill="1" applyBorder="1" applyAlignment="1">
      <alignment horizontal="center"/>
    </xf>
    <xf numFmtId="0" fontId="7" fillId="5" borderId="58" xfId="2" applyFill="1" applyBorder="1" applyAlignment="1">
      <alignment horizontal="center"/>
    </xf>
    <xf numFmtId="0" fontId="7" fillId="5" borderId="7" xfId="2" applyFill="1" applyBorder="1"/>
    <xf numFmtId="2" fontId="7" fillId="5" borderId="7" xfId="2" applyNumberFormat="1" applyFill="1" applyBorder="1" applyAlignment="1">
      <alignment horizontal="center"/>
    </xf>
    <xf numFmtId="2" fontId="7" fillId="5" borderId="7" xfId="2" applyNumberFormat="1" applyFill="1" applyBorder="1"/>
    <xf numFmtId="0" fontId="7" fillId="5" borderId="7" xfId="2" applyFill="1" applyBorder="1" applyAlignment="1">
      <alignment horizontal="center"/>
    </xf>
    <xf numFmtId="0" fontId="7" fillId="5" borderId="59" xfId="2" applyFill="1" applyBorder="1" applyAlignment="1">
      <alignment horizontal="center"/>
    </xf>
    <xf numFmtId="0" fontId="7" fillId="6" borderId="58" xfId="2" applyFill="1" applyBorder="1" applyAlignment="1">
      <alignment horizontal="center"/>
    </xf>
    <xf numFmtId="0" fontId="7" fillId="6" borderId="7" xfId="2" applyFill="1" applyBorder="1"/>
    <xf numFmtId="2" fontId="7" fillId="6" borderId="7" xfId="2" applyNumberFormat="1" applyFill="1" applyBorder="1"/>
    <xf numFmtId="0" fontId="7" fillId="6" borderId="59" xfId="2" applyFill="1" applyBorder="1"/>
    <xf numFmtId="2" fontId="7" fillId="0" borderId="0" xfId="2" applyNumberFormat="1" applyFill="1" applyBorder="1" applyAlignment="1">
      <alignment horizontal="left" indent="1"/>
    </xf>
    <xf numFmtId="2" fontId="7" fillId="0" borderId="0" xfId="2" applyNumberFormat="1" applyFill="1" applyBorder="1" applyAlignment="1">
      <alignment horizontal="left" vertical="center" wrapText="1"/>
    </xf>
    <xf numFmtId="0" fontId="7" fillId="7" borderId="58" xfId="2" applyFill="1" applyBorder="1" applyAlignment="1">
      <alignment horizontal="center"/>
    </xf>
    <xf numFmtId="0" fontId="7" fillId="7" borderId="7" xfId="2" applyFill="1" applyBorder="1"/>
    <xf numFmtId="2" fontId="7" fillId="7" borderId="7" xfId="2" applyNumberFormat="1" applyFill="1" applyBorder="1"/>
    <xf numFmtId="0" fontId="7" fillId="7" borderId="59" xfId="2" applyFill="1" applyBorder="1"/>
    <xf numFmtId="0" fontId="7" fillId="8" borderId="58" xfId="2" applyFill="1" applyBorder="1" applyAlignment="1">
      <alignment horizontal="center"/>
    </xf>
    <xf numFmtId="0" fontId="7" fillId="8" borderId="7" xfId="2" applyFill="1" applyBorder="1"/>
    <xf numFmtId="2" fontId="7" fillId="8" borderId="7" xfId="2" applyNumberFormat="1" applyFill="1" applyBorder="1"/>
    <xf numFmtId="0" fontId="7" fillId="8" borderId="59" xfId="2" applyFill="1" applyBorder="1"/>
    <xf numFmtId="0" fontId="7" fillId="8" borderId="7" xfId="2" applyFill="1" applyBorder="1" applyAlignment="1">
      <alignment horizontal="center"/>
    </xf>
    <xf numFmtId="2" fontId="7" fillId="8" borderId="7" xfId="2" applyNumberFormat="1" applyFill="1" applyBorder="1" applyAlignment="1">
      <alignment horizontal="center"/>
    </xf>
    <xf numFmtId="0" fontId="7" fillId="8" borderId="59" xfId="2" applyFill="1" applyBorder="1" applyAlignment="1">
      <alignment horizontal="center"/>
    </xf>
    <xf numFmtId="0" fontId="7" fillId="8" borderId="22" xfId="2" applyFill="1" applyBorder="1" applyAlignment="1">
      <alignment horizontal="center"/>
    </xf>
    <xf numFmtId="0" fontId="7" fillId="8" borderId="20" xfId="2" applyFill="1" applyBorder="1"/>
    <xf numFmtId="2" fontId="7" fillId="8" borderId="20" xfId="2" applyNumberFormat="1" applyFill="1" applyBorder="1"/>
    <xf numFmtId="0" fontId="7" fillId="8" borderId="20" xfId="2" applyFill="1" applyBorder="1" applyAlignment="1">
      <alignment horizontal="center"/>
    </xf>
    <xf numFmtId="0" fontId="7" fillId="8" borderId="23" xfId="2" applyFill="1" applyBorder="1" applyAlignment="1">
      <alignment horizontal="center"/>
    </xf>
    <xf numFmtId="2" fontId="7" fillId="0" borderId="0" xfId="2" applyNumberFormat="1"/>
    <xf numFmtId="0" fontId="16" fillId="4" borderId="6" xfId="2" applyFont="1" applyFill="1" applyBorder="1"/>
    <xf numFmtId="0" fontId="7" fillId="4" borderId="8" xfId="2" applyFill="1" applyBorder="1"/>
    <xf numFmtId="49" fontId="11" fillId="4" borderId="42" xfId="2" applyNumberFormat="1" applyFont="1" applyFill="1" applyBorder="1" applyAlignment="1">
      <alignment horizontal="center"/>
    </xf>
    <xf numFmtId="49" fontId="11" fillId="4" borderId="47" xfId="2" applyNumberFormat="1" applyFont="1" applyFill="1" applyBorder="1" applyAlignment="1">
      <alignment horizontal="center"/>
    </xf>
    <xf numFmtId="49" fontId="11" fillId="4" borderId="8" xfId="2" applyNumberFormat="1" applyFont="1" applyFill="1" applyBorder="1" applyAlignment="1">
      <alignment horizontal="center"/>
    </xf>
    <xf numFmtId="49" fontId="11" fillId="4" borderId="53" xfId="2" applyNumberFormat="1" applyFont="1" applyFill="1" applyBorder="1" applyAlignment="1">
      <alignment horizontal="center"/>
    </xf>
    <xf numFmtId="49" fontId="11" fillId="4" borderId="30" xfId="2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0" borderId="10" xfId="2" applyFont="1" applyBorder="1" applyAlignment="1">
      <alignment horizontal="center"/>
    </xf>
    <xf numFmtId="0" fontId="7" fillId="0" borderId="11" xfId="2" applyBorder="1" applyAlignment="1">
      <alignment horizontal="center"/>
    </xf>
    <xf numFmtId="0" fontId="7" fillId="0" borderId="12" xfId="2" applyBorder="1" applyAlignment="1">
      <alignment horizontal="center"/>
    </xf>
  </cellXfs>
  <cellStyles count="6">
    <cellStyle name="Comma 2" xfId="5"/>
    <cellStyle name="Normal" xfId="0" builtinId="0"/>
    <cellStyle name="Normal 2" xfId="2"/>
    <cellStyle name="Normal_Data" xfId="1"/>
    <cellStyle name="Normal_SDGE fire causes 2004-200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Outages</a:t>
            </a:r>
            <a:r>
              <a:rPr lang="en-US" baseline="0"/>
              <a:t>  - No External Cause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ExtCauseExcl!$J$3:$J$13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890048"/>
        <c:axId val="363890440"/>
      </c:barChart>
      <c:dateAx>
        <c:axId val="363890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90440"/>
        <c:crosses val="autoZero"/>
        <c:auto val="1"/>
        <c:lblOffset val="100"/>
        <c:baseTimeUnit val="years"/>
      </c:dateAx>
      <c:valAx>
        <c:axId val="3638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FireWeatherOutages!$O$3:$O$13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894360"/>
        <c:axId val="363895536"/>
      </c:barChart>
      <c:dateAx>
        <c:axId val="363894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95536"/>
        <c:crosses val="autoZero"/>
        <c:auto val="1"/>
        <c:lblOffset val="100"/>
        <c:baseTimeUnit val="years"/>
      </c:dateAx>
      <c:valAx>
        <c:axId val="3638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9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Gust - SDG&amp;E Fire Weather Outages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44968"/>
        <c:axId val="404738304"/>
      </c:scatterChart>
      <c:valAx>
        <c:axId val="404744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38304"/>
        <c:crosses val="autoZero"/>
        <c:crossBetween val="midCat"/>
      </c:valAx>
      <c:valAx>
        <c:axId val="4047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4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Wind Normalized</a:t>
            </a:r>
            <a:r>
              <a:rPr lang="en-US" baseline="0"/>
              <a:t> Outage Rate - Fire Weather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plus>
            <c:min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FireWeatherOutages!$T$3:$T$13</c:f>
              <c:numCache>
                <c:formatCode>0.00</c:formatCode>
                <c:ptCount val="11"/>
                <c:pt idx="0">
                  <c:v>2.2848400959928137</c:v>
                </c:pt>
                <c:pt idx="1">
                  <c:v>3.160880828376686</c:v>
                </c:pt>
                <c:pt idx="2">
                  <c:v>2.9721075474231249</c:v>
                </c:pt>
                <c:pt idx="3">
                  <c:v>1.9242575214138753</c:v>
                </c:pt>
                <c:pt idx="4">
                  <c:v>1.3088499213881004</c:v>
                </c:pt>
                <c:pt idx="6">
                  <c:v>2.9048094704192065</c:v>
                </c:pt>
                <c:pt idx="9">
                  <c:v>2.3600716534560755</c:v>
                </c:pt>
                <c:pt idx="10">
                  <c:v>1.1994225434553198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743008"/>
        <c:axId val="404739088"/>
      </c:barChart>
      <c:dateAx>
        <c:axId val="4047430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39088"/>
        <c:crosses val="autoZero"/>
        <c:auto val="1"/>
        <c:lblOffset val="100"/>
        <c:baseTimeUnit val="years"/>
      </c:dateAx>
      <c:valAx>
        <c:axId val="40473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4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 Minus Background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FireWeatherOutages!$R$3:$R$13</c:f>
              <c:numCache>
                <c:formatCode>0.0</c:formatCode>
                <c:ptCount val="11"/>
                <c:pt idx="0">
                  <c:v>5.712657990595944</c:v>
                </c:pt>
                <c:pt idx="1">
                  <c:v>16.712657990595943</c:v>
                </c:pt>
                <c:pt idx="2">
                  <c:v>56.712657990595943</c:v>
                </c:pt>
                <c:pt idx="3">
                  <c:v>11.712657990595943</c:v>
                </c:pt>
                <c:pt idx="4">
                  <c:v>4.712657990595944</c:v>
                </c:pt>
                <c:pt idx="6">
                  <c:v>7.712657990595944</c:v>
                </c:pt>
                <c:pt idx="9">
                  <c:v>14.712657990595943</c:v>
                </c:pt>
                <c:pt idx="10">
                  <c:v>4.712657990595944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744576"/>
        <c:axId val="404741048"/>
      </c:barChart>
      <c:dateAx>
        <c:axId val="4047445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41048"/>
        <c:crosses val="autoZero"/>
        <c:auto val="1"/>
        <c:lblOffset val="100"/>
        <c:baseTimeUnit val="years"/>
      </c:dateAx>
      <c:valAx>
        <c:axId val="40474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4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</a:t>
            </a:r>
            <a:r>
              <a:rPr lang="en-US" baseline="0"/>
              <a:t> </a:t>
            </a:r>
            <a:r>
              <a:rPr lang="en-US"/>
              <a:t>Vegetation Related</a:t>
            </a:r>
            <a:r>
              <a:rPr lang="en-US" baseline="0"/>
              <a:t>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Vegetation!$K$3:$K$13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Vegetation!$L$4:$L$14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12</c:v>
                </c:pt>
                <c:pt idx="5">
                  <c:v>25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17</c:v>
                </c:pt>
                <c:pt idx="1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745360"/>
        <c:axId val="404740264"/>
      </c:barChart>
      <c:dateAx>
        <c:axId val="404745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40264"/>
        <c:crosses val="autoZero"/>
        <c:auto val="1"/>
        <c:lblOffset val="100"/>
        <c:baseTimeUnit val="years"/>
      </c:dateAx>
      <c:valAx>
        <c:axId val="40474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4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Vegetation Outages - Fire Weather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VegFWO!$K$2:$K$12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VegFWO!$M$3:$M$13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744184"/>
        <c:axId val="404737912"/>
      </c:barChart>
      <c:dateAx>
        <c:axId val="4047441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37912"/>
        <c:crosses val="autoZero"/>
        <c:auto val="1"/>
        <c:lblOffset val="100"/>
        <c:baseTimeUnit val="years"/>
      </c:dateAx>
      <c:valAx>
        <c:axId val="40473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44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Total Fires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Fires0407!$K$19:$K$29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Fires0407!$L$19:$L$29</c:f>
              <c:numCache>
                <c:formatCode>General</c:formatCode>
                <c:ptCount val="11"/>
                <c:pt idx="0">
                  <c:v>25</c:v>
                </c:pt>
                <c:pt idx="1">
                  <c:v>27</c:v>
                </c:pt>
                <c:pt idx="2">
                  <c:v>19</c:v>
                </c:pt>
                <c:pt idx="3">
                  <c:v>36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27600"/>
        <c:axId val="418630344"/>
      </c:barChart>
      <c:dateAx>
        <c:axId val="418627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30344"/>
        <c:crosses val="autoZero"/>
        <c:auto val="1"/>
        <c:lblOffset val="100"/>
        <c:baseTimeUnit val="years"/>
      </c:dateAx>
      <c:valAx>
        <c:axId val="41863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2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0338661458786847"/>
          <c:y val="6.075256394305113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Log10 Excess Outage Probability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excess_outage!$K$2:$K$15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excess_outage!$J$2:$J$15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excess_outage!$B$2:$B$15</c:f>
              <c:numCache>
                <c:formatCode>0</c:formatCode>
                <c:ptCount val="14"/>
                <c:pt idx="0">
                  <c:v>8.0500000000000007</c:v>
                </c:pt>
                <c:pt idx="1">
                  <c:v>16.100000000000001</c:v>
                </c:pt>
                <c:pt idx="2">
                  <c:v>24.150000000000002</c:v>
                </c:pt>
                <c:pt idx="3">
                  <c:v>32.200000000000003</c:v>
                </c:pt>
                <c:pt idx="4">
                  <c:v>40.25</c:v>
                </c:pt>
                <c:pt idx="5">
                  <c:v>48.300000000000004</c:v>
                </c:pt>
                <c:pt idx="6">
                  <c:v>56.35</c:v>
                </c:pt>
                <c:pt idx="7">
                  <c:v>64.400000000000006</c:v>
                </c:pt>
                <c:pt idx="8">
                  <c:v>72.45</c:v>
                </c:pt>
                <c:pt idx="9">
                  <c:v>80.5</c:v>
                </c:pt>
                <c:pt idx="10">
                  <c:v>88.550000000000011</c:v>
                </c:pt>
                <c:pt idx="11">
                  <c:v>96.600000000000009</c:v>
                </c:pt>
                <c:pt idx="12">
                  <c:v>104.65</c:v>
                </c:pt>
                <c:pt idx="13">
                  <c:v>112.7</c:v>
                </c:pt>
              </c:numCache>
            </c:numRef>
          </c:cat>
          <c:val>
            <c:numRef>
              <c:f>excess_outage!$I$2:$I$15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28776"/>
        <c:axId val="418623680"/>
      </c:lineChart>
      <c:catAx>
        <c:axId val="41862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km/h</a:t>
                </a:r>
              </a:p>
            </c:rich>
          </c:tx>
          <c:layout>
            <c:manualLayout>
              <c:xMode val="edge"/>
              <c:yMode val="edge"/>
              <c:x val="0.52795130466511586"/>
              <c:y val="0.903061327266371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862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18623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3126427916889536E-2"/>
              <c:y val="0.42346942523832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8628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17</xdr:row>
      <xdr:rowOff>19050</xdr:rowOff>
    </xdr:from>
    <xdr:to>
      <xdr:col>20</xdr:col>
      <xdr:colOff>457199</xdr:colOff>
      <xdr:row>34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14</xdr:row>
      <xdr:rowOff>114300</xdr:rowOff>
    </xdr:from>
    <xdr:to>
      <xdr:col>20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29</xdr:row>
      <xdr:rowOff>85725</xdr:rowOff>
    </xdr:from>
    <xdr:to>
      <xdr:col>20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114300</xdr:colOff>
      <xdr:row>29</xdr:row>
      <xdr:rowOff>114300</xdr:rowOff>
    </xdr:from>
    <xdr:to>
      <xdr:col>29</xdr:col>
      <xdr:colOff>123825</xdr:colOff>
      <xdr:row>44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38100</xdr:colOff>
      <xdr:row>14</xdr:row>
      <xdr:rowOff>114300</xdr:rowOff>
    </xdr:from>
    <xdr:to>
      <xdr:col>29</xdr:col>
      <xdr:colOff>381000</xdr:colOff>
      <xdr:row>29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17</xdr:row>
      <xdr:rowOff>104775</xdr:rowOff>
    </xdr:from>
    <xdr:to>
      <xdr:col>16</xdr:col>
      <xdr:colOff>438150</xdr:colOff>
      <xdr:row>31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15</xdr:row>
      <xdr:rowOff>38100</xdr:rowOff>
    </xdr:from>
    <xdr:to>
      <xdr:col>17</xdr:col>
      <xdr:colOff>342900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17</xdr:row>
      <xdr:rowOff>42862</xdr:rowOff>
    </xdr:from>
    <xdr:to>
      <xdr:col>19</xdr:col>
      <xdr:colOff>533400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1</xdr:row>
      <xdr:rowOff>0</xdr:rowOff>
    </xdr:from>
    <xdr:to>
      <xdr:col>22</xdr:col>
      <xdr:colOff>514350</xdr:colOff>
      <xdr:row>27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85350</xdr:colOff>
      <xdr:row>28</xdr:row>
      <xdr:rowOff>37994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724275"/>
          <a:ext cx="3000000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39"/>
  <sheetViews>
    <sheetView workbookViewId="0">
      <selection activeCell="G17" sqref="G17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IF(COUNTIFS((WeatherIncidents!$B$3:'WeatherIncidents'!$B$26),"&lt;="&amp;B2,WeatherIncidents!$C$3:'WeatherIncidents'!$C$26,"&gt;="&amp;B2)&gt;0,1,0)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369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M17/(10.25)</f>
        <v>210.4390243902439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IF(COUNTIFS((WeatherIncidents!$B$3:'WeatherIncidents'!$B$26),"&lt;="&amp;B5,WeatherIncidents!$C$3:'WeatherIncidents'!$C$26,"&gt;="&amp;B5)&gt;0,1,0)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IF(COUNTIFS((WeatherIncidents!$B$3:'WeatherIncidents'!$B$26),"&lt;="&amp;B6,WeatherIncidents!$C$3:'WeatherIncidents'!$C$26,"&gt;="&amp;B6)&gt;0,1,0)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IF(COUNTIFS((WeatherIncidents!$B$3:'WeatherIncidents'!$B$26),"&lt;="&amp;B7,WeatherIncidents!$C$3:'WeatherIncidents'!$C$26,"&gt;="&amp;B7)&gt;0,1,0)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IF(COUNTIFS((WeatherIncidents!$B$3:'WeatherIncidents'!$B$26),"&lt;="&amp;B8,WeatherIncidents!$C$3:'WeatherIncidents'!$C$26,"&gt;="&amp;B8)&gt;0,1,0)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IF(COUNTIFS((WeatherIncidents!$B$3:'WeatherIncidents'!$B$26),"&lt;="&amp;B9,WeatherIncidents!$C$3:'WeatherIncidents'!$C$26,"&gt;="&amp;B9)&gt;0,1,0)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IF(COUNTIFS((WeatherIncidents!$B$3:'WeatherIncidents'!$B$26),"&lt;="&amp;B10,WeatherIncidents!$C$3:'WeatherIncidents'!$C$26,"&gt;="&amp;B10)&gt;0,1,0)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IF(COUNTIFS((WeatherIncidents!$B$3:'WeatherIncidents'!$B$26),"&lt;="&amp;B11,WeatherIncidents!$C$3:'WeatherIncidents'!$C$26,"&gt;="&amp;B11)&gt;0,1,0)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IF(COUNTIFS((WeatherIncidents!$B$3:'WeatherIncidents'!$B$26),"&lt;="&amp;B12,WeatherIncidents!$C$3:'WeatherIncidents'!$C$26,"&gt;="&amp;B12)&gt;0,1,0)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IF(COUNTIFS((WeatherIncidents!$B$3:'WeatherIncidents'!$B$26),"&lt;="&amp;B13,WeatherIncidents!$C$3:'WeatherIncidents'!$C$26,"&gt;="&amp;B13)&gt;0,1,0)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IF(COUNTIFS((WeatherIncidents!$B$3:'WeatherIncidents'!$B$26),"&lt;="&amp;B14,WeatherIncidents!$C$3:'WeatherIncidents'!$C$26,"&gt;="&amp;B14)&gt;0,1,0)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IF(COUNTIFS((WeatherIncidents!$B$3:'WeatherIncidents'!$B$26),"&lt;="&amp;B16,WeatherIncidents!$C$3:'WeatherIncidents'!$C$26,"&gt;="&amp;B16)&gt;0,1,0)</f>
        <v>0</v>
      </c>
      <c r="H16">
        <f t="shared" si="0"/>
        <v>0</v>
      </c>
      <c r="J16" s="5">
        <v>42078</v>
      </c>
      <c r="L16" t="s">
        <v>371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IF(COUNTIFS((WeatherIncidents!$B$3:'WeatherIncidents'!$B$26),"&lt;="&amp;B17,WeatherIncidents!$C$3:'WeatherIncidents'!$C$26,"&gt;="&amp;B17)&gt;0,1,0)</f>
        <v>0</v>
      </c>
      <c r="H17">
        <f t="shared" si="0"/>
        <v>0</v>
      </c>
      <c r="L17" t="s">
        <v>373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IF(COUNTIFS((WeatherIncidents!$B$3:'WeatherIncidents'!$B$26),"&lt;="&amp;B18,WeatherIncidents!$C$3:'WeatherIncidents'!$C$26,"&gt;="&amp;B18)&gt;0,1,0)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IF(COUNTIFS((WeatherIncidents!$B$3:'WeatherIncidents'!$B$26),"&lt;="&amp;B19,WeatherIncidents!$C$3:'WeatherIncidents'!$C$26,"&gt;="&amp;B19)&gt;0,1,0)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IF(COUNTIFS((WeatherIncidents!$B$3:'WeatherIncidents'!$B$26),"&lt;="&amp;B20,WeatherIncidents!$C$3:'WeatherIncidents'!$C$26,"&gt;="&amp;B20)&gt;0,1,0)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IF(COUNTIFS((WeatherIncidents!$B$3:'WeatherIncidents'!$B$26),"&lt;="&amp;B21,WeatherIncidents!$C$3:'WeatherIncidents'!$C$26,"&gt;="&amp;B21)&gt;0,1,0)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IF(COUNTIFS((WeatherIncidents!$B$3:'WeatherIncidents'!$B$26),"&lt;="&amp;B22,WeatherIncidents!$C$3:'WeatherIncidents'!$C$26,"&gt;="&amp;B22)&gt;0,1,0)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IF(COUNTIFS((WeatherIncidents!$B$3:'WeatherIncidents'!$B$26),"&lt;="&amp;B23,WeatherIncidents!$C$3:'WeatherIncidents'!$C$26,"&gt;="&amp;B23)&gt;0,1,0)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IF(COUNTIFS((WeatherIncidents!$B$3:'WeatherIncidents'!$B$26),"&lt;="&amp;B24,WeatherIncidents!$C$3:'WeatherIncidents'!$C$26,"&gt;="&amp;B24)&gt;0,1,0)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IF(COUNTIFS((WeatherIncidents!$B$3:'WeatherIncidents'!$B$26),"&lt;="&amp;B25,WeatherIncidents!$C$3:'WeatherIncidents'!$C$26,"&gt;="&amp;B25)&gt;0,1,0)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IF(COUNTIFS((WeatherIncidents!$B$3:'WeatherIncidents'!$B$26),"&lt;="&amp;B26,WeatherIncidents!$C$3:'WeatherIncidents'!$C$26,"&gt;="&amp;B26)&gt;0,1,0)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IF(COUNTIFS((WeatherIncidents!$B$3:'WeatherIncidents'!$B$26),"&lt;="&amp;B27,WeatherIncidents!$C$3:'WeatherIncidents'!$C$26,"&gt;="&amp;B27)&gt;0,1,0)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IF(COUNTIFS((WeatherIncidents!$B$3:'WeatherIncidents'!$B$26),"&lt;="&amp;B28,WeatherIncidents!$C$3:'WeatherIncidents'!$C$26,"&gt;="&amp;B28)&gt;0,1,0)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IF(COUNTIFS((WeatherIncidents!$B$3:'WeatherIncidents'!$B$26),"&lt;="&amp;B29,WeatherIncidents!$C$3:'WeatherIncidents'!$C$26,"&gt;="&amp;B29)&gt;0,1,0)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</row>
    <row r="31" spans="1:13" hidden="1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IF(COUNTIFS((WeatherIncidents!$B$3:'WeatherIncidents'!$B$26),"&lt;="&amp;B33,WeatherIncidents!$C$3:'WeatherIncidents'!$C$26,"&gt;="&amp;B33)&gt;0,1,0)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IF(COUNTIFS((WeatherIncidents!$B$3:'WeatherIncidents'!$B$26),"&lt;="&amp;B34,WeatherIncidents!$C$3:'WeatherIncidents'!$C$26,"&gt;="&amp;B34)&gt;0,1,0)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IF(COUNTIFS((WeatherIncidents!$B$3:'WeatherIncidents'!$B$26),"&lt;="&amp;B35,WeatherIncidents!$C$3:'WeatherIncidents'!$C$26,"&gt;="&amp;B35)&gt;0,1,0)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IF(COUNTIFS((WeatherIncidents!$B$3:'WeatherIncidents'!$B$26),"&lt;="&amp;B36,WeatherIncidents!$C$3:'WeatherIncidents'!$C$26,"&gt;="&amp;B36)&gt;0,1,0)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IF(COUNTIFS((WeatherIncidents!$B$3:'WeatherIncidents'!$B$26),"&lt;="&amp;B37,WeatherIncidents!$C$3:'WeatherIncidents'!$C$26,"&gt;="&amp;B37)&gt;0,1,0)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IF(COUNTIFS((WeatherIncidents!$B$3:'WeatherIncidents'!$B$26),"&lt;="&amp;B38,WeatherIncidents!$C$3:'WeatherIncidents'!$C$26,"&gt;="&amp;B38)&gt;0,1,0)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IF(COUNTIFS((WeatherIncidents!$B$3:'WeatherIncidents'!$B$26),"&lt;="&amp;B39,WeatherIncidents!$C$3:'WeatherIncidents'!$C$26,"&gt;="&amp;B39)&gt;0,1,0)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IF(COUNTIFS((WeatherIncidents!$B$3:'WeatherIncidents'!$B$26),"&lt;="&amp;B40,WeatherIncidents!$C$3:'WeatherIncidents'!$C$26,"&gt;="&amp;B40)&gt;0,1,0)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IF(COUNTIFS((WeatherIncidents!$B$3:'WeatherIncidents'!$B$26),"&lt;="&amp;B41,WeatherIncidents!$C$3:'WeatherIncidents'!$C$26,"&gt;="&amp;B41)&gt;0,1,0)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IF(COUNTIFS((WeatherIncidents!$B$3:'WeatherIncidents'!$B$26),"&lt;="&amp;B42,WeatherIncidents!$C$3:'WeatherIncidents'!$C$26,"&gt;="&amp;B42)&gt;0,1,0)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IF(COUNTIFS((WeatherIncidents!$B$3:'WeatherIncidents'!$B$26),"&lt;="&amp;B43,WeatherIncidents!$C$3:'WeatherIncidents'!$C$26,"&gt;="&amp;B43)&gt;0,1,0)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IF(COUNTIFS((WeatherIncidents!$B$3:'WeatherIncidents'!$B$26),"&lt;="&amp;B44,WeatherIncidents!$C$3:'WeatherIncidents'!$C$26,"&gt;="&amp;B44)&gt;0,1,0)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IF(COUNTIFS((WeatherIncidents!$B$3:'WeatherIncidents'!$B$26),"&lt;="&amp;B45,WeatherIncidents!$C$3:'WeatherIncidents'!$C$26,"&gt;="&amp;B45)&gt;0,1,0)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IF(COUNTIFS((WeatherIncidents!$B$3:'WeatherIncidents'!$B$26),"&lt;="&amp;B46,WeatherIncidents!$C$3:'WeatherIncidents'!$C$26,"&gt;="&amp;B46)&gt;0,1,0)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IF(COUNTIFS((WeatherIncidents!$B$3:'WeatherIncidents'!$B$26),"&lt;="&amp;B47,WeatherIncidents!$C$3:'WeatherIncidents'!$C$26,"&gt;="&amp;B47)&gt;0,1,0)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IF(COUNTIFS((WeatherIncidents!$B$3:'WeatherIncidents'!$B$26),"&lt;="&amp;B48,WeatherIncidents!$C$3:'WeatherIncidents'!$C$26,"&gt;="&amp;B48)&gt;0,1,0)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IF(COUNTIFS((WeatherIncidents!$B$3:'WeatherIncidents'!$B$26),"&lt;="&amp;B49,WeatherIncidents!$C$3:'WeatherIncidents'!$C$26,"&gt;="&amp;B49)&gt;0,1,0)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IF(COUNTIFS((WeatherIncidents!$B$3:'WeatherIncidents'!$B$26),"&lt;="&amp;B50,WeatherIncidents!$C$3:'WeatherIncidents'!$C$26,"&gt;="&amp;B50)&gt;0,1,0)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IF(COUNTIFS((WeatherIncidents!$B$3:'WeatherIncidents'!$B$26),"&lt;="&amp;B51,WeatherIncidents!$C$3:'WeatherIncidents'!$C$26,"&gt;="&amp;B51)&gt;0,1,0)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IF(COUNTIFS((WeatherIncidents!$B$3:'WeatherIncidents'!$B$26),"&lt;="&amp;B52,WeatherIncidents!$C$3:'WeatherIncidents'!$C$26,"&gt;="&amp;B52)&gt;0,1,0)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IF(COUNTIFS((WeatherIncidents!$B$3:'WeatherIncidents'!$B$26),"&lt;="&amp;B53,WeatherIncidents!$C$3:'WeatherIncidents'!$C$26,"&gt;="&amp;B53)&gt;0,1,0)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IF(COUNTIFS((WeatherIncidents!$B$3:'WeatherIncidents'!$B$26),"&lt;="&amp;B54,WeatherIncidents!$C$3:'WeatherIncidents'!$C$26,"&gt;="&amp;B54)&gt;0,1,0)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IF(COUNTIFS((WeatherIncidents!$B$3:'WeatherIncidents'!$B$26),"&lt;="&amp;B55,WeatherIncidents!$C$3:'WeatherIncidents'!$C$26,"&gt;="&amp;B55)&gt;0,1,0)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IF(COUNTIFS((WeatherIncidents!$B$3:'WeatherIncidents'!$B$26),"&lt;="&amp;B56,WeatherIncidents!$C$3:'WeatherIncidents'!$C$26,"&gt;="&amp;B56)&gt;0,1,0)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IF(COUNTIFS((WeatherIncidents!$B$3:'WeatherIncidents'!$B$26),"&lt;="&amp;B57,WeatherIncidents!$C$3:'WeatherIncidents'!$C$26,"&gt;="&amp;B57)&gt;0,1,0)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IF(COUNTIFS((WeatherIncidents!$B$3:'WeatherIncidents'!$B$26),"&lt;="&amp;B58,WeatherIncidents!$C$3:'WeatherIncidents'!$C$26,"&gt;="&amp;B58)&gt;0,1,0)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IF(COUNTIFS((WeatherIncidents!$B$3:'WeatherIncidents'!$B$26),"&lt;="&amp;B59,WeatherIncidents!$C$3:'WeatherIncidents'!$C$26,"&gt;="&amp;B59)&gt;0,1,0)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IF(COUNTIFS((WeatherIncidents!$B$3:'WeatherIncidents'!$B$26),"&lt;="&amp;B60,WeatherIncidents!$C$3:'WeatherIncidents'!$C$26,"&gt;="&amp;B60)&gt;0,1,0)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IF(COUNTIFS((WeatherIncidents!$B$3:'WeatherIncidents'!$B$26),"&lt;="&amp;B61,WeatherIncidents!$C$3:'WeatherIncidents'!$C$26,"&gt;="&amp;B61)&gt;0,1,0)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IF(COUNTIFS((WeatherIncidents!$B$3:'WeatherIncidents'!$B$26),"&lt;="&amp;B62,WeatherIncidents!$C$3:'WeatherIncidents'!$C$26,"&gt;="&amp;B62)&gt;0,1,0)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IF(COUNTIFS((WeatherIncidents!$B$3:'WeatherIncidents'!$B$26),"&lt;="&amp;B63,WeatherIncidents!$C$3:'WeatherIncidents'!$C$26,"&gt;="&amp;B63)&gt;0,1,0)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IF(COUNTIFS((WeatherIncidents!$B$3:'WeatherIncidents'!$B$26),"&lt;="&amp;B64,WeatherIncidents!$C$3:'WeatherIncidents'!$C$26,"&gt;="&amp;B64)&gt;0,1,0)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IF(COUNTIFS((WeatherIncidents!$B$3:'WeatherIncidents'!$B$26),"&lt;="&amp;B65,WeatherIncidents!$C$3:'WeatherIncidents'!$C$26,"&gt;="&amp;B65)&gt;0,1,0)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IF(COUNTIFS((WeatherIncidents!$B$3:'WeatherIncidents'!$B$26),"&lt;="&amp;B66,WeatherIncidents!$C$3:'WeatherIncidents'!$C$26,"&gt;="&amp;B66)&gt;0,1,0)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IF(COUNTIFS((WeatherIncidents!$B$3:'WeatherIncidents'!$B$26),"&lt;="&amp;B67,WeatherIncidents!$C$3:'WeatherIncidents'!$C$26,"&gt;="&amp;B67)&gt;0,1,0)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IF(COUNTIFS((WeatherIncidents!$B$3:'WeatherIncidents'!$B$26),"&lt;="&amp;B68,WeatherIncidents!$C$3:'WeatherIncidents'!$C$26,"&gt;="&amp;B68)&gt;0,1,0)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IF(COUNTIFS((WeatherIncidents!$B$3:'WeatherIncidents'!$B$26),"&lt;="&amp;B69,WeatherIncidents!$C$3:'WeatherIncidents'!$C$26,"&gt;="&amp;B69)&gt;0,1,0)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IF(COUNTIFS((WeatherIncidents!$B$3:'WeatherIncidents'!$B$26),"&lt;="&amp;B70,WeatherIncidents!$C$3:'WeatherIncidents'!$C$26,"&gt;="&amp;B70)&gt;0,1,0)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IF(COUNTIFS((WeatherIncidents!$B$3:'WeatherIncidents'!$B$26),"&lt;="&amp;B71,WeatherIncidents!$C$3:'WeatherIncidents'!$C$26,"&gt;="&amp;B71)&gt;0,1,0)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IF(COUNTIFS((WeatherIncidents!$B$3:'WeatherIncidents'!$B$26),"&lt;="&amp;B72,WeatherIncidents!$C$3:'WeatherIncidents'!$C$26,"&gt;="&amp;B72)&gt;0,1,0)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IF(COUNTIFS((WeatherIncidents!$B$3:'WeatherIncidents'!$B$26),"&lt;="&amp;B73,WeatherIncidents!$C$3:'WeatherIncidents'!$C$26,"&gt;="&amp;B73)&gt;0,1,0)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IF(COUNTIFS((WeatherIncidents!$B$3:'WeatherIncidents'!$B$26),"&lt;="&amp;B74,WeatherIncidents!$C$3:'WeatherIncidents'!$C$26,"&gt;="&amp;B74)&gt;0,1,0)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IF(COUNTIFS((WeatherIncidents!$B$3:'WeatherIncidents'!$B$26),"&lt;="&amp;B75,WeatherIncidents!$C$3:'WeatherIncidents'!$C$26,"&gt;="&amp;B75)&gt;0,1,0)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IF(COUNTIFS((WeatherIncidents!$B$3:'WeatherIncidents'!$B$26),"&lt;="&amp;B76,WeatherIncidents!$C$3:'WeatherIncidents'!$C$26,"&gt;="&amp;B76)&gt;0,1,0)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IF(COUNTIFS((WeatherIncidents!$B$3:'WeatherIncidents'!$B$26),"&lt;="&amp;B77,WeatherIncidents!$C$3:'WeatherIncidents'!$C$26,"&gt;="&amp;B77)&gt;0,1,0)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IF(COUNTIFS((WeatherIncidents!$B$3:'WeatherIncidents'!$B$26),"&lt;="&amp;B78,WeatherIncidents!$C$3:'WeatherIncidents'!$C$26,"&gt;="&amp;B78)&gt;0,1,0)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IF(COUNTIFS((WeatherIncidents!$B$3:'WeatherIncidents'!$B$26),"&lt;="&amp;B79,WeatherIncidents!$C$3:'WeatherIncidents'!$C$26,"&gt;="&amp;B79)&gt;0,1,0)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IF(COUNTIFS((WeatherIncidents!$B$3:'WeatherIncidents'!$B$26),"&lt;="&amp;B80,WeatherIncidents!$C$3:'WeatherIncidents'!$C$26,"&gt;="&amp;B80)&gt;0,1,0)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IF(COUNTIFS((WeatherIncidents!$B$3:'WeatherIncidents'!$B$26),"&lt;="&amp;B81,WeatherIncidents!$C$3:'WeatherIncidents'!$C$26,"&gt;="&amp;B81)&gt;0,1,0)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IF(COUNTIFS((WeatherIncidents!$B$3:'WeatherIncidents'!$B$26),"&lt;="&amp;B82,WeatherIncidents!$C$3:'WeatherIncidents'!$C$26,"&gt;="&amp;B82)&gt;0,1,0)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IF(COUNTIFS((WeatherIncidents!$B$3:'WeatherIncidents'!$B$26),"&lt;="&amp;B83,WeatherIncidents!$C$3:'WeatherIncidents'!$C$26,"&gt;="&amp;B83)&gt;0,1,0)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IF(COUNTIFS((WeatherIncidents!$B$3:'WeatherIncidents'!$B$26),"&lt;="&amp;B84,WeatherIncidents!$C$3:'WeatherIncidents'!$C$26,"&gt;="&amp;B84)&gt;0,1,0)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IF(COUNTIFS((WeatherIncidents!$B$3:'WeatherIncidents'!$B$26),"&lt;="&amp;B85,WeatherIncidents!$C$3:'WeatherIncidents'!$C$26,"&gt;="&amp;B85)&gt;0,1,0)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IF(COUNTIFS((WeatherIncidents!$B$3:'WeatherIncidents'!$B$26),"&lt;="&amp;B86,WeatherIncidents!$C$3:'WeatherIncidents'!$C$26,"&gt;="&amp;B86)&gt;0,1,0)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IF(COUNTIFS((WeatherIncidents!$B$3:'WeatherIncidents'!$B$26),"&lt;="&amp;B87,WeatherIncidents!$C$3:'WeatherIncidents'!$C$26,"&gt;="&amp;B87)&gt;0,1,0)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IF(COUNTIFS((WeatherIncidents!$B$3:'WeatherIncidents'!$B$26),"&lt;="&amp;B88,WeatherIncidents!$C$3:'WeatherIncidents'!$C$26,"&gt;="&amp;B88)&gt;0,1,0)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IF(COUNTIFS((WeatherIncidents!$B$3:'WeatherIncidents'!$B$26),"&lt;="&amp;B89,WeatherIncidents!$C$3:'WeatherIncidents'!$C$26,"&gt;="&amp;B89)&gt;0,1,0)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IF(COUNTIFS((WeatherIncidents!$B$3:'WeatherIncidents'!$B$26),"&lt;="&amp;B90,WeatherIncidents!$C$3:'WeatherIncidents'!$C$26,"&gt;="&amp;B90)&gt;0,1,0)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IF(COUNTIFS((WeatherIncidents!$B$3:'WeatherIncidents'!$B$26),"&lt;="&amp;B91,WeatherIncidents!$C$3:'WeatherIncidents'!$C$26,"&gt;="&amp;B91)&gt;0,1,0)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IF(COUNTIFS((WeatherIncidents!$B$3:'WeatherIncidents'!$B$26),"&lt;="&amp;B92,WeatherIncidents!$C$3:'WeatherIncidents'!$C$26,"&gt;="&amp;B92)&gt;0,1,0)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IF(COUNTIFS((WeatherIncidents!$B$3:'WeatherIncidents'!$B$26),"&lt;="&amp;B93,WeatherIncidents!$C$3:'WeatherIncidents'!$C$26,"&gt;="&amp;B93)&gt;0,1,0)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IF(COUNTIFS((WeatherIncidents!$B$3:'WeatherIncidents'!$B$26),"&lt;="&amp;B94,WeatherIncidents!$C$3:'WeatherIncidents'!$C$26,"&gt;="&amp;B94)&gt;0,1,0)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IF(COUNTIFS((WeatherIncidents!$B$3:'WeatherIncidents'!$B$26),"&lt;="&amp;B95,WeatherIncidents!$C$3:'WeatherIncidents'!$C$26,"&gt;="&amp;B95)&gt;0,1,0)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IF(COUNTIFS((WeatherIncidents!$B$3:'WeatherIncidents'!$B$26),"&lt;="&amp;B96,WeatherIncidents!$C$3:'WeatherIncidents'!$C$26,"&gt;="&amp;B96)&gt;0,1,0)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IF(COUNTIFS((WeatherIncidents!$B$3:'WeatherIncidents'!$B$26),"&lt;="&amp;B97,WeatherIncidents!$C$3:'WeatherIncidents'!$C$26,"&gt;="&amp;B97)&gt;0,1,0)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IF(COUNTIFS((WeatherIncidents!$B$3:'WeatherIncidents'!$B$26),"&lt;="&amp;B98,WeatherIncidents!$C$3:'WeatherIncidents'!$C$26,"&gt;="&amp;B98)&gt;0,1,0)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IF(COUNTIFS((WeatherIncidents!$B$3:'WeatherIncidents'!$B$26),"&lt;="&amp;B99,WeatherIncidents!$C$3:'WeatherIncidents'!$C$26,"&gt;="&amp;B99)&gt;0,1,0)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IF(COUNTIFS((WeatherIncidents!$B$3:'WeatherIncidents'!$B$26),"&lt;="&amp;B100,WeatherIncidents!$C$3:'WeatherIncidents'!$C$26,"&gt;="&amp;B100)&gt;0,1,0)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IF(COUNTIFS((WeatherIncidents!$B$3:'WeatherIncidents'!$B$26),"&lt;="&amp;B101,WeatherIncidents!$C$3:'WeatherIncidents'!$C$26,"&gt;="&amp;B101)&gt;0,1,0)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IF(COUNTIFS((WeatherIncidents!$B$3:'WeatherIncidents'!$B$26),"&lt;="&amp;B102,WeatherIncidents!$C$3:'WeatherIncidents'!$C$26,"&gt;="&amp;B102)&gt;0,1,0)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IF(COUNTIFS((WeatherIncidents!$B$3:'WeatherIncidents'!$B$26),"&lt;="&amp;B103,WeatherIncidents!$C$3:'WeatherIncidents'!$C$26,"&gt;="&amp;B103)&gt;0,1,0)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IF(COUNTIFS((WeatherIncidents!$B$3:'WeatherIncidents'!$B$26),"&lt;="&amp;B104,WeatherIncidents!$C$3:'WeatherIncidents'!$C$26,"&gt;="&amp;B104)&gt;0,1,0)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IF(COUNTIFS((WeatherIncidents!$B$3:'WeatherIncidents'!$B$26),"&lt;="&amp;B105,WeatherIncidents!$C$3:'WeatherIncidents'!$C$26,"&gt;="&amp;B105)&gt;0,1,0)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IF(COUNTIFS((WeatherIncidents!$B$3:'WeatherIncidents'!$B$26),"&lt;="&amp;B106,WeatherIncidents!$C$3:'WeatherIncidents'!$C$26,"&gt;="&amp;B106)&gt;0,1,0)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IF(COUNTIFS((WeatherIncidents!$B$3:'WeatherIncidents'!$B$26),"&lt;="&amp;B107,WeatherIncidents!$C$3:'WeatherIncidents'!$C$26,"&gt;="&amp;B107)&gt;0,1,0)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IF(COUNTIFS((WeatherIncidents!$B$3:'WeatherIncidents'!$B$26),"&lt;="&amp;B108,WeatherIncidents!$C$3:'WeatherIncidents'!$C$26,"&gt;="&amp;B108)&gt;0,1,0)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IF(COUNTIFS((WeatherIncidents!$B$3:'WeatherIncidents'!$B$26),"&lt;="&amp;B109,WeatherIncidents!$C$3:'WeatherIncidents'!$C$26,"&gt;="&amp;B109)&gt;0,1,0)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IF(COUNTIFS((WeatherIncidents!$B$3:'WeatherIncidents'!$B$26),"&lt;="&amp;B110,WeatherIncidents!$C$3:'WeatherIncidents'!$C$26,"&gt;="&amp;B110)&gt;0,1,0)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IF(COUNTIFS((WeatherIncidents!$B$3:'WeatherIncidents'!$B$26),"&lt;="&amp;B111,WeatherIncidents!$C$3:'WeatherIncidents'!$C$26,"&gt;="&amp;B111)&gt;0,1,0)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IF(COUNTIFS((WeatherIncidents!$B$3:'WeatherIncidents'!$B$26),"&lt;="&amp;B112,WeatherIncidents!$C$3:'WeatherIncidents'!$C$26,"&gt;="&amp;B112)&gt;0,1,0)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IF(COUNTIFS((WeatherIncidents!$B$3:'WeatherIncidents'!$B$26),"&lt;="&amp;B113,WeatherIncidents!$C$3:'WeatherIncidents'!$C$26,"&gt;="&amp;B113)&gt;0,1,0)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IF(COUNTIFS((WeatherIncidents!$B$3:'WeatherIncidents'!$B$26),"&lt;="&amp;B114,WeatherIncidents!$C$3:'WeatherIncidents'!$C$26,"&gt;="&amp;B114)&gt;0,1,0)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IF(COUNTIFS((WeatherIncidents!$B$3:'WeatherIncidents'!$B$26),"&lt;="&amp;B115,WeatherIncidents!$C$3:'WeatherIncidents'!$C$26,"&gt;="&amp;B115)&gt;0,1,0)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IF(COUNTIFS((WeatherIncidents!$B$3:'WeatherIncidents'!$B$26),"&lt;="&amp;B116,WeatherIncidents!$C$3:'WeatherIncidents'!$C$26,"&gt;="&amp;B116)&gt;0,1,0)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IF(COUNTIFS((WeatherIncidents!$B$3:'WeatherIncidents'!$B$26),"&lt;="&amp;B117,WeatherIncidents!$C$3:'WeatherIncidents'!$C$26,"&gt;="&amp;B117)&gt;0,1,0)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IF(COUNTIFS((WeatherIncidents!$B$3:'WeatherIncidents'!$B$26),"&lt;="&amp;B118,WeatherIncidents!$C$3:'WeatherIncidents'!$C$26,"&gt;="&amp;B118)&gt;0,1,0)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IF(COUNTIFS((WeatherIncidents!$B$3:'WeatherIncidents'!$B$26),"&lt;="&amp;B119,WeatherIncidents!$C$3:'WeatherIncidents'!$C$26,"&gt;="&amp;B119)&gt;0,1,0)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IF(COUNTIFS((WeatherIncidents!$B$3:'WeatherIncidents'!$B$26),"&lt;="&amp;B120,WeatherIncidents!$C$3:'WeatherIncidents'!$C$26,"&gt;="&amp;B120)&gt;0,1,0)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IF(COUNTIFS((WeatherIncidents!$B$3:'WeatherIncidents'!$B$26),"&lt;="&amp;B121,WeatherIncidents!$C$3:'WeatherIncidents'!$C$26,"&gt;="&amp;B121)&gt;0,1,0)</f>
        <v>0</v>
      </c>
      <c r="H121">
        <f t="shared" si="2"/>
        <v>0</v>
      </c>
    </row>
    <row r="122" spans="1:8" hidden="1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IF(COUNTIFS((WeatherIncidents!$B$3:'WeatherIncidents'!$B$26),"&lt;="&amp;B122,WeatherIncidents!$C$3:'WeatherIncidents'!$C$26,"&gt;="&amp;B122)&gt;0,1,0)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IF(COUNTIFS((WeatherIncidents!$B$3:'WeatherIncidents'!$B$26),"&lt;="&amp;B123,WeatherIncidents!$C$3:'WeatherIncidents'!$C$26,"&gt;="&amp;B123)&gt;0,1,0)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IF(COUNTIFS((WeatherIncidents!$B$3:'WeatherIncidents'!$B$26),"&lt;="&amp;B124,WeatherIncidents!$C$3:'WeatherIncidents'!$C$26,"&gt;="&amp;B124)&gt;0,1,0)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IF(COUNTIFS((WeatherIncidents!$B$3:'WeatherIncidents'!$B$26),"&lt;="&amp;B125,WeatherIncidents!$C$3:'WeatherIncidents'!$C$26,"&gt;="&amp;B125)&gt;0,1,0)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IF(COUNTIFS((WeatherIncidents!$B$3:'WeatherIncidents'!$B$26),"&lt;="&amp;B126,WeatherIncidents!$C$3:'WeatherIncidents'!$C$26,"&gt;="&amp;B126)&gt;0,1,0)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IF(COUNTIFS((WeatherIncidents!$B$3:'WeatherIncidents'!$B$26),"&lt;="&amp;B127,WeatherIncidents!$C$3:'WeatherIncidents'!$C$26,"&gt;="&amp;B127)&gt;0,1,0)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IF(COUNTIFS((WeatherIncidents!$B$3:'WeatherIncidents'!$B$26),"&lt;="&amp;B128,WeatherIncidents!$C$3:'WeatherIncidents'!$C$26,"&gt;="&amp;B128)&gt;0,1,0)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IF(COUNTIFS((WeatherIncidents!$B$3:'WeatherIncidents'!$B$26),"&lt;="&amp;B129,WeatherIncidents!$C$3:'WeatherIncidents'!$C$26,"&gt;="&amp;B129)&gt;0,1,0)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IF(COUNTIFS((WeatherIncidents!$B$3:'WeatherIncidents'!$B$26),"&lt;="&amp;B130,WeatherIncidents!$C$3:'WeatherIncidents'!$C$26,"&gt;="&amp;B130)&gt;0,1,0)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IF(COUNTIFS((WeatherIncidents!$B$3:'WeatherIncidents'!$B$26),"&lt;="&amp;B131,WeatherIncidents!$C$3:'WeatherIncidents'!$C$26,"&gt;="&amp;B131)&gt;0,1,0)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IF(COUNTIFS((WeatherIncidents!$B$3:'WeatherIncidents'!$B$26),"&lt;="&amp;B132,WeatherIncidents!$C$3:'WeatherIncidents'!$C$26,"&gt;="&amp;B132)&gt;0,1,0)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IF(COUNTIFS((WeatherIncidents!$B$3:'WeatherIncidents'!$B$26),"&lt;="&amp;B133,WeatherIncidents!$C$3:'WeatherIncidents'!$C$26,"&gt;="&amp;B133)&gt;0,1,0)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IF(COUNTIFS((WeatherIncidents!$B$3:'WeatherIncidents'!$B$26),"&lt;="&amp;B134,WeatherIncidents!$C$3:'WeatherIncidents'!$C$26,"&gt;="&amp;B134)&gt;0,1,0)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IF(COUNTIFS((WeatherIncidents!$B$3:'WeatherIncidents'!$B$26),"&lt;="&amp;B135,WeatherIncidents!$C$3:'WeatherIncidents'!$C$26,"&gt;="&amp;B135)&gt;0,1,0)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IF(COUNTIFS((WeatherIncidents!$B$3:'WeatherIncidents'!$B$26),"&lt;="&amp;B136,WeatherIncidents!$C$3:'WeatherIncidents'!$C$26,"&gt;="&amp;B136)&gt;0,1,0)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IF(COUNTIFS((WeatherIncidents!$B$3:'WeatherIncidents'!$B$26),"&lt;="&amp;B137,WeatherIncidents!$C$3:'WeatherIncidents'!$C$26,"&gt;="&amp;B137)&gt;0,1,0)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IF(COUNTIFS((WeatherIncidents!$B$3:'WeatherIncidents'!$B$26),"&lt;="&amp;B138,WeatherIncidents!$C$3:'WeatherIncidents'!$C$26,"&gt;="&amp;B138)&gt;0,1,0)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IF(COUNTIFS((WeatherIncidents!$B$3:'WeatherIncidents'!$B$26),"&lt;="&amp;B139,WeatherIncidents!$C$3:'WeatherIncidents'!$C$26,"&gt;="&amp;B139)&gt;0,1,0)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IF(COUNTIFS((WeatherIncidents!$B$3:'WeatherIncidents'!$B$26),"&lt;="&amp;B140,WeatherIncidents!$C$3:'WeatherIncidents'!$C$26,"&gt;="&amp;B140)&gt;0,1,0)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IF(COUNTIFS((WeatherIncidents!$B$3:'WeatherIncidents'!$B$26),"&lt;="&amp;B141,WeatherIncidents!$C$3:'WeatherIncidents'!$C$26,"&gt;="&amp;B141)&gt;0,1,0)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IF(COUNTIFS((WeatherIncidents!$B$3:'WeatherIncidents'!$B$26),"&lt;="&amp;B142,WeatherIncidents!$C$3:'WeatherIncidents'!$C$26,"&gt;="&amp;B142)&gt;0,1,0)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IF(COUNTIFS((WeatherIncidents!$B$3:'WeatherIncidents'!$B$26),"&lt;="&amp;B143,WeatherIncidents!$C$3:'WeatherIncidents'!$C$26,"&gt;="&amp;B143)&gt;0,1,0)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IF(COUNTIFS((WeatherIncidents!$B$3:'WeatherIncidents'!$B$26),"&lt;="&amp;B144,WeatherIncidents!$C$3:'WeatherIncidents'!$C$26,"&gt;="&amp;B144)&gt;0,1,0)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IF(COUNTIFS((WeatherIncidents!$B$3:'WeatherIncidents'!$B$26),"&lt;="&amp;B145,WeatherIncidents!$C$3:'WeatherIncidents'!$C$26,"&gt;="&amp;B145)&gt;0,1,0)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IF(COUNTIFS((WeatherIncidents!$B$3:'WeatherIncidents'!$B$26),"&lt;="&amp;B146,WeatherIncidents!$C$3:'WeatherIncidents'!$C$26,"&gt;="&amp;B146)&gt;0,1,0)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IF(COUNTIFS((WeatherIncidents!$B$3:'WeatherIncidents'!$B$26),"&lt;="&amp;B147,WeatherIncidents!$C$3:'WeatherIncidents'!$C$26,"&gt;="&amp;B147)&gt;0,1,0)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IF(COUNTIFS((WeatherIncidents!$B$3:'WeatherIncidents'!$B$26),"&lt;="&amp;B148,WeatherIncidents!$C$3:'WeatherIncidents'!$C$26,"&gt;="&amp;B148)&gt;0,1,0)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IF(COUNTIFS((WeatherIncidents!$B$3:'WeatherIncidents'!$B$26),"&lt;="&amp;B149,WeatherIncidents!$C$3:'WeatherIncidents'!$C$26,"&gt;="&amp;B149)&gt;0,1,0)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IF(COUNTIFS((WeatherIncidents!$B$3:'WeatherIncidents'!$B$26),"&lt;="&amp;B150,WeatherIncidents!$C$3:'WeatherIncidents'!$C$26,"&gt;="&amp;B150)&gt;0,1,0)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IF(COUNTIFS((WeatherIncidents!$B$3:'WeatherIncidents'!$B$26),"&lt;="&amp;B151,WeatherIncidents!$C$3:'WeatherIncidents'!$C$26,"&gt;="&amp;B151)&gt;0,1,0)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IF(COUNTIFS((WeatherIncidents!$B$3:'WeatherIncidents'!$B$26),"&lt;="&amp;B152,WeatherIncidents!$C$3:'WeatherIncidents'!$C$26,"&gt;="&amp;B152)&gt;0,1,0)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IF(COUNTIFS((WeatherIncidents!$B$3:'WeatherIncidents'!$B$26),"&lt;="&amp;B153,WeatherIncidents!$C$3:'WeatherIncidents'!$C$26,"&gt;="&amp;B153)&gt;0,1,0)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IF(COUNTIFS((WeatherIncidents!$B$3:'WeatherIncidents'!$B$26),"&lt;="&amp;B154,WeatherIncidents!$C$3:'WeatherIncidents'!$C$26,"&gt;="&amp;B154)&gt;0,1,0)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IF(COUNTIFS((WeatherIncidents!$B$3:'WeatherIncidents'!$B$26),"&lt;="&amp;B155,WeatherIncidents!$C$3:'WeatherIncidents'!$C$26,"&gt;="&amp;B155)&gt;0,1,0)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IF(COUNTIFS((WeatherIncidents!$B$3:'WeatherIncidents'!$B$26),"&lt;="&amp;B156,WeatherIncidents!$C$3:'WeatherIncidents'!$C$26,"&gt;="&amp;B156)&gt;0,1,0)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IF(COUNTIFS((WeatherIncidents!$B$3:'WeatherIncidents'!$B$26),"&lt;="&amp;B157,WeatherIncidents!$C$3:'WeatherIncidents'!$C$26,"&gt;="&amp;B157)&gt;0,1,0)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IF(COUNTIFS((WeatherIncidents!$B$3:'WeatherIncidents'!$B$26),"&lt;="&amp;B158,WeatherIncidents!$C$3:'WeatherIncidents'!$C$26,"&gt;="&amp;B158)&gt;0,1,0)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IF(COUNTIFS((WeatherIncidents!$B$3:'WeatherIncidents'!$B$26),"&lt;="&amp;B159,WeatherIncidents!$C$3:'WeatherIncidents'!$C$26,"&gt;="&amp;B159)&gt;0,1,0)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IF(COUNTIFS((WeatherIncidents!$B$3:'WeatherIncidents'!$B$26),"&lt;="&amp;B160,WeatherIncidents!$C$3:'WeatherIncidents'!$C$26,"&gt;="&amp;B160)&gt;0,1,0)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IF(COUNTIFS((WeatherIncidents!$B$3:'WeatherIncidents'!$B$26),"&lt;="&amp;B161,WeatherIncidents!$C$3:'WeatherIncidents'!$C$26,"&gt;="&amp;B161)&gt;0,1,0)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IF(COUNTIFS((WeatherIncidents!$B$3:'WeatherIncidents'!$B$26),"&lt;="&amp;B162,WeatherIncidents!$C$3:'WeatherIncidents'!$C$26,"&gt;="&amp;B162)&gt;0,1,0)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IF(COUNTIFS((WeatherIncidents!$B$3:'WeatherIncidents'!$B$26),"&lt;="&amp;B163,WeatherIncidents!$C$3:'WeatherIncidents'!$C$26,"&gt;="&amp;B163)&gt;0,1,0)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IF(COUNTIFS((WeatherIncidents!$B$3:'WeatherIncidents'!$B$26),"&lt;="&amp;B164,WeatherIncidents!$C$3:'WeatherIncidents'!$C$26,"&gt;="&amp;B164)&gt;0,1,0)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IF(COUNTIFS((WeatherIncidents!$B$3:'WeatherIncidents'!$B$26),"&lt;="&amp;B165,WeatherIncidents!$C$3:'WeatherIncidents'!$C$26,"&gt;="&amp;B165)&gt;0,1,0)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IF(COUNTIFS((WeatherIncidents!$B$3:'WeatherIncidents'!$B$26),"&lt;="&amp;B166,WeatherIncidents!$C$3:'WeatherIncidents'!$C$26,"&gt;="&amp;B166)&gt;0,1,0)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IF(COUNTIFS((WeatherIncidents!$B$3:'WeatherIncidents'!$B$26),"&lt;="&amp;B167,WeatherIncidents!$C$3:'WeatherIncidents'!$C$26,"&gt;="&amp;B167)&gt;0,1,0)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IF(COUNTIFS((WeatherIncidents!$B$3:'WeatherIncidents'!$B$26),"&lt;="&amp;B168,WeatherIncidents!$C$3:'WeatherIncidents'!$C$26,"&gt;="&amp;B168)&gt;0,1,0)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IF(COUNTIFS((WeatherIncidents!$B$3:'WeatherIncidents'!$B$26),"&lt;="&amp;B169,WeatherIncidents!$C$3:'WeatherIncidents'!$C$26,"&gt;="&amp;B169)&gt;0,1,0)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IF(COUNTIFS((WeatherIncidents!$B$3:'WeatherIncidents'!$B$26),"&lt;="&amp;B170,WeatherIncidents!$C$3:'WeatherIncidents'!$C$26,"&gt;="&amp;B170)&gt;0,1,0)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IF(COUNTIFS((WeatherIncidents!$B$3:'WeatherIncidents'!$B$26),"&lt;="&amp;B171,WeatherIncidents!$C$3:'WeatherIncidents'!$C$26,"&gt;="&amp;B171)&gt;0,1,0)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IF(COUNTIFS((WeatherIncidents!$B$3:'WeatherIncidents'!$B$26),"&lt;="&amp;B172,WeatherIncidents!$C$3:'WeatherIncidents'!$C$26,"&gt;="&amp;B172)&gt;0,1,0)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IF(COUNTIFS((WeatherIncidents!$B$3:'WeatherIncidents'!$B$26),"&lt;="&amp;B173,WeatherIncidents!$C$3:'WeatherIncidents'!$C$26,"&gt;="&amp;B173)&gt;0,1,0)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IF(COUNTIFS((WeatherIncidents!$B$3:'WeatherIncidents'!$B$26),"&lt;="&amp;B174,WeatherIncidents!$C$3:'WeatherIncidents'!$C$26,"&gt;="&amp;B174)&gt;0,1,0)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IF(COUNTIFS((WeatherIncidents!$B$3:'WeatherIncidents'!$B$26),"&lt;="&amp;B175,WeatherIncidents!$C$3:'WeatherIncidents'!$C$26,"&gt;="&amp;B175)&gt;0,1,0)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IF(COUNTIFS((WeatherIncidents!$B$3:'WeatherIncidents'!$B$26),"&lt;="&amp;B176,WeatherIncidents!$C$3:'WeatherIncidents'!$C$26,"&gt;="&amp;B176)&gt;0,1,0)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IF(COUNTIFS((WeatherIncidents!$B$3:'WeatherIncidents'!$B$26),"&lt;="&amp;B177,WeatherIncidents!$C$3:'WeatherIncidents'!$C$26,"&gt;="&amp;B177)&gt;0,1,0)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IF(COUNTIFS((WeatherIncidents!$B$3:'WeatherIncidents'!$B$26),"&lt;="&amp;B178,WeatherIncidents!$C$3:'WeatherIncidents'!$C$26,"&gt;="&amp;B178)&gt;0,1,0)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IF(COUNTIFS((WeatherIncidents!$B$3:'WeatherIncidents'!$B$26),"&lt;="&amp;B179,WeatherIncidents!$C$3:'WeatherIncidents'!$C$26,"&gt;="&amp;B179)&gt;0,1,0)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IF(COUNTIFS((WeatherIncidents!$B$3:'WeatherIncidents'!$B$26),"&lt;="&amp;B180,WeatherIncidents!$C$3:'WeatherIncidents'!$C$26,"&gt;="&amp;B180)&gt;0,1,0)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IF(COUNTIFS((WeatherIncidents!$B$3:'WeatherIncidents'!$B$26),"&lt;="&amp;B181,WeatherIncidents!$C$3:'WeatherIncidents'!$C$26,"&gt;="&amp;B181)&gt;0,1,0)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IF(COUNTIFS((WeatherIncidents!$B$3:'WeatherIncidents'!$B$26),"&lt;="&amp;B182,WeatherIncidents!$C$3:'WeatherIncidents'!$C$26,"&gt;="&amp;B182)&gt;0,1,0)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IF(COUNTIFS((WeatherIncidents!$B$3:'WeatherIncidents'!$B$26),"&lt;="&amp;B183,WeatherIncidents!$C$3:'WeatherIncidents'!$C$26,"&gt;="&amp;B183)&gt;0,1,0)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IF(COUNTIFS((WeatherIncidents!$B$3:'WeatherIncidents'!$B$26),"&lt;="&amp;B184,WeatherIncidents!$C$3:'WeatherIncidents'!$C$26,"&gt;="&amp;B184)&gt;0,1,0)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IF(COUNTIFS((WeatherIncidents!$B$3:'WeatherIncidents'!$B$26),"&lt;="&amp;B185,WeatherIncidents!$C$3:'WeatherIncidents'!$C$26,"&gt;="&amp;B185)&gt;0,1,0)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IF(COUNTIFS((WeatherIncidents!$B$3:'WeatherIncidents'!$B$26),"&lt;="&amp;B186,WeatherIncidents!$C$3:'WeatherIncidents'!$C$26,"&gt;="&amp;B186)&gt;0,1,0)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IF(COUNTIFS((WeatherIncidents!$B$3:'WeatherIncidents'!$B$26),"&lt;="&amp;B187,WeatherIncidents!$C$3:'WeatherIncidents'!$C$26,"&gt;="&amp;B187)&gt;0,1,0)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IF(COUNTIFS((WeatherIncidents!$B$3:'WeatherIncidents'!$B$26),"&lt;="&amp;B188,WeatherIncidents!$C$3:'WeatherIncidents'!$C$26,"&gt;="&amp;B188)&gt;0,1,0)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IF(COUNTIFS((WeatherIncidents!$B$3:'WeatherIncidents'!$B$26),"&lt;="&amp;B189,WeatherIncidents!$C$3:'WeatherIncidents'!$C$26,"&gt;="&amp;B189)&gt;0,1,0)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IF(COUNTIFS((WeatherIncidents!$B$3:'WeatherIncidents'!$B$26),"&lt;="&amp;B190,WeatherIncidents!$C$3:'WeatherIncidents'!$C$26,"&gt;="&amp;B190)&gt;0,1,0)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IF(COUNTIFS((WeatherIncidents!$B$3:'WeatherIncidents'!$B$26),"&lt;="&amp;B191,WeatherIncidents!$C$3:'WeatherIncidents'!$C$26,"&gt;="&amp;B191)&gt;0,1,0)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IF(COUNTIFS((WeatherIncidents!$B$3:'WeatherIncidents'!$B$26),"&lt;="&amp;B192,WeatherIncidents!$C$3:'WeatherIncidents'!$C$26,"&gt;="&amp;B192)&gt;0,1,0)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IF(COUNTIFS((WeatherIncidents!$B$3:'WeatherIncidents'!$B$26),"&lt;="&amp;B193,WeatherIncidents!$C$3:'WeatherIncidents'!$C$26,"&gt;="&amp;B193)&gt;0,1,0)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IF(COUNTIFS((WeatherIncidents!$B$3:'WeatherIncidents'!$B$26),"&lt;="&amp;B194,WeatherIncidents!$C$3:'WeatherIncidents'!$C$26,"&gt;="&amp;B194)&gt;0,1,0)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IF(COUNTIFS((WeatherIncidents!$B$3:'WeatherIncidents'!$B$26),"&lt;="&amp;B195,WeatherIncidents!$C$3:'WeatherIncidents'!$C$26,"&gt;="&amp;B195)&gt;0,1,0)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IF(COUNTIFS((WeatherIncidents!$B$3:'WeatherIncidents'!$B$26),"&lt;="&amp;B196,WeatherIncidents!$C$3:'WeatherIncidents'!$C$26,"&gt;="&amp;B196)&gt;0,1,0)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IF(COUNTIFS((WeatherIncidents!$B$3:'WeatherIncidents'!$B$26),"&lt;="&amp;B197,WeatherIncidents!$C$3:'WeatherIncidents'!$C$26,"&gt;="&amp;B197)&gt;0,1,0)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IF(COUNTIFS((WeatherIncidents!$B$3:'WeatherIncidents'!$B$26),"&lt;="&amp;B198,WeatherIncidents!$C$3:'WeatherIncidents'!$C$26,"&gt;="&amp;B198)&gt;0,1,0)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IF(COUNTIFS((WeatherIncidents!$B$3:'WeatherIncidents'!$B$26),"&lt;="&amp;B199,WeatherIncidents!$C$3:'WeatherIncidents'!$C$26,"&gt;="&amp;B199)&gt;0,1,0)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IF(COUNTIFS((WeatherIncidents!$B$3:'WeatherIncidents'!$B$26),"&lt;="&amp;B200,WeatherIncidents!$C$3:'WeatherIncidents'!$C$26,"&gt;="&amp;B200)&gt;0,1,0)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IF(COUNTIFS((WeatherIncidents!$B$3:'WeatherIncidents'!$B$26),"&lt;="&amp;B201,WeatherIncidents!$C$3:'WeatherIncidents'!$C$26,"&gt;="&amp;B201)&gt;0,1,0)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IF(COUNTIFS((WeatherIncidents!$B$3:'WeatherIncidents'!$B$26),"&lt;="&amp;B202,WeatherIncidents!$C$3:'WeatherIncidents'!$C$26,"&gt;="&amp;B202)&gt;0,1,0)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IF(COUNTIFS((WeatherIncidents!$B$3:'WeatherIncidents'!$B$26),"&lt;="&amp;B203,WeatherIncidents!$C$3:'WeatherIncidents'!$C$26,"&gt;="&amp;B203)&gt;0,1,0)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IF(COUNTIFS((WeatherIncidents!$B$3:'WeatherIncidents'!$B$26),"&lt;="&amp;B204,WeatherIncidents!$C$3:'WeatherIncidents'!$C$26,"&gt;="&amp;B204)&gt;0,1,0)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IF(COUNTIFS((WeatherIncidents!$B$3:'WeatherIncidents'!$B$26),"&lt;="&amp;B205,WeatherIncidents!$C$3:'WeatherIncidents'!$C$26,"&gt;="&amp;B205)&gt;0,1,0)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IF(COUNTIFS((WeatherIncidents!$B$3:'WeatherIncidents'!$B$26),"&lt;="&amp;B206,WeatherIncidents!$C$3:'WeatherIncidents'!$C$26,"&gt;="&amp;B206)&gt;0,1,0)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IF(COUNTIFS((WeatherIncidents!$B$3:'WeatherIncidents'!$B$26),"&lt;="&amp;B207,WeatherIncidents!$C$3:'WeatherIncidents'!$C$26,"&gt;="&amp;B207)&gt;0,1,0)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IF(COUNTIFS((WeatherIncidents!$B$3:'WeatherIncidents'!$B$26),"&lt;="&amp;B208,WeatherIncidents!$C$3:'WeatherIncidents'!$C$26,"&gt;="&amp;B208)&gt;0,1,0)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IF(COUNTIFS((WeatherIncidents!$B$3:'WeatherIncidents'!$B$26),"&lt;="&amp;B209,WeatherIncidents!$C$3:'WeatherIncidents'!$C$26,"&gt;="&amp;B209)&gt;0,1,0)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IF(COUNTIFS((WeatherIncidents!$B$3:'WeatherIncidents'!$B$26),"&lt;="&amp;B210,WeatherIncidents!$C$3:'WeatherIncidents'!$C$26,"&gt;="&amp;B210)&gt;0,1,0)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IF(COUNTIFS((WeatherIncidents!$B$3:'WeatherIncidents'!$B$26),"&lt;="&amp;B211,WeatherIncidents!$C$3:'WeatherIncidents'!$C$26,"&gt;="&amp;B211)&gt;0,1,0)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IF(COUNTIFS((WeatherIncidents!$B$3:'WeatherIncidents'!$B$26),"&lt;="&amp;B212,WeatherIncidents!$C$3:'WeatherIncidents'!$C$26,"&gt;="&amp;B212)&gt;0,1,0)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IF(COUNTIFS((WeatherIncidents!$B$3:'WeatherIncidents'!$B$26),"&lt;="&amp;B213,WeatherIncidents!$C$3:'WeatherIncidents'!$C$26,"&gt;="&amp;B213)&gt;0,1,0)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IF(COUNTIFS((WeatherIncidents!$B$3:'WeatherIncidents'!$B$26),"&lt;="&amp;B214,WeatherIncidents!$C$3:'WeatherIncidents'!$C$26,"&gt;="&amp;B214)&gt;0,1,0)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IF(COUNTIFS((WeatherIncidents!$B$3:'WeatherIncidents'!$B$26),"&lt;="&amp;B215,WeatherIncidents!$C$3:'WeatherIncidents'!$C$26,"&gt;="&amp;B215)&gt;0,1,0)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IF(COUNTIFS((WeatherIncidents!$B$3:'WeatherIncidents'!$B$26),"&lt;="&amp;B216,WeatherIncidents!$C$3:'WeatherIncidents'!$C$26,"&gt;="&amp;B216)&gt;0,1,0)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IF(COUNTIFS((WeatherIncidents!$B$3:'WeatherIncidents'!$B$26),"&lt;="&amp;B217,WeatherIncidents!$C$3:'WeatherIncidents'!$C$26,"&gt;="&amp;B217)&gt;0,1,0)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IF(COUNTIFS((WeatherIncidents!$B$3:'WeatherIncidents'!$B$26),"&lt;="&amp;B218,WeatherIncidents!$C$3:'WeatherIncidents'!$C$26,"&gt;="&amp;B218)&gt;0,1,0)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IF(COUNTIFS((WeatherIncidents!$B$3:'WeatherIncidents'!$B$26),"&lt;="&amp;B219,WeatherIncidents!$C$3:'WeatherIncidents'!$C$26,"&gt;="&amp;B219)&gt;0,1,0)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IF(COUNTIFS((WeatherIncidents!$B$3:'WeatherIncidents'!$B$26),"&lt;="&amp;B220,WeatherIncidents!$C$3:'WeatherIncidents'!$C$26,"&gt;="&amp;B220)&gt;0,1,0)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IF(COUNTIFS((WeatherIncidents!$B$3:'WeatherIncidents'!$B$26),"&lt;="&amp;B221,WeatherIncidents!$C$3:'WeatherIncidents'!$C$26,"&gt;="&amp;B221)&gt;0,1,0)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IF(COUNTIFS((WeatherIncidents!$B$3:'WeatherIncidents'!$B$26),"&lt;="&amp;B222,WeatherIncidents!$C$3:'WeatherIncidents'!$C$26,"&gt;="&amp;B222)&gt;0,1,0)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IF(COUNTIFS((WeatherIncidents!$B$3:'WeatherIncidents'!$B$26),"&lt;="&amp;B223,WeatherIncidents!$C$3:'WeatherIncidents'!$C$26,"&gt;="&amp;B223)&gt;0,1,0)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IF(COUNTIFS((WeatherIncidents!$B$3:'WeatherIncidents'!$B$26),"&lt;="&amp;B224,WeatherIncidents!$C$3:'WeatherIncidents'!$C$26,"&gt;="&amp;B224)&gt;0,1,0)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IF(COUNTIFS((WeatherIncidents!$B$3:'WeatherIncidents'!$B$26),"&lt;="&amp;B225,WeatherIncidents!$C$3:'WeatherIncidents'!$C$26,"&gt;="&amp;B225)&gt;0,1,0)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IF(COUNTIFS((WeatherIncidents!$B$3:'WeatherIncidents'!$B$26),"&lt;="&amp;B226,WeatherIncidents!$C$3:'WeatherIncidents'!$C$26,"&gt;="&amp;B226)&gt;0,1,0)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IF(COUNTIFS((WeatherIncidents!$B$3:'WeatherIncidents'!$B$26),"&lt;="&amp;B227,WeatherIncidents!$C$3:'WeatherIncidents'!$C$26,"&gt;="&amp;B227)&gt;0,1,0)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IF(COUNTIFS((WeatherIncidents!$B$3:'WeatherIncidents'!$B$26),"&lt;="&amp;B228,WeatherIncidents!$C$3:'WeatherIncidents'!$C$26,"&gt;="&amp;B228)&gt;0,1,0)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IF(COUNTIFS((WeatherIncidents!$B$3:'WeatherIncidents'!$B$26),"&lt;="&amp;B229,WeatherIncidents!$C$3:'WeatherIncidents'!$C$26,"&gt;="&amp;B229)&gt;0,1,0)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IF(COUNTIFS((WeatherIncidents!$B$3:'WeatherIncidents'!$B$26),"&lt;="&amp;B230,WeatherIncidents!$C$3:'WeatherIncidents'!$C$26,"&gt;="&amp;B230)&gt;0,1,0)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IF(COUNTIFS((WeatherIncidents!$B$3:'WeatherIncidents'!$B$26),"&lt;="&amp;B231,WeatherIncidents!$C$3:'WeatherIncidents'!$C$26,"&gt;="&amp;B231)&gt;0,1,0)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IF(COUNTIFS((WeatherIncidents!$B$3:'WeatherIncidents'!$B$26),"&lt;="&amp;B232,WeatherIncidents!$C$3:'WeatherIncidents'!$C$26,"&gt;="&amp;B232)&gt;0,1,0)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IF(COUNTIFS((WeatherIncidents!$B$3:'WeatherIncidents'!$B$26),"&lt;="&amp;B233,WeatherIncidents!$C$3:'WeatherIncidents'!$C$26,"&gt;="&amp;B233)&gt;0,1,0)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IF(COUNTIFS((WeatherIncidents!$B$3:'WeatherIncidents'!$B$26),"&lt;="&amp;B234,WeatherIncidents!$C$3:'WeatherIncidents'!$C$26,"&gt;="&amp;B234)&gt;0,1,0)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IF(COUNTIFS((WeatherIncidents!$B$3:'WeatherIncidents'!$B$26),"&lt;="&amp;B235,WeatherIncidents!$C$3:'WeatherIncidents'!$C$26,"&gt;="&amp;B235)&gt;0,1,0)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IF(COUNTIFS((WeatherIncidents!$B$3:'WeatherIncidents'!$B$26),"&lt;="&amp;B236,WeatherIncidents!$C$3:'WeatherIncidents'!$C$26,"&gt;="&amp;B236)&gt;0,1,0)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IF(COUNTIFS((WeatherIncidents!$B$3:'WeatherIncidents'!$B$26),"&lt;="&amp;B237,WeatherIncidents!$C$3:'WeatherIncidents'!$C$26,"&gt;="&amp;B237)&gt;0,1,0)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IF(COUNTIFS((WeatherIncidents!$B$3:'WeatherIncidents'!$B$26),"&lt;="&amp;B238,WeatherIncidents!$C$3:'WeatherIncidents'!$C$26,"&gt;="&amp;B238)&gt;0,1,0)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IF(COUNTIFS((WeatherIncidents!$B$3:'WeatherIncidents'!$B$26),"&lt;="&amp;B239,WeatherIncidents!$C$3:'WeatherIncidents'!$C$26,"&gt;="&amp;B239)&gt;0,1,0)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IF(COUNTIFS((WeatherIncidents!$B$3:'WeatherIncidents'!$B$26),"&lt;="&amp;B240,WeatherIncidents!$C$3:'WeatherIncidents'!$C$26,"&gt;="&amp;B240)&gt;0,1,0)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IF(COUNTIFS((WeatherIncidents!$B$3:'WeatherIncidents'!$B$26),"&lt;="&amp;B241,WeatherIncidents!$C$3:'WeatherIncidents'!$C$26,"&gt;="&amp;B241)&gt;0,1,0)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IF(COUNTIFS((WeatherIncidents!$B$3:'WeatherIncidents'!$B$26),"&lt;="&amp;B242,WeatherIncidents!$C$3:'WeatherIncidents'!$C$26,"&gt;="&amp;B242)&gt;0,1,0)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IF(COUNTIFS((WeatherIncidents!$B$3:'WeatherIncidents'!$B$26),"&lt;="&amp;B243,WeatherIncidents!$C$3:'WeatherIncidents'!$C$26,"&gt;="&amp;B243)&gt;0,1,0)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IF(COUNTIFS((WeatherIncidents!$B$3:'WeatherIncidents'!$B$26),"&lt;="&amp;B244,WeatherIncidents!$C$3:'WeatherIncidents'!$C$26,"&gt;="&amp;B244)&gt;0,1,0)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IF(COUNTIFS((WeatherIncidents!$B$3:'WeatherIncidents'!$B$26),"&lt;="&amp;B245,WeatherIncidents!$C$3:'WeatherIncidents'!$C$26,"&gt;="&amp;B245)&gt;0,1,0)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IF(COUNTIFS((WeatherIncidents!$B$3:'WeatherIncidents'!$B$26),"&lt;="&amp;B246,WeatherIncidents!$C$3:'WeatherIncidents'!$C$26,"&gt;="&amp;B246)&gt;0,1,0)</f>
        <v>0</v>
      </c>
      <c r="H246">
        <f t="shared" si="4"/>
        <v>0</v>
      </c>
    </row>
    <row r="247" spans="1:8" hidden="1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IF(COUNTIFS((WeatherIncidents!$B$3:'WeatherIncidents'!$B$26),"&lt;="&amp;B247,WeatherIncidents!$C$3:'WeatherIncidents'!$C$26,"&gt;="&amp;B247)&gt;0,1,0)</f>
        <v>0</v>
      </c>
      <c r="H247">
        <f t="shared" si="4"/>
        <v>1</v>
      </c>
    </row>
    <row r="248" spans="1:8" hidden="1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IF(COUNTIFS((WeatherIncidents!$B$3:'WeatherIncidents'!$B$26),"&lt;="&amp;B248,WeatherIncidents!$C$3:'WeatherIncidents'!$C$26,"&gt;="&amp;B248)&gt;0,1,0)</f>
        <v>0</v>
      </c>
      <c r="H248">
        <f t="shared" si="4"/>
        <v>1</v>
      </c>
    </row>
    <row r="249" spans="1:8" hidden="1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IF(COUNTIFS((WeatherIncidents!$B$3:'WeatherIncidents'!$B$26),"&lt;="&amp;B249,WeatherIncidents!$C$3:'WeatherIncidents'!$C$26,"&gt;="&amp;B249)&gt;0,1,0)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IF(COUNTIFS((WeatherIncidents!$B$3:'WeatherIncidents'!$B$26),"&lt;="&amp;B250,WeatherIncidents!$C$3:'WeatherIncidents'!$C$26,"&gt;="&amp;B250)&gt;0,1,0)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IF(COUNTIFS((WeatherIncidents!$B$3:'WeatherIncidents'!$B$26),"&lt;="&amp;B251,WeatherIncidents!$C$3:'WeatherIncidents'!$C$26,"&gt;="&amp;B251)&gt;0,1,0)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IF(COUNTIFS((WeatherIncidents!$B$3:'WeatherIncidents'!$B$26),"&lt;="&amp;B252,WeatherIncidents!$C$3:'WeatherIncidents'!$C$26,"&gt;="&amp;B252)&gt;0,1,0)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IF(COUNTIFS((WeatherIncidents!$B$3:'WeatherIncidents'!$B$26),"&lt;="&amp;B253,WeatherIncidents!$C$3:'WeatherIncidents'!$C$26,"&gt;="&amp;B253)&gt;0,1,0)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IF(COUNTIFS((WeatherIncidents!$B$3:'WeatherIncidents'!$B$26),"&lt;="&amp;B254,WeatherIncidents!$C$3:'WeatherIncidents'!$C$26,"&gt;="&amp;B254)&gt;0,1,0)</f>
        <v>0</v>
      </c>
      <c r="H254">
        <f t="shared" si="4"/>
        <v>0</v>
      </c>
    </row>
    <row r="255" spans="1:8" hidden="1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IF(COUNTIFS((WeatherIncidents!$B$3:'WeatherIncidents'!$B$26),"&lt;="&amp;B255,WeatherIncidents!$C$3:'WeatherIncidents'!$C$26,"&gt;="&amp;B255)&gt;0,1,0)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IF(COUNTIFS((WeatherIncidents!$B$3:'WeatherIncidents'!$B$26),"&lt;="&amp;B256,WeatherIncidents!$C$3:'WeatherIncidents'!$C$26,"&gt;="&amp;B256)&gt;0,1,0)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IF(COUNTIFS((WeatherIncidents!$B$3:'WeatherIncidents'!$B$26),"&lt;="&amp;B257,WeatherIncidents!$C$3:'WeatherIncidents'!$C$26,"&gt;="&amp;B257)&gt;0,1,0)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IF(COUNTIFS((WeatherIncidents!$B$3:'WeatherIncidents'!$B$26),"&lt;="&amp;B258,WeatherIncidents!$C$3:'WeatherIncidents'!$C$26,"&gt;="&amp;B258)&gt;0,1,0)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IF(COUNTIFS((WeatherIncidents!$B$3:'WeatherIncidents'!$B$26),"&lt;="&amp;B259,WeatherIncidents!$C$3:'WeatherIncidents'!$C$26,"&gt;="&amp;B259)&gt;0,1,0)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IF(COUNTIFS((WeatherIncidents!$B$3:'WeatherIncidents'!$B$26),"&lt;="&amp;B260,WeatherIncidents!$C$3:'WeatherIncidents'!$C$26,"&gt;="&amp;B260)&gt;0,1,0)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IF(COUNTIFS((WeatherIncidents!$B$3:'WeatherIncidents'!$B$26),"&lt;="&amp;B261,WeatherIncidents!$C$3:'WeatherIncidents'!$C$26,"&gt;="&amp;B261)&gt;0,1,0)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IF(COUNTIFS((WeatherIncidents!$B$3:'WeatherIncidents'!$B$26),"&lt;="&amp;B262,WeatherIncidents!$C$3:'WeatherIncidents'!$C$26,"&gt;="&amp;B262)&gt;0,1,0)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IF(COUNTIFS((WeatherIncidents!$B$3:'WeatherIncidents'!$B$26),"&lt;="&amp;B263,WeatherIncidents!$C$3:'WeatherIncidents'!$C$26,"&gt;="&amp;B263)&gt;0,1,0)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IF(COUNTIFS((WeatherIncidents!$B$3:'WeatherIncidents'!$B$26),"&lt;="&amp;B264,WeatherIncidents!$C$3:'WeatherIncidents'!$C$26,"&gt;="&amp;B264)&gt;0,1,0)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IF(COUNTIFS((WeatherIncidents!$B$3:'WeatherIncidents'!$B$26),"&lt;="&amp;B265,WeatherIncidents!$C$3:'WeatherIncidents'!$C$26,"&gt;="&amp;B265)&gt;0,1,0)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IF(COUNTIFS((WeatherIncidents!$B$3:'WeatherIncidents'!$B$26),"&lt;="&amp;B266,WeatherIncidents!$C$3:'WeatherIncidents'!$C$26,"&gt;="&amp;B266)&gt;0,1,0)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IF(COUNTIFS((WeatherIncidents!$B$3:'WeatherIncidents'!$B$26),"&lt;="&amp;B267,WeatherIncidents!$C$3:'WeatherIncidents'!$C$26,"&gt;="&amp;B267)&gt;0,1,0)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IF(COUNTIFS((WeatherIncidents!$B$3:'WeatherIncidents'!$B$26),"&lt;="&amp;B268,WeatherIncidents!$C$3:'WeatherIncidents'!$C$26,"&gt;="&amp;B268)&gt;0,1,0)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IF(COUNTIFS((WeatherIncidents!$B$3:'WeatherIncidents'!$B$26),"&lt;="&amp;B269,WeatherIncidents!$C$3:'WeatherIncidents'!$C$26,"&gt;="&amp;B269)&gt;0,1,0)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IF(COUNTIFS((WeatherIncidents!$B$3:'WeatherIncidents'!$B$26),"&lt;="&amp;B270,WeatherIncidents!$C$3:'WeatherIncidents'!$C$26,"&gt;="&amp;B270)&gt;0,1,0)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IF(COUNTIFS((WeatherIncidents!$B$3:'WeatherIncidents'!$B$26),"&lt;="&amp;B271,WeatherIncidents!$C$3:'WeatherIncidents'!$C$26,"&gt;="&amp;B271)&gt;0,1,0)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IF(COUNTIFS((WeatherIncidents!$B$3:'WeatherIncidents'!$B$26),"&lt;="&amp;B272,WeatherIncidents!$C$3:'WeatherIncidents'!$C$26,"&gt;="&amp;B272)&gt;0,1,0)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IF(COUNTIFS((WeatherIncidents!$B$3:'WeatherIncidents'!$B$26),"&lt;="&amp;B273,WeatherIncidents!$C$3:'WeatherIncidents'!$C$26,"&gt;="&amp;B273)&gt;0,1,0)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IF(COUNTIFS((WeatherIncidents!$B$3:'WeatherIncidents'!$B$26),"&lt;="&amp;B274,WeatherIncidents!$C$3:'WeatherIncidents'!$C$26,"&gt;="&amp;B274)&gt;0,1,0)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IF(COUNTIFS((WeatherIncidents!$B$3:'WeatherIncidents'!$B$26),"&lt;="&amp;B275,WeatherIncidents!$C$3:'WeatherIncidents'!$C$26,"&gt;="&amp;B275)&gt;0,1,0)</f>
        <v>0</v>
      </c>
      <c r="H275">
        <f t="shared" si="5"/>
        <v>0</v>
      </c>
    </row>
    <row r="276" spans="1:8" hidden="1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IF(COUNTIFS((WeatherIncidents!$B$3:'WeatherIncidents'!$B$26),"&lt;="&amp;B276,WeatherIncidents!$C$3:'WeatherIncidents'!$C$26,"&gt;="&amp;B276)&gt;0,1,0)</f>
        <v>0</v>
      </c>
      <c r="H276">
        <f t="shared" si="5"/>
        <v>1</v>
      </c>
    </row>
    <row r="277" spans="1:8" hidden="1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IF(COUNTIFS((WeatherIncidents!$B$3:'WeatherIncidents'!$B$26),"&lt;="&amp;B277,WeatherIncidents!$C$3:'WeatherIncidents'!$C$26,"&gt;="&amp;B277)&gt;0,1,0)</f>
        <v>0</v>
      </c>
      <c r="H277">
        <f t="shared" si="5"/>
        <v>1</v>
      </c>
    </row>
    <row r="278" spans="1:8" hidden="1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IF(COUNTIFS((WeatherIncidents!$B$3:'WeatherIncidents'!$B$26),"&lt;="&amp;B278,WeatherIncidents!$C$3:'WeatherIncidents'!$C$26,"&gt;="&amp;B278)&gt;0,1,0)</f>
        <v>0</v>
      </c>
      <c r="H278">
        <f t="shared" si="5"/>
        <v>1</v>
      </c>
    </row>
    <row r="279" spans="1:8" hidden="1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IF(COUNTIFS((WeatherIncidents!$B$3:'WeatherIncidents'!$B$26),"&lt;="&amp;B279,WeatherIncidents!$C$3:'WeatherIncidents'!$C$26,"&gt;="&amp;B279)&gt;0,1,0)</f>
        <v>0</v>
      </c>
      <c r="H279">
        <f t="shared" si="5"/>
        <v>1</v>
      </c>
    </row>
    <row r="280" spans="1:8" hidden="1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IF(COUNTIFS((WeatherIncidents!$B$3:'WeatherIncidents'!$B$26),"&lt;="&amp;B280,WeatherIncidents!$C$3:'WeatherIncidents'!$C$26,"&gt;="&amp;B280)&gt;0,1,0)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IF(COUNTIFS((WeatherIncidents!$B$3:'WeatherIncidents'!$B$26),"&lt;="&amp;B281,WeatherIncidents!$C$3:'WeatherIncidents'!$C$26,"&gt;="&amp;B281)&gt;0,1,0)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IF(COUNTIFS((WeatherIncidents!$B$3:'WeatherIncidents'!$B$26),"&lt;="&amp;B282,WeatherIncidents!$C$3:'WeatherIncidents'!$C$26,"&gt;="&amp;B282)&gt;0,1,0)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IF(COUNTIFS((WeatherIncidents!$B$3:'WeatherIncidents'!$B$26),"&lt;="&amp;B283,WeatherIncidents!$C$3:'WeatherIncidents'!$C$26,"&gt;="&amp;B283)&gt;0,1,0)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IF(COUNTIFS((WeatherIncidents!$B$3:'WeatherIncidents'!$B$26),"&lt;="&amp;B284,WeatherIncidents!$C$3:'WeatherIncidents'!$C$26,"&gt;="&amp;B284)&gt;0,1,0)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IF(COUNTIFS((WeatherIncidents!$B$3:'WeatherIncidents'!$B$26),"&lt;="&amp;B285,WeatherIncidents!$C$3:'WeatherIncidents'!$C$26,"&gt;="&amp;B285)&gt;0,1,0)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IF(COUNTIFS((WeatherIncidents!$B$3:'WeatherIncidents'!$B$26),"&lt;="&amp;B286,WeatherIncidents!$C$3:'WeatherIncidents'!$C$26,"&gt;="&amp;B286)&gt;0,1,0)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IF(COUNTIFS((WeatherIncidents!$B$3:'WeatherIncidents'!$B$26),"&lt;="&amp;B287,WeatherIncidents!$C$3:'WeatherIncidents'!$C$26,"&gt;="&amp;B287)&gt;0,1,0)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IF(COUNTIFS((WeatherIncidents!$B$3:'WeatherIncidents'!$B$26),"&lt;="&amp;B288,WeatherIncidents!$C$3:'WeatherIncidents'!$C$26,"&gt;="&amp;B288)&gt;0,1,0)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IF(COUNTIFS((WeatherIncidents!$B$3:'WeatherIncidents'!$B$26),"&lt;="&amp;B289,WeatherIncidents!$C$3:'WeatherIncidents'!$C$26,"&gt;="&amp;B289)&gt;0,1,0)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IF(COUNTIFS((WeatherIncidents!$B$3:'WeatherIncidents'!$B$26),"&lt;="&amp;B290,WeatherIncidents!$C$3:'WeatherIncidents'!$C$26,"&gt;="&amp;B290)&gt;0,1,0)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IF(COUNTIFS((WeatherIncidents!$B$3:'WeatherIncidents'!$B$26),"&lt;="&amp;B291,WeatherIncidents!$C$3:'WeatherIncidents'!$C$26,"&gt;="&amp;B291)&gt;0,1,0)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IF(COUNTIFS((WeatherIncidents!$B$3:'WeatherIncidents'!$B$26),"&lt;="&amp;B292,WeatherIncidents!$C$3:'WeatherIncidents'!$C$26,"&gt;="&amp;B292)&gt;0,1,0)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IF(COUNTIFS((WeatherIncidents!$B$3:'WeatherIncidents'!$B$26),"&lt;="&amp;B293,WeatherIncidents!$C$3:'WeatherIncidents'!$C$26,"&gt;="&amp;B293)&gt;0,1,0)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IF(COUNTIFS((WeatherIncidents!$B$3:'WeatherIncidents'!$B$26),"&lt;="&amp;B294,WeatherIncidents!$C$3:'WeatherIncidents'!$C$26,"&gt;="&amp;B294)&gt;0,1,0)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IF(COUNTIFS((WeatherIncidents!$B$3:'WeatherIncidents'!$B$26),"&lt;="&amp;B295,WeatherIncidents!$C$3:'WeatherIncidents'!$C$26,"&gt;="&amp;B295)&gt;0,1,0)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IF(COUNTIFS((WeatherIncidents!$B$3:'WeatherIncidents'!$B$26),"&lt;="&amp;B296,WeatherIncidents!$C$3:'WeatherIncidents'!$C$26,"&gt;="&amp;B296)&gt;0,1,0)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IF(COUNTIFS((WeatherIncidents!$B$3:'WeatherIncidents'!$B$26),"&lt;="&amp;B297,WeatherIncidents!$C$3:'WeatherIncidents'!$C$26,"&gt;="&amp;B297)&gt;0,1,0)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IF(COUNTIFS((WeatherIncidents!$B$3:'WeatherIncidents'!$B$26),"&lt;="&amp;B298,WeatherIncidents!$C$3:'WeatherIncidents'!$C$26,"&gt;="&amp;B298)&gt;0,1,0)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IF(COUNTIFS((WeatherIncidents!$B$3:'WeatherIncidents'!$B$26),"&lt;="&amp;B299,WeatherIncidents!$C$3:'WeatherIncidents'!$C$26,"&gt;="&amp;B299)&gt;0,1,0)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IF(COUNTIFS((WeatherIncidents!$B$3:'WeatherIncidents'!$B$26),"&lt;="&amp;B300,WeatherIncidents!$C$3:'WeatherIncidents'!$C$26,"&gt;="&amp;B300)&gt;0,1,0)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IF(COUNTIFS((WeatherIncidents!$B$3:'WeatherIncidents'!$B$26),"&lt;="&amp;B301,WeatherIncidents!$C$3:'WeatherIncidents'!$C$26,"&gt;="&amp;B301)&gt;0,1,0)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IF(COUNTIFS((WeatherIncidents!$B$3:'WeatherIncidents'!$B$26),"&lt;="&amp;B302,WeatherIncidents!$C$3:'WeatherIncidents'!$C$26,"&gt;="&amp;B302)&gt;0,1,0)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IF(COUNTIFS((WeatherIncidents!$B$3:'WeatherIncidents'!$B$26),"&lt;="&amp;B303,WeatherIncidents!$C$3:'WeatherIncidents'!$C$26,"&gt;="&amp;B303)&gt;0,1,0)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IF(COUNTIFS((WeatherIncidents!$B$3:'WeatherIncidents'!$B$26),"&lt;="&amp;B304,WeatherIncidents!$C$3:'WeatherIncidents'!$C$26,"&gt;="&amp;B304)&gt;0,1,0)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IF(COUNTIFS((WeatherIncidents!$B$3:'WeatherIncidents'!$B$26),"&lt;="&amp;B305,WeatherIncidents!$C$3:'WeatherIncidents'!$C$26,"&gt;="&amp;B305)&gt;0,1,0)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IF(COUNTIFS((WeatherIncidents!$B$3:'WeatherIncidents'!$B$26),"&lt;="&amp;B306,WeatherIncidents!$C$3:'WeatherIncidents'!$C$26,"&gt;="&amp;B306)&gt;0,1,0)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IF(COUNTIFS((WeatherIncidents!$B$3:'WeatherIncidents'!$B$26),"&lt;="&amp;B307,WeatherIncidents!$C$3:'WeatherIncidents'!$C$26,"&gt;="&amp;B307)&gt;0,1,0)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IF(COUNTIFS((WeatherIncidents!$B$3:'WeatherIncidents'!$B$26),"&lt;="&amp;B308,WeatherIncidents!$C$3:'WeatherIncidents'!$C$26,"&gt;="&amp;B308)&gt;0,1,0)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IF(COUNTIFS((WeatherIncidents!$B$3:'WeatherIncidents'!$B$26),"&lt;="&amp;B309,WeatherIncidents!$C$3:'WeatherIncidents'!$C$26,"&gt;="&amp;B309)&gt;0,1,0)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IF(COUNTIFS((WeatherIncidents!$B$3:'WeatherIncidents'!$B$26),"&lt;="&amp;B310,WeatherIncidents!$C$3:'WeatherIncidents'!$C$26,"&gt;="&amp;B310)&gt;0,1,0)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IF(COUNTIFS((WeatherIncidents!$B$3:'WeatherIncidents'!$B$26),"&lt;="&amp;B311,WeatherIncidents!$C$3:'WeatherIncidents'!$C$26,"&gt;="&amp;B311)&gt;0,1,0)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IF(COUNTIFS((WeatherIncidents!$B$3:'WeatherIncidents'!$B$26),"&lt;="&amp;B312,WeatherIncidents!$C$3:'WeatherIncidents'!$C$26,"&gt;="&amp;B312)&gt;0,1,0)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IF(COUNTIFS((WeatherIncidents!$B$3:'WeatherIncidents'!$B$26),"&lt;="&amp;B313,WeatherIncidents!$C$3:'WeatherIncidents'!$C$26,"&gt;="&amp;B313)&gt;0,1,0)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IF(COUNTIFS((WeatherIncidents!$B$3:'WeatherIncidents'!$B$26),"&lt;="&amp;B314,WeatherIncidents!$C$3:'WeatherIncidents'!$C$26,"&gt;="&amp;B314)&gt;0,1,0)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IF(COUNTIFS((WeatherIncidents!$B$3:'WeatherIncidents'!$B$26),"&lt;="&amp;B315,WeatherIncidents!$C$3:'WeatherIncidents'!$C$26,"&gt;="&amp;B315)&gt;0,1,0)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IF(COUNTIFS((WeatherIncidents!$B$3:'WeatherIncidents'!$B$26),"&lt;="&amp;B316,WeatherIncidents!$C$3:'WeatherIncidents'!$C$26,"&gt;="&amp;B316)&gt;0,1,0)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IF(COUNTIFS((WeatherIncidents!$B$3:'WeatherIncidents'!$B$26),"&lt;="&amp;B317,WeatherIncidents!$C$3:'WeatherIncidents'!$C$26,"&gt;="&amp;B317)&gt;0,1,0)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IF(COUNTIFS((WeatherIncidents!$B$3:'WeatherIncidents'!$B$26),"&lt;="&amp;B318,WeatherIncidents!$C$3:'WeatherIncidents'!$C$26,"&gt;="&amp;B318)&gt;0,1,0)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IF(COUNTIFS((WeatherIncidents!$B$3:'WeatherIncidents'!$B$26),"&lt;="&amp;B319,WeatherIncidents!$C$3:'WeatherIncidents'!$C$26,"&gt;="&amp;B319)&gt;0,1,0)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IF(COUNTIFS((WeatherIncidents!$B$3:'WeatherIncidents'!$B$26),"&lt;="&amp;B320,WeatherIncidents!$C$3:'WeatherIncidents'!$C$26,"&gt;="&amp;B320)&gt;0,1,0)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IF(COUNTIFS((WeatherIncidents!$B$3:'WeatherIncidents'!$B$26),"&lt;="&amp;B321,WeatherIncidents!$C$3:'WeatherIncidents'!$C$26,"&gt;="&amp;B321)&gt;0,1,0)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IF(COUNTIFS((WeatherIncidents!$B$3:'WeatherIncidents'!$B$26),"&lt;="&amp;B322,WeatherIncidents!$C$3:'WeatherIncidents'!$C$26,"&gt;="&amp;B322)&gt;0,1,0)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IF(COUNTIFS((WeatherIncidents!$B$3:'WeatherIncidents'!$B$26),"&lt;="&amp;B323,WeatherIncidents!$C$3:'WeatherIncidents'!$C$26,"&gt;="&amp;B323)&gt;0,1,0)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IF(COUNTIFS((WeatherIncidents!$B$3:'WeatherIncidents'!$B$26),"&lt;="&amp;B324,WeatherIncidents!$C$3:'WeatherIncidents'!$C$26,"&gt;="&amp;B324)&gt;0,1,0)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IF(COUNTIFS((WeatherIncidents!$B$3:'WeatherIncidents'!$B$26),"&lt;="&amp;B325,WeatherIncidents!$C$3:'WeatherIncidents'!$C$26,"&gt;="&amp;B325)&gt;0,1,0)</f>
        <v>0</v>
      </c>
      <c r="H325">
        <f t="shared" si="6"/>
        <v>0</v>
      </c>
    </row>
    <row r="326" spans="1:8" hidden="1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IF(COUNTIFS((WeatherIncidents!$B$3:'WeatherIncidents'!$B$26),"&lt;="&amp;B326,WeatherIncidents!$C$3:'WeatherIncidents'!$C$26,"&gt;="&amp;B326)&gt;0,1,0)</f>
        <v>0</v>
      </c>
      <c r="H326">
        <f t="shared" si="6"/>
        <v>1</v>
      </c>
    </row>
    <row r="327" spans="1:8" hidden="1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IF(COUNTIFS((WeatherIncidents!$B$3:'WeatherIncidents'!$B$26),"&lt;="&amp;B327,WeatherIncidents!$C$3:'WeatherIncidents'!$C$26,"&gt;="&amp;B327)&gt;0,1,0)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IF(COUNTIFS((WeatherIncidents!$B$3:'WeatherIncidents'!$B$26),"&lt;="&amp;B328,WeatherIncidents!$C$3:'WeatherIncidents'!$C$26,"&gt;="&amp;B328)&gt;0,1,0)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IF(COUNTIFS((WeatherIncidents!$B$3:'WeatherIncidents'!$B$26),"&lt;="&amp;B329,WeatherIncidents!$C$3:'WeatherIncidents'!$C$26,"&gt;="&amp;B329)&gt;0,1,0)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IF(COUNTIFS((WeatherIncidents!$B$3:'WeatherIncidents'!$B$26),"&lt;="&amp;B330,WeatherIncidents!$C$3:'WeatherIncidents'!$C$26,"&gt;="&amp;B330)&gt;0,1,0)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IF(COUNTIFS((WeatherIncidents!$B$3:'WeatherIncidents'!$B$26),"&lt;="&amp;B331,WeatherIncidents!$C$3:'WeatherIncidents'!$C$26,"&gt;="&amp;B331)&gt;0,1,0)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IF(COUNTIFS((WeatherIncidents!$B$3:'WeatherIncidents'!$B$26),"&lt;="&amp;B332,WeatherIncidents!$C$3:'WeatherIncidents'!$C$26,"&gt;="&amp;B332)&gt;0,1,0)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IF(COUNTIFS((WeatherIncidents!$B$3:'WeatherIncidents'!$B$26),"&lt;="&amp;B333,WeatherIncidents!$C$3:'WeatherIncidents'!$C$26,"&gt;="&amp;B333)&gt;0,1,0)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IF(COUNTIFS((WeatherIncidents!$B$3:'WeatherIncidents'!$B$26),"&lt;="&amp;B334,WeatherIncidents!$C$3:'WeatherIncidents'!$C$26,"&gt;="&amp;B334)&gt;0,1,0)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IF(COUNTIFS((WeatherIncidents!$B$3:'WeatherIncidents'!$B$26),"&lt;="&amp;B335,WeatherIncidents!$C$3:'WeatherIncidents'!$C$26,"&gt;="&amp;B335)&gt;0,1,0)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IF(COUNTIFS((WeatherIncidents!$B$3:'WeatherIncidents'!$B$26),"&lt;="&amp;B336,WeatherIncidents!$C$3:'WeatherIncidents'!$C$26,"&gt;="&amp;B336)&gt;0,1,0)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IF(COUNTIFS((WeatherIncidents!$B$3:'WeatherIncidents'!$B$26),"&lt;="&amp;B337,WeatherIncidents!$C$3:'WeatherIncidents'!$C$26,"&gt;="&amp;B337)&gt;0,1,0)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IF(COUNTIFS((WeatherIncidents!$B$3:'WeatherIncidents'!$B$26),"&lt;="&amp;B338,WeatherIncidents!$C$3:'WeatherIncidents'!$C$26,"&gt;="&amp;B338)&gt;0,1,0)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IF(COUNTIFS((WeatherIncidents!$B$3:'WeatherIncidents'!$B$26),"&lt;="&amp;B339,WeatherIncidents!$C$3:'WeatherIncidents'!$C$26,"&gt;="&amp;B339)&gt;0,1,0)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IF(COUNTIFS((WeatherIncidents!$B$3:'WeatherIncidents'!$B$26),"&lt;="&amp;B340,WeatherIncidents!$C$3:'WeatherIncidents'!$C$26,"&gt;="&amp;B340)&gt;0,1,0)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IF(COUNTIFS((WeatherIncidents!$B$3:'WeatherIncidents'!$B$26),"&lt;="&amp;B341,WeatherIncidents!$C$3:'WeatherIncidents'!$C$26,"&gt;="&amp;B341)&gt;0,1,0)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IF(COUNTIFS((WeatherIncidents!$B$3:'WeatherIncidents'!$B$26),"&lt;="&amp;B342,WeatherIncidents!$C$3:'WeatherIncidents'!$C$26,"&gt;="&amp;B342)&gt;0,1,0)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IF(COUNTIFS((WeatherIncidents!$B$3:'WeatherIncidents'!$B$26),"&lt;="&amp;B343,WeatherIncidents!$C$3:'WeatherIncidents'!$C$26,"&gt;="&amp;B343)&gt;0,1,0)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IF(COUNTIFS((WeatherIncidents!$B$3:'WeatherIncidents'!$B$26),"&lt;="&amp;B344,WeatherIncidents!$C$3:'WeatherIncidents'!$C$26,"&gt;="&amp;B344)&gt;0,1,0)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IF(COUNTIFS((WeatherIncidents!$B$3:'WeatherIncidents'!$B$26),"&lt;="&amp;B345,WeatherIncidents!$C$3:'WeatherIncidents'!$C$26,"&gt;="&amp;B345)&gt;0,1,0)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IF(COUNTIFS((WeatherIncidents!$B$3:'WeatherIncidents'!$B$26),"&lt;="&amp;B346,WeatherIncidents!$C$3:'WeatherIncidents'!$C$26,"&gt;="&amp;B346)&gt;0,1,0)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IF(COUNTIFS((WeatherIncidents!$B$3:'WeatherIncidents'!$B$26),"&lt;="&amp;B347,WeatherIncidents!$C$3:'WeatherIncidents'!$C$26,"&gt;="&amp;B347)&gt;0,1,0)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IF(COUNTIFS((WeatherIncidents!$B$3:'WeatherIncidents'!$B$26),"&lt;="&amp;B348,WeatherIncidents!$C$3:'WeatherIncidents'!$C$26,"&gt;="&amp;B348)&gt;0,1,0)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IF(COUNTIFS((WeatherIncidents!$B$3:'WeatherIncidents'!$B$26),"&lt;="&amp;B349,WeatherIncidents!$C$3:'WeatherIncidents'!$C$26,"&gt;="&amp;B349)&gt;0,1,0)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IF(COUNTIFS((WeatherIncidents!$B$3:'WeatherIncidents'!$B$26),"&lt;="&amp;B350,WeatherIncidents!$C$3:'WeatherIncidents'!$C$26,"&gt;="&amp;B350)&gt;0,1,0)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IF(COUNTIFS((WeatherIncidents!$B$3:'WeatherIncidents'!$B$26),"&lt;="&amp;B351,WeatherIncidents!$C$3:'WeatherIncidents'!$C$26,"&gt;="&amp;B351)&gt;0,1,0)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IF(COUNTIFS((WeatherIncidents!$B$3:'WeatherIncidents'!$B$26),"&lt;="&amp;B352,WeatherIncidents!$C$3:'WeatherIncidents'!$C$26,"&gt;="&amp;B352)&gt;0,1,0)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IF(COUNTIFS((WeatherIncidents!$B$3:'WeatherIncidents'!$B$26),"&lt;="&amp;B353,WeatherIncidents!$C$3:'WeatherIncidents'!$C$26,"&gt;="&amp;B353)&gt;0,1,0)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IF(COUNTIFS((WeatherIncidents!$B$3:'WeatherIncidents'!$B$26),"&lt;="&amp;B354,WeatherIncidents!$C$3:'WeatherIncidents'!$C$26,"&gt;="&amp;B354)&gt;0,1,0)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IF(COUNTIFS((WeatherIncidents!$B$3:'WeatherIncidents'!$B$26),"&lt;="&amp;B355,WeatherIncidents!$C$3:'WeatherIncidents'!$C$26,"&gt;="&amp;B355)&gt;0,1,0)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IF(COUNTIFS((WeatherIncidents!$B$3:'WeatherIncidents'!$B$26),"&lt;="&amp;B356,WeatherIncidents!$C$3:'WeatherIncidents'!$C$26,"&gt;="&amp;B356)&gt;0,1,0)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IF(COUNTIFS((WeatherIncidents!$B$3:'WeatherIncidents'!$B$26),"&lt;="&amp;B357,WeatherIncidents!$C$3:'WeatherIncidents'!$C$26,"&gt;="&amp;B357)&gt;0,1,0)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IF(COUNTIFS((WeatherIncidents!$B$3:'WeatherIncidents'!$B$26),"&lt;="&amp;B358,WeatherIncidents!$C$3:'WeatherIncidents'!$C$26,"&gt;="&amp;B358)&gt;0,1,0)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IF(COUNTIFS((WeatherIncidents!$B$3:'WeatherIncidents'!$B$26),"&lt;="&amp;B359,WeatherIncidents!$C$3:'WeatherIncidents'!$C$26,"&gt;="&amp;B359)&gt;0,1,0)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IF(COUNTIFS((WeatherIncidents!$B$3:'WeatherIncidents'!$B$26),"&lt;="&amp;B360,WeatherIncidents!$C$3:'WeatherIncidents'!$C$26,"&gt;="&amp;B360)&gt;0,1,0)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IF(COUNTIFS((WeatherIncidents!$B$3:'WeatherIncidents'!$B$26),"&lt;="&amp;B361,WeatherIncidents!$C$3:'WeatherIncidents'!$C$26,"&gt;="&amp;B361)&gt;0,1,0)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IF(COUNTIFS((WeatherIncidents!$B$3:'WeatherIncidents'!$B$26),"&lt;="&amp;B362,WeatherIncidents!$C$3:'WeatherIncidents'!$C$26,"&gt;="&amp;B362)&gt;0,1,0)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IF(COUNTIFS((WeatherIncidents!$B$3:'WeatherIncidents'!$B$26),"&lt;="&amp;B363,WeatherIncidents!$C$3:'WeatherIncidents'!$C$26,"&gt;="&amp;B363)&gt;0,1,0)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IF(COUNTIFS((WeatherIncidents!$B$3:'WeatherIncidents'!$B$26),"&lt;="&amp;B364,WeatherIncidents!$C$3:'WeatherIncidents'!$C$26,"&gt;="&amp;B364)&gt;0,1,0)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IF(COUNTIFS((WeatherIncidents!$B$3:'WeatherIncidents'!$B$26),"&lt;="&amp;B365,WeatherIncidents!$C$3:'WeatherIncidents'!$C$26,"&gt;="&amp;B365)&gt;0,1,0)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IF(COUNTIFS((WeatherIncidents!$B$3:'WeatherIncidents'!$B$26),"&lt;="&amp;B366,WeatherIncidents!$C$3:'WeatherIncidents'!$C$26,"&gt;="&amp;B366)&gt;0,1,0)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IF(COUNTIFS((WeatherIncidents!$B$3:'WeatherIncidents'!$B$26),"&lt;="&amp;B367,WeatherIncidents!$C$3:'WeatherIncidents'!$C$26,"&gt;="&amp;B367)&gt;0,1,0)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IF(COUNTIFS((WeatherIncidents!$B$3:'WeatherIncidents'!$B$26),"&lt;="&amp;B368,WeatherIncidents!$C$3:'WeatherIncidents'!$C$26,"&gt;="&amp;B368)&gt;0,1,0)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IF(COUNTIFS((WeatherIncidents!$B$3:'WeatherIncidents'!$B$26),"&lt;="&amp;B369,WeatherIncidents!$C$3:'WeatherIncidents'!$C$26,"&gt;="&amp;B369)&gt;0,1,0)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IF(COUNTIFS((WeatherIncidents!$B$3:'WeatherIncidents'!$B$26),"&lt;="&amp;B370,WeatherIncidents!$C$3:'WeatherIncidents'!$C$26,"&gt;="&amp;B370)&gt;0,1,0)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IF(COUNTIFS((WeatherIncidents!$B$3:'WeatherIncidents'!$B$26),"&lt;="&amp;B371,WeatherIncidents!$C$3:'WeatherIncidents'!$C$26,"&gt;="&amp;B371)&gt;0,1,0)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IF(COUNTIFS((WeatherIncidents!$B$3:'WeatherIncidents'!$B$26),"&lt;="&amp;B372,WeatherIncidents!$C$3:'WeatherIncidents'!$C$26,"&gt;="&amp;B372)&gt;0,1,0)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IF(COUNTIFS((WeatherIncidents!$B$3:'WeatherIncidents'!$B$26),"&lt;="&amp;B373,WeatherIncidents!$C$3:'WeatherIncidents'!$C$26,"&gt;="&amp;B373)&gt;0,1,0)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IF(COUNTIFS((WeatherIncidents!$B$3:'WeatherIncidents'!$B$26),"&lt;="&amp;B374,WeatherIncidents!$C$3:'WeatherIncidents'!$C$26,"&gt;="&amp;B374)&gt;0,1,0)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IF(COUNTIFS((WeatherIncidents!$B$3:'WeatherIncidents'!$B$26),"&lt;="&amp;B375,WeatherIncidents!$C$3:'WeatherIncidents'!$C$26,"&gt;="&amp;B375)&gt;0,1,0)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IF(COUNTIFS((WeatherIncidents!$B$3:'WeatherIncidents'!$B$26),"&lt;="&amp;B376,WeatherIncidents!$C$3:'WeatherIncidents'!$C$26,"&gt;="&amp;B376)&gt;0,1,0)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IF(COUNTIFS((WeatherIncidents!$B$3:'WeatherIncidents'!$B$26),"&lt;="&amp;B377,WeatherIncidents!$C$3:'WeatherIncidents'!$C$26,"&gt;="&amp;B377)&gt;0,1,0)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IF(COUNTIFS((WeatherIncidents!$B$3:'WeatherIncidents'!$B$26),"&lt;="&amp;B378,WeatherIncidents!$C$3:'WeatherIncidents'!$C$26,"&gt;="&amp;B378)&gt;0,1,0)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IF(COUNTIFS((WeatherIncidents!$B$3:'WeatherIncidents'!$B$26),"&lt;="&amp;B379,WeatherIncidents!$C$3:'WeatherIncidents'!$C$26,"&gt;="&amp;B379)&gt;0,1,0)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IF(COUNTIFS((WeatherIncidents!$B$3:'WeatherIncidents'!$B$26),"&lt;="&amp;B380,WeatherIncidents!$C$3:'WeatherIncidents'!$C$26,"&gt;="&amp;B380)&gt;0,1,0)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IF(COUNTIFS((WeatherIncidents!$B$3:'WeatherIncidents'!$B$26),"&lt;="&amp;B381,WeatherIncidents!$C$3:'WeatherIncidents'!$C$26,"&gt;="&amp;B381)&gt;0,1,0)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IF(COUNTIFS((WeatherIncidents!$B$3:'WeatherIncidents'!$B$26),"&lt;="&amp;B382,WeatherIncidents!$C$3:'WeatherIncidents'!$C$26,"&gt;="&amp;B382)&gt;0,1,0)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IF(COUNTIFS((WeatherIncidents!$B$3:'WeatherIncidents'!$B$26),"&lt;="&amp;B383,WeatherIncidents!$C$3:'WeatherIncidents'!$C$26,"&gt;="&amp;B383)&gt;0,1,0)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IF(COUNTIFS((WeatherIncidents!$B$3:'WeatherIncidents'!$B$26),"&lt;="&amp;B384,WeatherIncidents!$C$3:'WeatherIncidents'!$C$26,"&gt;="&amp;B384)&gt;0,1,0)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IF(COUNTIFS((WeatherIncidents!$B$3:'WeatherIncidents'!$B$26),"&lt;="&amp;B385,WeatherIncidents!$C$3:'WeatherIncidents'!$C$26,"&gt;="&amp;B385)&gt;0,1,0)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IF(COUNTIFS((WeatherIncidents!$B$3:'WeatherIncidents'!$B$26),"&lt;="&amp;B386,WeatherIncidents!$C$3:'WeatherIncidents'!$C$26,"&gt;="&amp;B386)&gt;0,1,0)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IF(COUNTIFS((WeatherIncidents!$B$3:'WeatherIncidents'!$B$26),"&lt;="&amp;B387,WeatherIncidents!$C$3:'WeatherIncidents'!$C$26,"&gt;="&amp;B387)&gt;0,1,0)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IF(COUNTIFS((WeatherIncidents!$B$3:'WeatherIncidents'!$B$26),"&lt;="&amp;B388,WeatherIncidents!$C$3:'WeatherIncidents'!$C$26,"&gt;="&amp;B388)&gt;0,1,0)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IF(COUNTIFS((WeatherIncidents!$B$3:'WeatherIncidents'!$B$26),"&lt;="&amp;B389,WeatherIncidents!$C$3:'WeatherIncidents'!$C$26,"&gt;="&amp;B389)&gt;0,1,0)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IF(COUNTIFS((WeatherIncidents!$B$3:'WeatherIncidents'!$B$26),"&lt;="&amp;B390,WeatherIncidents!$C$3:'WeatherIncidents'!$C$26,"&gt;="&amp;B390)&gt;0,1,0)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IF(COUNTIFS((WeatherIncidents!$B$3:'WeatherIncidents'!$B$26),"&lt;="&amp;B391,WeatherIncidents!$C$3:'WeatherIncidents'!$C$26,"&gt;="&amp;B391)&gt;0,1,0)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IF(COUNTIFS((WeatherIncidents!$B$3:'WeatherIncidents'!$B$26),"&lt;="&amp;B392,WeatherIncidents!$C$3:'WeatherIncidents'!$C$26,"&gt;="&amp;B392)&gt;0,1,0)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IF(COUNTIFS((WeatherIncidents!$B$3:'WeatherIncidents'!$B$26),"&lt;="&amp;B393,WeatherIncidents!$C$3:'WeatherIncidents'!$C$26,"&gt;="&amp;B393)&gt;0,1,0)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IF(COUNTIFS((WeatherIncidents!$B$3:'WeatherIncidents'!$B$26),"&lt;="&amp;B394,WeatherIncidents!$C$3:'WeatherIncidents'!$C$26,"&gt;="&amp;B394)&gt;0,1,0)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IF(COUNTIFS((WeatherIncidents!$B$3:'WeatherIncidents'!$B$26),"&lt;="&amp;B395,WeatherIncidents!$C$3:'WeatherIncidents'!$C$26,"&gt;="&amp;B395)&gt;0,1,0)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IF(COUNTIFS((WeatherIncidents!$B$3:'WeatherIncidents'!$B$26),"&lt;="&amp;B396,WeatherIncidents!$C$3:'WeatherIncidents'!$C$26,"&gt;="&amp;B396)&gt;0,1,0)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IF(COUNTIFS((WeatherIncidents!$B$3:'WeatherIncidents'!$B$26),"&lt;="&amp;B397,WeatherIncidents!$C$3:'WeatherIncidents'!$C$26,"&gt;="&amp;B397)&gt;0,1,0)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IF(COUNTIFS((WeatherIncidents!$B$3:'WeatherIncidents'!$B$26),"&lt;="&amp;B398,WeatherIncidents!$C$3:'WeatherIncidents'!$C$26,"&gt;="&amp;B398)&gt;0,1,0)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IF(COUNTIFS((WeatherIncidents!$B$3:'WeatherIncidents'!$B$26),"&lt;="&amp;B399,WeatherIncidents!$C$3:'WeatherIncidents'!$C$26,"&gt;="&amp;B399)&gt;0,1,0)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IF(COUNTIFS((WeatherIncidents!$B$3:'WeatherIncidents'!$B$26),"&lt;="&amp;B400,WeatherIncidents!$C$3:'WeatherIncidents'!$C$26,"&gt;="&amp;B400)&gt;0,1,0)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IF(COUNTIFS((WeatherIncidents!$B$3:'WeatherIncidents'!$B$26),"&lt;="&amp;B401,WeatherIncidents!$C$3:'WeatherIncidents'!$C$26,"&gt;="&amp;B401)&gt;0,1,0)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IF(COUNTIFS((WeatherIncidents!$B$3:'WeatherIncidents'!$B$26),"&lt;="&amp;B402,WeatherIncidents!$C$3:'WeatherIncidents'!$C$26,"&gt;="&amp;B402)&gt;0,1,0)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IF(COUNTIFS((WeatherIncidents!$B$3:'WeatherIncidents'!$B$26),"&lt;="&amp;B403,WeatherIncidents!$C$3:'WeatherIncidents'!$C$26,"&gt;="&amp;B403)&gt;0,1,0)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IF(COUNTIFS((WeatherIncidents!$B$3:'WeatherIncidents'!$B$26),"&lt;="&amp;B404,WeatherIncidents!$C$3:'WeatherIncidents'!$C$26,"&gt;="&amp;B404)&gt;0,1,0)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IF(COUNTIFS((WeatherIncidents!$B$3:'WeatherIncidents'!$B$26),"&lt;="&amp;B405,WeatherIncidents!$C$3:'WeatherIncidents'!$C$26,"&gt;="&amp;B405)&gt;0,1,0)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IF(COUNTIFS((WeatherIncidents!$B$3:'WeatherIncidents'!$B$26),"&lt;="&amp;B406,WeatherIncidents!$C$3:'WeatherIncidents'!$C$26,"&gt;="&amp;B406)&gt;0,1,0)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IF(COUNTIFS((WeatherIncidents!$B$3:'WeatherIncidents'!$B$26),"&lt;="&amp;B407,WeatherIncidents!$C$3:'WeatherIncidents'!$C$26,"&gt;="&amp;B407)&gt;0,1,0)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IF(COUNTIFS((WeatherIncidents!$B$3:'WeatherIncidents'!$B$26),"&lt;="&amp;B408,WeatherIncidents!$C$3:'WeatherIncidents'!$C$26,"&gt;="&amp;B408)&gt;0,1,0)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IF(COUNTIFS((WeatherIncidents!$B$3:'WeatherIncidents'!$B$26),"&lt;="&amp;B409,WeatherIncidents!$C$3:'WeatherIncidents'!$C$26,"&gt;="&amp;B409)&gt;0,1,0)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IF(COUNTIFS((WeatherIncidents!$B$3:'WeatherIncidents'!$B$26),"&lt;="&amp;B410,WeatherIncidents!$C$3:'WeatherIncidents'!$C$26,"&gt;="&amp;B410)&gt;0,1,0)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IF(COUNTIFS((WeatherIncidents!$B$3:'WeatherIncidents'!$B$26),"&lt;="&amp;B411,WeatherIncidents!$C$3:'WeatherIncidents'!$C$26,"&gt;="&amp;B411)&gt;0,1,0)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IF(COUNTIFS((WeatherIncidents!$B$3:'WeatherIncidents'!$B$26),"&lt;="&amp;B412,WeatherIncidents!$C$3:'WeatherIncidents'!$C$26,"&gt;="&amp;B412)&gt;0,1,0)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IF(COUNTIFS((WeatherIncidents!$B$3:'WeatherIncidents'!$B$26),"&lt;="&amp;B413,WeatherIncidents!$C$3:'WeatherIncidents'!$C$26,"&gt;="&amp;B413)&gt;0,1,0)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IF(COUNTIFS((WeatherIncidents!$B$3:'WeatherIncidents'!$B$26),"&lt;="&amp;B414,WeatherIncidents!$C$3:'WeatherIncidents'!$C$26,"&gt;="&amp;B414)&gt;0,1,0)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IF(COUNTIFS((WeatherIncidents!$B$3:'WeatherIncidents'!$B$26),"&lt;="&amp;B415,WeatherIncidents!$C$3:'WeatherIncidents'!$C$26,"&gt;="&amp;B415)&gt;0,1,0)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IF(COUNTIFS((WeatherIncidents!$B$3:'WeatherIncidents'!$B$26),"&lt;="&amp;B416,WeatherIncidents!$C$3:'WeatherIncidents'!$C$26,"&gt;="&amp;B416)&gt;0,1,0)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IF(COUNTIFS((WeatherIncidents!$B$3:'WeatherIncidents'!$B$26),"&lt;="&amp;B417,WeatherIncidents!$C$3:'WeatherIncidents'!$C$26,"&gt;="&amp;B417)&gt;0,1,0)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IF(COUNTIFS((WeatherIncidents!$B$3:'WeatherIncidents'!$B$26),"&lt;="&amp;B418,WeatherIncidents!$C$3:'WeatherIncidents'!$C$26,"&gt;="&amp;B418)&gt;0,1,0)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IF(COUNTIFS((WeatherIncidents!$B$3:'WeatherIncidents'!$B$26),"&lt;="&amp;B419,WeatherIncidents!$C$3:'WeatherIncidents'!$C$26,"&gt;="&amp;B419)&gt;0,1,0)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IF(COUNTIFS((WeatherIncidents!$B$3:'WeatherIncidents'!$B$26),"&lt;="&amp;B420,WeatherIncidents!$C$3:'WeatherIncidents'!$C$26,"&gt;="&amp;B420)&gt;0,1,0)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IF(COUNTIFS((WeatherIncidents!$B$3:'WeatherIncidents'!$B$26),"&lt;="&amp;B421,WeatherIncidents!$C$3:'WeatherIncidents'!$C$26,"&gt;="&amp;B421)&gt;0,1,0)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IF(COUNTIFS((WeatherIncidents!$B$3:'WeatherIncidents'!$B$26),"&lt;="&amp;B422,WeatherIncidents!$C$3:'WeatherIncidents'!$C$26,"&gt;="&amp;B422)&gt;0,1,0)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IF(COUNTIFS((WeatherIncidents!$B$3:'WeatherIncidents'!$B$26),"&lt;="&amp;B423,WeatherIncidents!$C$3:'WeatherIncidents'!$C$26,"&gt;="&amp;B423)&gt;0,1,0)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IF(COUNTIFS((WeatherIncidents!$B$3:'WeatherIncidents'!$B$26),"&lt;="&amp;B424,WeatherIncidents!$C$3:'WeatherIncidents'!$C$26,"&gt;="&amp;B424)&gt;0,1,0)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IF(COUNTIFS((WeatherIncidents!$B$3:'WeatherIncidents'!$B$26),"&lt;="&amp;B425,WeatherIncidents!$C$3:'WeatherIncidents'!$C$26,"&gt;="&amp;B425)&gt;0,1,0)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IF(COUNTIFS((WeatherIncidents!$B$3:'WeatherIncidents'!$B$26),"&lt;="&amp;B426,WeatherIncidents!$C$3:'WeatherIncidents'!$C$26,"&gt;="&amp;B426)&gt;0,1,0)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IF(COUNTIFS((WeatherIncidents!$B$3:'WeatherIncidents'!$B$26),"&lt;="&amp;B427,WeatherIncidents!$C$3:'WeatherIncidents'!$C$26,"&gt;="&amp;B427)&gt;0,1,0)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IF(COUNTIFS((WeatherIncidents!$B$3:'WeatherIncidents'!$B$26),"&lt;="&amp;B428,WeatherIncidents!$C$3:'WeatherIncidents'!$C$26,"&gt;="&amp;B428)&gt;0,1,0)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IF(COUNTIFS((WeatherIncidents!$B$3:'WeatherIncidents'!$B$26),"&lt;="&amp;B429,WeatherIncidents!$C$3:'WeatherIncidents'!$C$26,"&gt;="&amp;B429)&gt;0,1,0)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IF(COUNTIFS((WeatherIncidents!$B$3:'WeatherIncidents'!$B$26),"&lt;="&amp;B430,WeatherIncidents!$C$3:'WeatherIncidents'!$C$26,"&gt;="&amp;B430)&gt;0,1,0)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IF(COUNTIFS((WeatherIncidents!$B$3:'WeatherIncidents'!$B$26),"&lt;="&amp;B431,WeatherIncidents!$C$3:'WeatherIncidents'!$C$26,"&gt;="&amp;B431)&gt;0,1,0)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IF(COUNTIFS((WeatherIncidents!$B$3:'WeatherIncidents'!$B$26),"&lt;="&amp;B432,WeatherIncidents!$C$3:'WeatherIncidents'!$C$26,"&gt;="&amp;B432)&gt;0,1,0)</f>
        <v>0</v>
      </c>
      <c r="H432">
        <f t="shared" si="7"/>
        <v>0</v>
      </c>
    </row>
    <row r="433" spans="1:8" hidden="1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IF(COUNTIFS((WeatherIncidents!$B$3:'WeatherIncidents'!$B$26),"&lt;="&amp;B433,WeatherIncidents!$C$3:'WeatherIncidents'!$C$26,"&gt;="&amp;B433)&gt;0,1,0)</f>
        <v>0</v>
      </c>
      <c r="H433">
        <f t="shared" si="7"/>
        <v>1</v>
      </c>
    </row>
    <row r="434" spans="1:8" hidden="1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IF(COUNTIFS((WeatherIncidents!$B$3:'WeatherIncidents'!$B$26),"&lt;="&amp;B434,WeatherIncidents!$C$3:'WeatherIncidents'!$C$26,"&gt;="&amp;B434)&gt;0,1,0)</f>
        <v>0</v>
      </c>
      <c r="H434">
        <f t="shared" si="7"/>
        <v>1</v>
      </c>
    </row>
    <row r="435" spans="1:8" hidden="1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IF(COUNTIFS((WeatherIncidents!$B$3:'WeatherIncidents'!$B$26),"&lt;="&amp;B435,WeatherIncidents!$C$3:'WeatherIncidents'!$C$26,"&gt;="&amp;B435)&gt;0,1,0)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IF(COUNTIFS((WeatherIncidents!$B$3:'WeatherIncidents'!$B$26),"&lt;="&amp;B436,WeatherIncidents!$C$3:'WeatherIncidents'!$C$26,"&gt;="&amp;B436)&gt;0,1,0)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IF(COUNTIFS((WeatherIncidents!$B$3:'WeatherIncidents'!$B$26),"&lt;="&amp;B437,WeatherIncidents!$C$3:'WeatherIncidents'!$C$26,"&gt;="&amp;B437)&gt;0,1,0)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IF(COUNTIFS((WeatherIncidents!$B$3:'WeatherIncidents'!$B$26),"&lt;="&amp;B438,WeatherIncidents!$C$3:'WeatherIncidents'!$C$26,"&gt;="&amp;B438)&gt;0,1,0)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IF(COUNTIFS((WeatherIncidents!$B$3:'WeatherIncidents'!$B$26),"&lt;="&amp;B439,WeatherIncidents!$C$3:'WeatherIncidents'!$C$26,"&gt;="&amp;B439)&gt;0,1,0)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IF(COUNTIFS((WeatherIncidents!$B$3:'WeatherIncidents'!$B$26),"&lt;="&amp;B440,WeatherIncidents!$C$3:'WeatherIncidents'!$C$26,"&gt;="&amp;B440)&gt;0,1,0)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IF(COUNTIFS((WeatherIncidents!$B$3:'WeatherIncidents'!$B$26),"&lt;="&amp;B441,WeatherIncidents!$C$3:'WeatherIncidents'!$C$26,"&gt;="&amp;B441)&gt;0,1,0)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IF(COUNTIFS((WeatherIncidents!$B$3:'WeatherIncidents'!$B$26),"&lt;="&amp;B442,WeatherIncidents!$C$3:'WeatherIncidents'!$C$26,"&gt;="&amp;B442)&gt;0,1,0)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IF(COUNTIFS((WeatherIncidents!$B$3:'WeatherIncidents'!$B$26),"&lt;="&amp;B443,WeatherIncidents!$C$3:'WeatherIncidents'!$C$26,"&gt;="&amp;B443)&gt;0,1,0)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IF(COUNTIFS((WeatherIncidents!$B$3:'WeatherIncidents'!$B$26),"&lt;="&amp;B444,WeatherIncidents!$C$3:'WeatherIncidents'!$C$26,"&gt;="&amp;B444)&gt;0,1,0)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IF(COUNTIFS((WeatherIncidents!$B$3:'WeatherIncidents'!$B$26),"&lt;="&amp;B445,WeatherIncidents!$C$3:'WeatherIncidents'!$C$26,"&gt;="&amp;B445)&gt;0,1,0)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IF(COUNTIFS((WeatherIncidents!$B$3:'WeatherIncidents'!$B$26),"&lt;="&amp;B446,WeatherIncidents!$C$3:'WeatherIncidents'!$C$26,"&gt;="&amp;B446)&gt;0,1,0)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IF(COUNTIFS((WeatherIncidents!$B$3:'WeatherIncidents'!$B$26),"&lt;="&amp;B447,WeatherIncidents!$C$3:'WeatherIncidents'!$C$26,"&gt;="&amp;B447)&gt;0,1,0)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IF(COUNTIFS((WeatherIncidents!$B$3:'WeatherIncidents'!$B$26),"&lt;="&amp;B448,WeatherIncidents!$C$3:'WeatherIncidents'!$C$26,"&gt;="&amp;B448)&gt;0,1,0)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IF(COUNTIFS((WeatherIncidents!$B$3:'WeatherIncidents'!$B$26),"&lt;="&amp;B449,WeatherIncidents!$C$3:'WeatherIncidents'!$C$26,"&gt;="&amp;B449)&gt;0,1,0)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IF(COUNTIFS((WeatherIncidents!$B$3:'WeatherIncidents'!$B$26),"&lt;="&amp;B450,WeatherIncidents!$C$3:'WeatherIncidents'!$C$26,"&gt;="&amp;B450)&gt;0,1,0)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IF(COUNTIFS((WeatherIncidents!$B$3:'WeatherIncidents'!$B$26),"&lt;="&amp;B451,WeatherIncidents!$C$3:'WeatherIncidents'!$C$26,"&gt;="&amp;B451)&gt;0,1,0)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IF(COUNTIFS((WeatherIncidents!$B$3:'WeatherIncidents'!$B$26),"&lt;="&amp;B452,WeatherIncidents!$C$3:'WeatherIncidents'!$C$26,"&gt;="&amp;B452)&gt;0,1,0)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IF(COUNTIFS((WeatherIncidents!$B$3:'WeatherIncidents'!$B$26),"&lt;="&amp;B453,WeatherIncidents!$C$3:'WeatherIncidents'!$C$26,"&gt;="&amp;B453)&gt;0,1,0)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IF(COUNTIFS((WeatherIncidents!$B$3:'WeatherIncidents'!$B$26),"&lt;="&amp;B454,WeatherIncidents!$C$3:'WeatherIncidents'!$C$26,"&gt;="&amp;B454)&gt;0,1,0)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IF(COUNTIFS((WeatherIncidents!$B$3:'WeatherIncidents'!$B$26),"&lt;="&amp;B455,WeatherIncidents!$C$3:'WeatherIncidents'!$C$26,"&gt;="&amp;B455)&gt;0,1,0)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IF(COUNTIFS((WeatherIncidents!$B$3:'WeatherIncidents'!$B$26),"&lt;="&amp;B456,WeatherIncidents!$C$3:'WeatherIncidents'!$C$26,"&gt;="&amp;B456)&gt;0,1,0)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IF(COUNTIFS((WeatherIncidents!$B$3:'WeatherIncidents'!$B$26),"&lt;="&amp;B457,WeatherIncidents!$C$3:'WeatherIncidents'!$C$26,"&gt;="&amp;B457)&gt;0,1,0)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IF(COUNTIFS((WeatherIncidents!$B$3:'WeatherIncidents'!$B$26),"&lt;="&amp;B458,WeatherIncidents!$C$3:'WeatherIncidents'!$C$26,"&gt;="&amp;B458)&gt;0,1,0)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IF(COUNTIFS((WeatherIncidents!$B$3:'WeatherIncidents'!$B$26),"&lt;="&amp;B459,WeatherIncidents!$C$3:'WeatherIncidents'!$C$26,"&gt;="&amp;B459)&gt;0,1,0)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IF(COUNTIFS((WeatherIncidents!$B$3:'WeatherIncidents'!$B$26),"&lt;="&amp;B460,WeatherIncidents!$C$3:'WeatherIncidents'!$C$26,"&gt;="&amp;B460)&gt;0,1,0)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IF(COUNTIFS((WeatherIncidents!$B$3:'WeatherIncidents'!$B$26),"&lt;="&amp;B461,WeatherIncidents!$C$3:'WeatherIncidents'!$C$26,"&gt;="&amp;B461)&gt;0,1,0)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IF(COUNTIFS((WeatherIncidents!$B$3:'WeatherIncidents'!$B$26),"&lt;="&amp;B462,WeatherIncidents!$C$3:'WeatherIncidents'!$C$26,"&gt;="&amp;B462)&gt;0,1,0)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IF(COUNTIFS((WeatherIncidents!$B$3:'WeatherIncidents'!$B$26),"&lt;="&amp;B463,WeatherIncidents!$C$3:'WeatherIncidents'!$C$26,"&gt;="&amp;B463)&gt;0,1,0)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IF(COUNTIFS((WeatherIncidents!$B$3:'WeatherIncidents'!$B$26),"&lt;="&amp;B464,WeatherIncidents!$C$3:'WeatherIncidents'!$C$26,"&gt;="&amp;B464)&gt;0,1,0)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IF(COUNTIFS((WeatherIncidents!$B$3:'WeatherIncidents'!$B$26),"&lt;="&amp;B465,WeatherIncidents!$C$3:'WeatherIncidents'!$C$26,"&gt;="&amp;B465)&gt;0,1,0)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IF(COUNTIFS((WeatherIncidents!$B$3:'WeatherIncidents'!$B$26),"&lt;="&amp;B466,WeatherIncidents!$C$3:'WeatherIncidents'!$C$26,"&gt;="&amp;B466)&gt;0,1,0)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IF(COUNTIFS((WeatherIncidents!$B$3:'WeatherIncidents'!$B$26),"&lt;="&amp;B467,WeatherIncidents!$C$3:'WeatherIncidents'!$C$26,"&gt;="&amp;B467)&gt;0,1,0)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IF(COUNTIFS((WeatherIncidents!$B$3:'WeatherIncidents'!$B$26),"&lt;="&amp;B468,WeatherIncidents!$C$3:'WeatherIncidents'!$C$26,"&gt;="&amp;B468)&gt;0,1,0)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IF(COUNTIFS((WeatherIncidents!$B$3:'WeatherIncidents'!$B$26),"&lt;="&amp;B469,WeatherIncidents!$C$3:'WeatherIncidents'!$C$26,"&gt;="&amp;B469)&gt;0,1,0)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IF(COUNTIFS((WeatherIncidents!$B$3:'WeatherIncidents'!$B$26),"&lt;="&amp;B470,WeatherIncidents!$C$3:'WeatherIncidents'!$C$26,"&gt;="&amp;B470)&gt;0,1,0)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IF(COUNTIFS((WeatherIncidents!$B$3:'WeatherIncidents'!$B$26),"&lt;="&amp;B471,WeatherIncidents!$C$3:'WeatherIncidents'!$C$26,"&gt;="&amp;B471)&gt;0,1,0)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IF(COUNTIFS((WeatherIncidents!$B$3:'WeatherIncidents'!$B$26),"&lt;="&amp;B472,WeatherIncidents!$C$3:'WeatherIncidents'!$C$26,"&gt;="&amp;B472)&gt;0,1,0)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IF(COUNTIFS((WeatherIncidents!$B$3:'WeatherIncidents'!$B$26),"&lt;="&amp;B473,WeatherIncidents!$C$3:'WeatherIncidents'!$C$26,"&gt;="&amp;B473)&gt;0,1,0)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IF(COUNTIFS((WeatherIncidents!$B$3:'WeatherIncidents'!$B$26),"&lt;="&amp;B474,WeatherIncidents!$C$3:'WeatherIncidents'!$C$26,"&gt;="&amp;B474)&gt;0,1,0)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IF(COUNTIFS((WeatherIncidents!$B$3:'WeatherIncidents'!$B$26),"&lt;="&amp;B475,WeatherIncidents!$C$3:'WeatherIncidents'!$C$26,"&gt;="&amp;B475)&gt;0,1,0)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IF(COUNTIFS((WeatherIncidents!$B$3:'WeatherIncidents'!$B$26),"&lt;="&amp;B476,WeatherIncidents!$C$3:'WeatherIncidents'!$C$26,"&gt;="&amp;B476)&gt;0,1,0)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IF(COUNTIFS((WeatherIncidents!$B$3:'WeatherIncidents'!$B$26),"&lt;="&amp;B477,WeatherIncidents!$C$3:'WeatherIncidents'!$C$26,"&gt;="&amp;B477)&gt;0,1,0)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IF(COUNTIFS((WeatherIncidents!$B$3:'WeatherIncidents'!$B$26),"&lt;="&amp;B478,WeatherIncidents!$C$3:'WeatherIncidents'!$C$26,"&gt;="&amp;B478)&gt;0,1,0)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IF(COUNTIFS((WeatherIncidents!$B$3:'WeatherIncidents'!$B$26),"&lt;="&amp;B479,WeatherIncidents!$C$3:'WeatherIncidents'!$C$26,"&gt;="&amp;B479)&gt;0,1,0)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IF(COUNTIFS((WeatherIncidents!$B$3:'WeatherIncidents'!$B$26),"&lt;="&amp;B480,WeatherIncidents!$C$3:'WeatherIncidents'!$C$26,"&gt;="&amp;B480)&gt;0,1,0)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IF(COUNTIFS((WeatherIncidents!$B$3:'WeatherIncidents'!$B$26),"&lt;="&amp;B481,WeatherIncidents!$C$3:'WeatherIncidents'!$C$26,"&gt;="&amp;B481)&gt;0,1,0)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IF(COUNTIFS((WeatherIncidents!$B$3:'WeatherIncidents'!$B$26),"&lt;="&amp;B482,WeatherIncidents!$C$3:'WeatherIncidents'!$C$26,"&gt;="&amp;B482)&gt;0,1,0)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IF(COUNTIFS((WeatherIncidents!$B$3:'WeatherIncidents'!$B$26),"&lt;="&amp;B483,WeatherIncidents!$C$3:'WeatherIncidents'!$C$26,"&gt;="&amp;B483)&gt;0,1,0)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IF(COUNTIFS((WeatherIncidents!$B$3:'WeatherIncidents'!$B$26),"&lt;="&amp;B484,WeatherIncidents!$C$3:'WeatherIncidents'!$C$26,"&gt;="&amp;B484)&gt;0,1,0)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IF(COUNTIFS((WeatherIncidents!$B$3:'WeatherIncidents'!$B$26),"&lt;="&amp;B485,WeatherIncidents!$C$3:'WeatherIncidents'!$C$26,"&gt;="&amp;B485)&gt;0,1,0)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IF(COUNTIFS((WeatherIncidents!$B$3:'WeatherIncidents'!$B$26),"&lt;="&amp;B486,WeatherIncidents!$C$3:'WeatherIncidents'!$C$26,"&gt;="&amp;B486)&gt;0,1,0)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IF(COUNTIFS((WeatherIncidents!$B$3:'WeatherIncidents'!$B$26),"&lt;="&amp;B487,WeatherIncidents!$C$3:'WeatherIncidents'!$C$26,"&gt;="&amp;B487)&gt;0,1,0)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IF(COUNTIFS((WeatherIncidents!$B$3:'WeatherIncidents'!$B$26),"&lt;="&amp;B488,WeatherIncidents!$C$3:'WeatherIncidents'!$C$26,"&gt;="&amp;B488)&gt;0,1,0)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IF(COUNTIFS((WeatherIncidents!$B$3:'WeatherIncidents'!$B$26),"&lt;="&amp;B489,WeatherIncidents!$C$3:'WeatherIncidents'!$C$26,"&gt;="&amp;B489)&gt;0,1,0)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IF(COUNTIFS((WeatherIncidents!$B$3:'WeatherIncidents'!$B$26),"&lt;="&amp;B490,WeatherIncidents!$C$3:'WeatherIncidents'!$C$26,"&gt;="&amp;B490)&gt;0,1,0)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IF(COUNTIFS((WeatherIncidents!$B$3:'WeatherIncidents'!$B$26),"&lt;="&amp;B491,WeatherIncidents!$C$3:'WeatherIncidents'!$C$26,"&gt;="&amp;B491)&gt;0,1,0)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IF(COUNTIFS((WeatherIncidents!$B$3:'WeatherIncidents'!$B$26),"&lt;="&amp;B492,WeatherIncidents!$C$3:'WeatherIncidents'!$C$26,"&gt;="&amp;B492)&gt;0,1,0)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IF(COUNTIFS((WeatherIncidents!$B$3:'WeatherIncidents'!$B$26),"&lt;="&amp;B493,WeatherIncidents!$C$3:'WeatherIncidents'!$C$26,"&gt;="&amp;B493)&gt;0,1,0)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IF(COUNTIFS((WeatherIncidents!$B$3:'WeatherIncidents'!$B$26),"&lt;="&amp;B494,WeatherIncidents!$C$3:'WeatherIncidents'!$C$26,"&gt;="&amp;B494)&gt;0,1,0)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IF(COUNTIFS((WeatherIncidents!$B$3:'WeatherIncidents'!$B$26),"&lt;="&amp;B495,WeatherIncidents!$C$3:'WeatherIncidents'!$C$26,"&gt;="&amp;B495)&gt;0,1,0)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IF(COUNTIFS((WeatherIncidents!$B$3:'WeatherIncidents'!$B$26),"&lt;="&amp;B496,WeatherIncidents!$C$3:'WeatherIncidents'!$C$26,"&gt;="&amp;B496)&gt;0,1,0)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IF(COUNTIFS((WeatherIncidents!$B$3:'WeatherIncidents'!$B$26),"&lt;="&amp;B497,WeatherIncidents!$C$3:'WeatherIncidents'!$C$26,"&gt;="&amp;B497)&gt;0,1,0)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IF(COUNTIFS((WeatherIncidents!$B$3:'WeatherIncidents'!$B$26),"&lt;="&amp;B498,WeatherIncidents!$C$3:'WeatherIncidents'!$C$26,"&gt;="&amp;B498)&gt;0,1,0)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IF(COUNTIFS((WeatherIncidents!$B$3:'WeatherIncidents'!$B$26),"&lt;="&amp;B499,WeatherIncidents!$C$3:'WeatherIncidents'!$C$26,"&gt;="&amp;B499)&gt;0,1,0)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IF(COUNTIFS((WeatherIncidents!$B$3:'WeatherIncidents'!$B$26),"&lt;="&amp;B500,WeatherIncidents!$C$3:'WeatherIncidents'!$C$26,"&gt;="&amp;B500)&gt;0,1,0)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IF(COUNTIFS((WeatherIncidents!$B$3:'WeatherIncidents'!$B$26),"&lt;="&amp;B501,WeatherIncidents!$C$3:'WeatherIncidents'!$C$26,"&gt;="&amp;B501)&gt;0,1,0)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IF(COUNTIFS((WeatherIncidents!$B$3:'WeatherIncidents'!$B$26),"&lt;="&amp;B502,WeatherIncidents!$C$3:'WeatherIncidents'!$C$26,"&gt;="&amp;B502)&gt;0,1,0)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IF(COUNTIFS((WeatherIncidents!$B$3:'WeatherIncidents'!$B$26),"&lt;="&amp;B503,WeatherIncidents!$C$3:'WeatherIncidents'!$C$26,"&gt;="&amp;B503)&gt;0,1,0)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IF(COUNTIFS((WeatherIncidents!$B$3:'WeatherIncidents'!$B$26),"&lt;="&amp;B504,WeatherIncidents!$C$3:'WeatherIncidents'!$C$26,"&gt;="&amp;B504)&gt;0,1,0)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IF(COUNTIFS((WeatherIncidents!$B$3:'WeatherIncidents'!$B$26),"&lt;="&amp;B505,WeatherIncidents!$C$3:'WeatherIncidents'!$C$26,"&gt;="&amp;B505)&gt;0,1,0)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IF(COUNTIFS((WeatherIncidents!$B$3:'WeatherIncidents'!$B$26),"&lt;="&amp;B506,WeatherIncidents!$C$3:'WeatherIncidents'!$C$26,"&gt;="&amp;B506)&gt;0,1,0)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IF(COUNTIFS((WeatherIncidents!$B$3:'WeatherIncidents'!$B$26),"&lt;="&amp;B507,WeatherIncidents!$C$3:'WeatherIncidents'!$C$26,"&gt;="&amp;B507)&gt;0,1,0)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IF(COUNTIFS((WeatherIncidents!$B$3:'WeatherIncidents'!$B$26),"&lt;="&amp;B508,WeatherIncidents!$C$3:'WeatherIncidents'!$C$26,"&gt;="&amp;B508)&gt;0,1,0)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IF(COUNTIFS((WeatherIncidents!$B$3:'WeatherIncidents'!$B$26),"&lt;="&amp;B509,WeatherIncidents!$C$3:'WeatherIncidents'!$C$26,"&gt;="&amp;B509)&gt;0,1,0)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IF(COUNTIFS((WeatherIncidents!$B$3:'WeatherIncidents'!$B$26),"&lt;="&amp;B510,WeatherIncidents!$C$3:'WeatherIncidents'!$C$26,"&gt;="&amp;B510)&gt;0,1,0)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IF(COUNTIFS((WeatherIncidents!$B$3:'WeatherIncidents'!$B$26),"&lt;="&amp;B511,WeatherIncidents!$C$3:'WeatherIncidents'!$C$26,"&gt;="&amp;B511)&gt;0,1,0)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IF(COUNTIFS((WeatherIncidents!$B$3:'WeatherIncidents'!$B$26),"&lt;="&amp;B512,WeatherIncidents!$C$3:'WeatherIncidents'!$C$26,"&gt;="&amp;B512)&gt;0,1,0)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IF(COUNTIFS((WeatherIncidents!$B$3:'WeatherIncidents'!$B$26),"&lt;="&amp;B513,WeatherIncidents!$C$3:'WeatherIncidents'!$C$26,"&gt;="&amp;B513)&gt;0,1,0)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IF(COUNTIFS((WeatherIncidents!$B$3:'WeatherIncidents'!$B$26),"&lt;="&amp;B514,WeatherIncidents!$C$3:'WeatherIncidents'!$C$26,"&gt;="&amp;B514)&gt;0,1,0)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IF(COUNTIFS((WeatherIncidents!$B$3:'WeatherIncidents'!$B$26),"&lt;="&amp;B515,WeatherIncidents!$C$3:'WeatherIncidents'!$C$26,"&gt;="&amp;B515)&gt;0,1,0)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IF(COUNTIFS((WeatherIncidents!$B$3:'WeatherIncidents'!$B$26),"&lt;="&amp;B516,WeatherIncidents!$C$3:'WeatherIncidents'!$C$26,"&gt;="&amp;B516)&gt;0,1,0)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IF(COUNTIFS((WeatherIncidents!$B$3:'WeatherIncidents'!$B$26),"&lt;="&amp;B517,WeatherIncidents!$C$3:'WeatherIncidents'!$C$26,"&gt;="&amp;B517)&gt;0,1,0)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IF(COUNTIFS((WeatherIncidents!$B$3:'WeatherIncidents'!$B$26),"&lt;="&amp;B518,WeatherIncidents!$C$3:'WeatherIncidents'!$C$26,"&gt;="&amp;B518)&gt;0,1,0)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IF(COUNTIFS((WeatherIncidents!$B$3:'WeatherIncidents'!$B$26),"&lt;="&amp;B519,WeatherIncidents!$C$3:'WeatherIncidents'!$C$26,"&gt;="&amp;B519)&gt;0,1,0)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IF(COUNTIFS((WeatherIncidents!$B$3:'WeatherIncidents'!$B$26),"&lt;="&amp;B520,WeatherIncidents!$C$3:'WeatherIncidents'!$C$26,"&gt;="&amp;B520)&gt;0,1,0)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IF(COUNTIFS((WeatherIncidents!$B$3:'WeatherIncidents'!$B$26),"&lt;="&amp;B521,WeatherIncidents!$C$3:'WeatherIncidents'!$C$26,"&gt;="&amp;B521)&gt;0,1,0)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IF(COUNTIFS((WeatherIncidents!$B$3:'WeatherIncidents'!$B$26),"&lt;="&amp;B522,WeatherIncidents!$C$3:'WeatherIncidents'!$C$26,"&gt;="&amp;B522)&gt;0,1,0)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IF(COUNTIFS((WeatherIncidents!$B$3:'WeatherIncidents'!$B$26),"&lt;="&amp;B523,WeatherIncidents!$C$3:'WeatherIncidents'!$C$26,"&gt;="&amp;B523)&gt;0,1,0)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IF(COUNTIFS((WeatherIncidents!$B$3:'WeatherIncidents'!$B$26),"&lt;="&amp;B524,WeatherIncidents!$C$3:'WeatherIncidents'!$C$26,"&gt;="&amp;B524)&gt;0,1,0)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IF(COUNTIFS((WeatherIncidents!$B$3:'WeatherIncidents'!$B$26),"&lt;="&amp;B525,WeatherIncidents!$C$3:'WeatherIncidents'!$C$26,"&gt;="&amp;B525)&gt;0,1,0)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IF(COUNTIFS((WeatherIncidents!$B$3:'WeatherIncidents'!$B$26),"&lt;="&amp;B526,WeatherIncidents!$C$3:'WeatherIncidents'!$C$26,"&gt;="&amp;B526)&gt;0,1,0)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IF(COUNTIFS((WeatherIncidents!$B$3:'WeatherIncidents'!$B$26),"&lt;="&amp;B527,WeatherIncidents!$C$3:'WeatherIncidents'!$C$26,"&gt;="&amp;B527)&gt;0,1,0)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IF(COUNTIFS((WeatherIncidents!$B$3:'WeatherIncidents'!$B$26),"&lt;="&amp;B528,WeatherIncidents!$C$3:'WeatherIncidents'!$C$26,"&gt;="&amp;B528)&gt;0,1,0)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IF(COUNTIFS((WeatherIncidents!$B$3:'WeatherIncidents'!$B$26),"&lt;="&amp;B529,WeatherIncidents!$C$3:'WeatherIncidents'!$C$26,"&gt;="&amp;B529)&gt;0,1,0)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IF(COUNTIFS((WeatherIncidents!$B$3:'WeatherIncidents'!$B$26),"&lt;="&amp;B530,WeatherIncidents!$C$3:'WeatherIncidents'!$C$26,"&gt;="&amp;B530)&gt;0,1,0)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IF(COUNTIFS((WeatherIncidents!$B$3:'WeatherIncidents'!$B$26),"&lt;="&amp;B531,WeatherIncidents!$C$3:'WeatherIncidents'!$C$26,"&gt;="&amp;B531)&gt;0,1,0)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IF(COUNTIFS((WeatherIncidents!$B$3:'WeatherIncidents'!$B$26),"&lt;="&amp;B532,WeatherIncidents!$C$3:'WeatherIncidents'!$C$26,"&gt;="&amp;B532)&gt;0,1,0)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IF(COUNTIFS((WeatherIncidents!$B$3:'WeatherIncidents'!$B$26),"&lt;="&amp;B533,WeatherIncidents!$C$3:'WeatherIncidents'!$C$26,"&gt;="&amp;B533)&gt;0,1,0)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IF(COUNTIFS((WeatherIncidents!$B$3:'WeatherIncidents'!$B$26),"&lt;="&amp;B534,WeatherIncidents!$C$3:'WeatherIncidents'!$C$26,"&gt;="&amp;B534)&gt;0,1,0)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IF(COUNTIFS((WeatherIncidents!$B$3:'WeatherIncidents'!$B$26),"&lt;="&amp;B535,WeatherIncidents!$C$3:'WeatherIncidents'!$C$26,"&gt;="&amp;B535)&gt;0,1,0)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IF(COUNTIFS((WeatherIncidents!$B$3:'WeatherIncidents'!$B$26),"&lt;="&amp;B536,WeatherIncidents!$C$3:'WeatherIncidents'!$C$26,"&gt;="&amp;B536)&gt;0,1,0)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IF(COUNTIFS((WeatherIncidents!$B$3:'WeatherIncidents'!$B$26),"&lt;="&amp;B537,WeatherIncidents!$C$3:'WeatherIncidents'!$C$26,"&gt;="&amp;B537)&gt;0,1,0)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IF(COUNTIFS((WeatherIncidents!$B$3:'WeatherIncidents'!$B$26),"&lt;="&amp;B538,WeatherIncidents!$C$3:'WeatherIncidents'!$C$26,"&gt;="&amp;B538)&gt;0,1,0)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IF(COUNTIFS((WeatherIncidents!$B$3:'WeatherIncidents'!$B$26),"&lt;="&amp;B539,WeatherIncidents!$C$3:'WeatherIncidents'!$C$26,"&gt;="&amp;B539)&gt;0,1,0)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IF(COUNTIFS((WeatherIncidents!$B$3:'WeatherIncidents'!$B$26),"&lt;="&amp;B540,WeatherIncidents!$C$3:'WeatherIncidents'!$C$26,"&gt;="&amp;B540)&gt;0,1,0)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IF(COUNTIFS((WeatherIncidents!$B$3:'WeatherIncidents'!$B$26),"&lt;="&amp;B541,WeatherIncidents!$C$3:'WeatherIncidents'!$C$26,"&gt;="&amp;B541)&gt;0,1,0)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IF(COUNTIFS((WeatherIncidents!$B$3:'WeatherIncidents'!$B$26),"&lt;="&amp;B542,WeatherIncidents!$C$3:'WeatherIncidents'!$C$26,"&gt;="&amp;B542)&gt;0,1,0)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IF(COUNTIFS((WeatherIncidents!$B$3:'WeatherIncidents'!$B$26),"&lt;="&amp;B543,WeatherIncidents!$C$3:'WeatherIncidents'!$C$26,"&gt;="&amp;B543)&gt;0,1,0)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IF(COUNTIFS((WeatherIncidents!$B$3:'WeatherIncidents'!$B$26),"&lt;="&amp;B544,WeatherIncidents!$C$3:'WeatherIncidents'!$C$26,"&gt;="&amp;B544)&gt;0,1,0)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IF(COUNTIFS((WeatherIncidents!$B$3:'WeatherIncidents'!$B$26),"&lt;="&amp;B545,WeatherIncidents!$C$3:'WeatherIncidents'!$C$26,"&gt;="&amp;B545)&gt;0,1,0)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IF(COUNTIFS((WeatherIncidents!$B$3:'WeatherIncidents'!$B$26),"&lt;="&amp;B546,WeatherIncidents!$C$3:'WeatherIncidents'!$C$26,"&gt;="&amp;B546)&gt;0,1,0)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IF(COUNTIFS((WeatherIncidents!$B$3:'WeatherIncidents'!$B$26),"&lt;="&amp;B547,WeatherIncidents!$C$3:'WeatherIncidents'!$C$26,"&gt;="&amp;B547)&gt;0,1,0)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IF(COUNTIFS((WeatherIncidents!$B$3:'WeatherIncidents'!$B$26),"&lt;="&amp;B548,WeatherIncidents!$C$3:'WeatherIncidents'!$C$26,"&gt;="&amp;B548)&gt;0,1,0)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IF(COUNTIFS((WeatherIncidents!$B$3:'WeatherIncidents'!$B$26),"&lt;="&amp;B549,WeatherIncidents!$C$3:'WeatherIncidents'!$C$26,"&gt;="&amp;B549)&gt;0,1,0)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IF(COUNTIFS((WeatherIncidents!$B$3:'WeatherIncidents'!$B$26),"&lt;="&amp;B550,WeatherIncidents!$C$3:'WeatherIncidents'!$C$26,"&gt;="&amp;B550)&gt;0,1,0)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IF(COUNTIFS((WeatherIncidents!$B$3:'WeatherIncidents'!$B$26),"&lt;="&amp;B551,WeatherIncidents!$C$3:'WeatherIncidents'!$C$26,"&gt;="&amp;B551)&gt;0,1,0)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IF(COUNTIFS((WeatherIncidents!$B$3:'WeatherIncidents'!$B$26),"&lt;="&amp;B552,WeatherIncidents!$C$3:'WeatherIncidents'!$C$26,"&gt;="&amp;B552)&gt;0,1,0)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IF(COUNTIFS((WeatherIncidents!$B$3:'WeatherIncidents'!$B$26),"&lt;="&amp;B553,WeatherIncidents!$C$3:'WeatherIncidents'!$C$26,"&gt;="&amp;B553)&gt;0,1,0)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IF(COUNTIFS((WeatherIncidents!$B$3:'WeatherIncidents'!$B$26),"&lt;="&amp;B554,WeatherIncidents!$C$3:'WeatherIncidents'!$C$26,"&gt;="&amp;B554)&gt;0,1,0)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IF(COUNTIFS((WeatherIncidents!$B$3:'WeatherIncidents'!$B$26),"&lt;="&amp;B555,WeatherIncidents!$C$3:'WeatherIncidents'!$C$26,"&gt;="&amp;B555)&gt;0,1,0)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IF(COUNTIFS((WeatherIncidents!$B$3:'WeatherIncidents'!$B$26),"&lt;="&amp;B556,WeatherIncidents!$C$3:'WeatherIncidents'!$C$26,"&gt;="&amp;B556)&gt;0,1,0)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IF(COUNTIFS((WeatherIncidents!$B$3:'WeatherIncidents'!$B$26),"&lt;="&amp;B557,WeatherIncidents!$C$3:'WeatherIncidents'!$C$26,"&gt;="&amp;B557)&gt;0,1,0)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IF(COUNTIFS((WeatherIncidents!$B$3:'WeatherIncidents'!$B$26),"&lt;="&amp;B558,WeatherIncidents!$C$3:'WeatherIncidents'!$C$26,"&gt;="&amp;B558)&gt;0,1,0)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IF(COUNTIFS((WeatherIncidents!$B$3:'WeatherIncidents'!$B$26),"&lt;="&amp;B559,WeatherIncidents!$C$3:'WeatherIncidents'!$C$26,"&gt;="&amp;B559)&gt;0,1,0)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IF(COUNTIFS((WeatherIncidents!$B$3:'WeatherIncidents'!$B$26),"&lt;="&amp;B560,WeatherIncidents!$C$3:'WeatherIncidents'!$C$26,"&gt;="&amp;B560)&gt;0,1,0)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IF(COUNTIFS((WeatherIncidents!$B$3:'WeatherIncidents'!$B$26),"&lt;="&amp;B561,WeatherIncidents!$C$3:'WeatherIncidents'!$C$26,"&gt;="&amp;B561)&gt;0,1,0)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IF(COUNTIFS((WeatherIncidents!$B$3:'WeatherIncidents'!$B$26),"&lt;="&amp;B562,WeatherIncidents!$C$3:'WeatherIncidents'!$C$26,"&gt;="&amp;B562)&gt;0,1,0)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IF(COUNTIFS((WeatherIncidents!$B$3:'WeatherIncidents'!$B$26),"&lt;="&amp;B563,WeatherIncidents!$C$3:'WeatherIncidents'!$C$26,"&gt;="&amp;B563)&gt;0,1,0)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IF(COUNTIFS((WeatherIncidents!$B$3:'WeatherIncidents'!$B$26),"&lt;="&amp;B564,WeatherIncidents!$C$3:'WeatherIncidents'!$C$26,"&gt;="&amp;B564)&gt;0,1,0)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IF(COUNTIFS((WeatherIncidents!$B$3:'WeatherIncidents'!$B$26),"&lt;="&amp;B565,WeatherIncidents!$C$3:'WeatherIncidents'!$C$26,"&gt;="&amp;B565)&gt;0,1,0)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IF(COUNTIFS((WeatherIncidents!$B$3:'WeatherIncidents'!$B$26),"&lt;="&amp;B566,WeatherIncidents!$C$3:'WeatherIncidents'!$C$26,"&gt;="&amp;B566)&gt;0,1,0)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IF(COUNTIFS((WeatherIncidents!$B$3:'WeatherIncidents'!$B$26),"&lt;="&amp;B567,WeatherIncidents!$C$3:'WeatherIncidents'!$C$26,"&gt;="&amp;B567)&gt;0,1,0)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IF(COUNTIFS((WeatherIncidents!$B$3:'WeatherIncidents'!$B$26),"&lt;="&amp;B568,WeatherIncidents!$C$3:'WeatherIncidents'!$C$26,"&gt;="&amp;B568)&gt;0,1,0)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IF(COUNTIFS((WeatherIncidents!$B$3:'WeatherIncidents'!$B$26),"&lt;="&amp;B569,WeatherIncidents!$C$3:'WeatherIncidents'!$C$26,"&gt;="&amp;B569)&gt;0,1,0)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IF(COUNTIFS((WeatherIncidents!$B$3:'WeatherIncidents'!$B$26),"&lt;="&amp;B570,WeatherIncidents!$C$3:'WeatherIncidents'!$C$26,"&gt;="&amp;B570)&gt;0,1,0)</f>
        <v>0</v>
      </c>
      <c r="H570">
        <f t="shared" si="9"/>
        <v>0</v>
      </c>
    </row>
    <row r="571" spans="1:8" hidden="1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IF(COUNTIFS((WeatherIncidents!$B$3:'WeatherIncidents'!$B$26),"&lt;="&amp;B571,WeatherIncidents!$C$3:'WeatherIncidents'!$C$26,"&gt;="&amp;B571)&gt;0,1,0)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IF(COUNTIFS((WeatherIncidents!$B$3:'WeatherIncidents'!$B$26),"&lt;="&amp;B572,WeatherIncidents!$C$3:'WeatherIncidents'!$C$26,"&gt;="&amp;B572)&gt;0,1,0)</f>
        <v>1</v>
      </c>
      <c r="H572">
        <f t="shared" si="9"/>
        <v>0</v>
      </c>
    </row>
    <row r="573" spans="1:8" hidden="1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IF(COUNTIFS((WeatherIncidents!$B$3:'WeatherIncidents'!$B$26),"&lt;="&amp;B573,WeatherIncidents!$C$3:'WeatherIncidents'!$C$26,"&gt;="&amp;B573)&gt;0,1,0)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IF(COUNTIFS((WeatherIncidents!$B$3:'WeatherIncidents'!$B$26),"&lt;="&amp;B574,WeatherIncidents!$C$3:'WeatherIncidents'!$C$26,"&gt;="&amp;B574)&gt;0,1,0)</f>
        <v>0</v>
      </c>
      <c r="H574">
        <f t="shared" si="9"/>
        <v>0</v>
      </c>
    </row>
    <row r="575" spans="1:8" hidden="1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IF(COUNTIFS((WeatherIncidents!$B$3:'WeatherIncidents'!$B$26),"&lt;="&amp;B575,WeatherIncidents!$C$3:'WeatherIncidents'!$C$26,"&gt;="&amp;B575)&gt;0,1,0)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IF(COUNTIFS((WeatherIncidents!$B$3:'WeatherIncidents'!$B$26),"&lt;="&amp;B576,WeatherIncidents!$C$3:'WeatherIncidents'!$C$26,"&gt;="&amp;B576)&gt;0,1,0)</f>
        <v>0</v>
      </c>
      <c r="H576">
        <f t="shared" si="9"/>
        <v>0</v>
      </c>
    </row>
    <row r="577" spans="1:8" hidden="1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IF(COUNTIFS((WeatherIncidents!$B$3:'WeatherIncidents'!$B$26),"&lt;="&amp;B577,WeatherIncidents!$C$3:'WeatherIncidents'!$C$26,"&gt;="&amp;B577)&gt;0,1,0)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IF(COUNTIFS((WeatherIncidents!$B$3:'WeatherIncidents'!$B$26),"&lt;="&amp;B578,WeatherIncidents!$C$3:'WeatherIncidents'!$C$26,"&gt;="&amp;B578)&gt;0,1,0)</f>
        <v>0</v>
      </c>
      <c r="H578">
        <f t="shared" si="9"/>
        <v>0</v>
      </c>
    </row>
    <row r="579" spans="1:8" hidden="1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IF(COUNTIFS((WeatherIncidents!$B$3:'WeatherIncidents'!$B$26),"&lt;="&amp;B579,WeatherIncidents!$C$3:'WeatherIncidents'!$C$26,"&gt;="&amp;B579)&gt;0,1,0)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IF(COUNTIFS((WeatherIncidents!$B$3:'WeatherIncidents'!$B$26),"&lt;="&amp;B580,WeatherIncidents!$C$3:'WeatherIncidents'!$C$26,"&gt;="&amp;B580)&gt;0,1,0)</f>
        <v>0</v>
      </c>
      <c r="H580">
        <f t="shared" si="10"/>
        <v>0</v>
      </c>
    </row>
    <row r="581" spans="1:8" hidden="1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IF(COUNTIFS((WeatherIncidents!$B$3:'WeatherIncidents'!$B$26),"&lt;="&amp;B581,WeatherIncidents!$C$3:'WeatherIncidents'!$C$26,"&gt;="&amp;B581)&gt;0,1,0)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IF(COUNTIFS((WeatherIncidents!$B$3:'WeatherIncidents'!$B$26),"&lt;="&amp;B582,WeatherIncidents!$C$3:'WeatherIncidents'!$C$26,"&gt;="&amp;B582)&gt;0,1,0)</f>
        <v>0</v>
      </c>
      <c r="H582">
        <f t="shared" si="10"/>
        <v>0</v>
      </c>
    </row>
    <row r="583" spans="1:8" hidden="1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IF(COUNTIFS((WeatherIncidents!$B$3:'WeatherIncidents'!$B$26),"&lt;="&amp;B583,WeatherIncidents!$C$3:'WeatherIncidents'!$C$26,"&gt;="&amp;B583)&gt;0,1,0)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IF(COUNTIFS((WeatherIncidents!$B$3:'WeatherIncidents'!$B$26),"&lt;="&amp;B584,WeatherIncidents!$C$3:'WeatherIncidents'!$C$26,"&gt;="&amp;B584)&gt;0,1,0)</f>
        <v>0</v>
      </c>
      <c r="H584">
        <f t="shared" si="10"/>
        <v>0</v>
      </c>
    </row>
    <row r="585" spans="1:8" hidden="1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IF(COUNTIFS((WeatherIncidents!$B$3:'WeatherIncidents'!$B$26),"&lt;="&amp;B585,WeatherIncidents!$C$3:'WeatherIncidents'!$C$26,"&gt;="&amp;B585)&gt;0,1,0)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IF(COUNTIFS((WeatherIncidents!$B$3:'WeatherIncidents'!$B$26),"&lt;="&amp;B586,WeatherIncidents!$C$3:'WeatherIncidents'!$C$26,"&gt;="&amp;B586)&gt;0,1,0)</f>
        <v>0</v>
      </c>
      <c r="H586">
        <f t="shared" si="10"/>
        <v>0</v>
      </c>
    </row>
    <row r="587" spans="1:8" hidden="1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IF(COUNTIFS((WeatherIncidents!$B$3:'WeatherIncidents'!$B$26),"&lt;="&amp;B587,WeatherIncidents!$C$3:'WeatherIncidents'!$C$26,"&gt;="&amp;B587)&gt;0,1,0)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IF(COUNTIFS((WeatherIncidents!$B$3:'WeatherIncidents'!$B$26),"&lt;="&amp;B588,WeatherIncidents!$C$3:'WeatherIncidents'!$C$26,"&gt;="&amp;B588)&gt;0,1,0)</f>
        <v>0</v>
      </c>
      <c r="H588">
        <f t="shared" si="10"/>
        <v>0</v>
      </c>
    </row>
    <row r="589" spans="1:8" hidden="1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IF(COUNTIFS((WeatherIncidents!$B$3:'WeatherIncidents'!$B$26),"&lt;="&amp;B589,WeatherIncidents!$C$3:'WeatherIncidents'!$C$26,"&gt;="&amp;B589)&gt;0,1,0)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IF(COUNTIFS((WeatherIncidents!$B$3:'WeatherIncidents'!$B$26),"&lt;="&amp;B590,WeatherIncidents!$C$3:'WeatherIncidents'!$C$26,"&gt;="&amp;B590)&gt;0,1,0)</f>
        <v>0</v>
      </c>
      <c r="H590">
        <f t="shared" si="10"/>
        <v>0</v>
      </c>
    </row>
    <row r="591" spans="1:8" hidden="1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IF(COUNTIFS((WeatherIncidents!$B$3:'WeatherIncidents'!$B$26),"&lt;="&amp;B591,WeatherIncidents!$C$3:'WeatherIncidents'!$C$26,"&gt;="&amp;B591)&gt;0,1,0)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IF(COUNTIFS((WeatherIncidents!$B$3:'WeatherIncidents'!$B$26),"&lt;="&amp;B592,WeatherIncidents!$C$3:'WeatherIncidents'!$C$26,"&gt;="&amp;B592)&gt;0,1,0)</f>
        <v>0</v>
      </c>
      <c r="H592">
        <f t="shared" si="10"/>
        <v>0</v>
      </c>
    </row>
    <row r="593" spans="1:8" hidden="1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IF(COUNTIFS((WeatherIncidents!$B$3:'WeatherIncidents'!$B$26),"&lt;="&amp;B593,WeatherIncidents!$C$3:'WeatherIncidents'!$C$26,"&gt;="&amp;B593)&gt;0,1,0)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IF(COUNTIFS((WeatherIncidents!$B$3:'WeatherIncidents'!$B$26),"&lt;="&amp;B594,WeatherIncidents!$C$3:'WeatherIncidents'!$C$26,"&gt;="&amp;B594)&gt;0,1,0)</f>
        <v>0</v>
      </c>
      <c r="H594">
        <f t="shared" si="10"/>
        <v>0</v>
      </c>
    </row>
    <row r="595" spans="1:8" hidden="1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IF(COUNTIFS((WeatherIncidents!$B$3:'WeatherIncidents'!$B$26),"&lt;="&amp;B595,WeatherIncidents!$C$3:'WeatherIncidents'!$C$26,"&gt;="&amp;B595)&gt;0,1,0)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IF(COUNTIFS((WeatherIncidents!$B$3:'WeatherIncidents'!$B$26),"&lt;="&amp;B596,WeatherIncidents!$C$3:'WeatherIncidents'!$C$26,"&gt;="&amp;B596)&gt;0,1,0)</f>
        <v>0</v>
      </c>
      <c r="H596">
        <f t="shared" si="10"/>
        <v>0</v>
      </c>
    </row>
    <row r="597" spans="1:8" hidden="1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IF(COUNTIFS((WeatherIncidents!$B$3:'WeatherIncidents'!$B$26),"&lt;="&amp;B597,WeatherIncidents!$C$3:'WeatherIncidents'!$C$26,"&gt;="&amp;B597)&gt;0,1,0)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IF(COUNTIFS((WeatherIncidents!$B$3:'WeatherIncidents'!$B$26),"&lt;="&amp;B598,WeatherIncidents!$C$3:'WeatherIncidents'!$C$26,"&gt;="&amp;B598)&gt;0,1,0)</f>
        <v>0</v>
      </c>
      <c r="H598">
        <f t="shared" si="10"/>
        <v>0</v>
      </c>
    </row>
    <row r="599" spans="1:8" hidden="1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IF(COUNTIFS((WeatherIncidents!$B$3:'WeatherIncidents'!$B$26),"&lt;="&amp;B599,WeatherIncidents!$C$3:'WeatherIncidents'!$C$26,"&gt;="&amp;B599)&gt;0,1,0)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IF(COUNTIFS((WeatherIncidents!$B$3:'WeatherIncidents'!$B$26),"&lt;="&amp;B600,WeatherIncidents!$C$3:'WeatherIncidents'!$C$26,"&gt;="&amp;B600)&gt;0,1,0)</f>
        <v>0</v>
      </c>
      <c r="H600">
        <f t="shared" si="10"/>
        <v>0</v>
      </c>
    </row>
    <row r="601" spans="1:8" hidden="1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IF(COUNTIFS((WeatherIncidents!$B$3:'WeatherIncidents'!$B$26),"&lt;="&amp;B601,WeatherIncidents!$C$3:'WeatherIncidents'!$C$26,"&gt;="&amp;B601)&gt;0,1,0)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IF(COUNTIFS((WeatherIncidents!$B$3:'WeatherIncidents'!$B$26),"&lt;="&amp;B602,WeatherIncidents!$C$3:'WeatherIncidents'!$C$26,"&gt;="&amp;B602)&gt;0,1,0)</f>
        <v>0</v>
      </c>
      <c r="H602">
        <f t="shared" si="10"/>
        <v>0</v>
      </c>
    </row>
    <row r="603" spans="1:8" hidden="1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IF(COUNTIFS((WeatherIncidents!$B$3:'WeatherIncidents'!$B$26),"&lt;="&amp;B603,WeatherIncidents!$C$3:'WeatherIncidents'!$C$26,"&gt;="&amp;B603)&gt;0,1,0)</f>
        <v>0</v>
      </c>
      <c r="H603">
        <f t="shared" si="10"/>
        <v>1</v>
      </c>
    </row>
    <row r="604" spans="1:8" hidden="1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IF(COUNTIFS((WeatherIncidents!$B$3:'WeatherIncidents'!$B$26),"&lt;="&amp;B604,WeatherIncidents!$C$3:'WeatherIncidents'!$C$26,"&gt;="&amp;B604)&gt;0,1,0)</f>
        <v>0</v>
      </c>
      <c r="H604">
        <f t="shared" si="10"/>
        <v>1</v>
      </c>
    </row>
    <row r="605" spans="1:8" hidden="1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IF(COUNTIFS((WeatherIncidents!$B$3:'WeatherIncidents'!$B$26),"&lt;="&amp;B605,WeatherIncidents!$C$3:'WeatherIncidents'!$C$26,"&gt;="&amp;B605)&gt;0,1,0)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IF(COUNTIFS((WeatherIncidents!$B$3:'WeatherIncidents'!$B$26),"&lt;="&amp;B606,WeatherIncidents!$C$3:'WeatherIncidents'!$C$26,"&gt;="&amp;B606)&gt;0,1,0)</f>
        <v>0</v>
      </c>
      <c r="H606">
        <f t="shared" si="10"/>
        <v>0</v>
      </c>
    </row>
    <row r="607" spans="1:8" hidden="1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IF(COUNTIFS((WeatherIncidents!$B$3:'WeatherIncidents'!$B$26),"&lt;="&amp;B607,WeatherIncidents!$C$3:'WeatherIncidents'!$C$26,"&gt;="&amp;B607)&gt;0,1,0)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IF(COUNTIFS((WeatherIncidents!$B$3:'WeatherIncidents'!$B$26),"&lt;="&amp;B608,WeatherIncidents!$C$3:'WeatherIncidents'!$C$26,"&gt;="&amp;B608)&gt;0,1,0)</f>
        <v>0</v>
      </c>
      <c r="H608">
        <f t="shared" si="10"/>
        <v>0</v>
      </c>
    </row>
    <row r="609" spans="1:8" hidden="1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IF(COUNTIFS((WeatherIncidents!$B$3:'WeatherIncidents'!$B$26),"&lt;="&amp;B609,WeatherIncidents!$C$3:'WeatherIncidents'!$C$26,"&gt;="&amp;B609)&gt;0,1,0)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IF(COUNTIFS((WeatherIncidents!$B$3:'WeatherIncidents'!$B$26),"&lt;="&amp;B610,WeatherIncidents!$C$3:'WeatherIncidents'!$C$26,"&gt;="&amp;B610)&gt;0,1,0)</f>
        <v>0</v>
      </c>
      <c r="H610">
        <f t="shared" si="10"/>
        <v>0</v>
      </c>
    </row>
    <row r="611" spans="1:8" hidden="1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IF(COUNTIFS((WeatherIncidents!$B$3:'WeatherIncidents'!$B$26),"&lt;="&amp;B611,WeatherIncidents!$C$3:'WeatherIncidents'!$C$26,"&gt;="&amp;B611)&gt;0,1,0)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IF(COUNTIFS((WeatherIncidents!$B$3:'WeatherIncidents'!$B$26),"&lt;="&amp;B612,WeatherIncidents!$C$3:'WeatherIncidents'!$C$26,"&gt;="&amp;B612)&gt;0,1,0)</f>
        <v>0</v>
      </c>
      <c r="H612">
        <f t="shared" si="10"/>
        <v>0</v>
      </c>
    </row>
    <row r="613" spans="1:8" hidden="1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IF(COUNTIFS((WeatherIncidents!$B$3:'WeatherIncidents'!$B$26),"&lt;="&amp;B613,WeatherIncidents!$C$3:'WeatherIncidents'!$C$26,"&gt;="&amp;B613)&gt;0,1,0)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IF(COUNTIFS((WeatherIncidents!$B$3:'WeatherIncidents'!$B$26),"&lt;="&amp;B614,WeatherIncidents!$C$3:'WeatherIncidents'!$C$26,"&gt;="&amp;B614)&gt;0,1,0)</f>
        <v>0</v>
      </c>
      <c r="H614">
        <f t="shared" si="10"/>
        <v>0</v>
      </c>
    </row>
    <row r="615" spans="1:8" hidden="1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IF(COUNTIFS((WeatherIncidents!$B$3:'WeatherIncidents'!$B$26),"&lt;="&amp;B615,WeatherIncidents!$C$3:'WeatherIncidents'!$C$26,"&gt;="&amp;B615)&gt;0,1,0)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IF(COUNTIFS((WeatherIncidents!$B$3:'WeatherIncidents'!$B$26),"&lt;="&amp;B616,WeatherIncidents!$C$3:'WeatherIncidents'!$C$26,"&gt;="&amp;B616)&gt;0,1,0)</f>
        <v>1</v>
      </c>
      <c r="H616">
        <f t="shared" si="10"/>
        <v>0</v>
      </c>
    </row>
    <row r="617" spans="1:8" hidden="1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IF(COUNTIFS((WeatherIncidents!$B$3:'WeatherIncidents'!$B$26),"&lt;="&amp;B617,WeatherIncidents!$C$3:'WeatherIncidents'!$C$26,"&gt;="&amp;B617)&gt;0,1,0)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IF(COUNTIFS((WeatherIncidents!$B$3:'WeatherIncidents'!$B$26),"&lt;="&amp;B618,WeatherIncidents!$C$3:'WeatherIncidents'!$C$26,"&gt;="&amp;B618)&gt;0,1,0)</f>
        <v>0</v>
      </c>
      <c r="H618">
        <f t="shared" si="10"/>
        <v>0</v>
      </c>
    </row>
    <row r="619" spans="1:8" hidden="1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IF(COUNTIFS((WeatherIncidents!$B$3:'WeatherIncidents'!$B$26),"&lt;="&amp;B619,WeatherIncidents!$C$3:'WeatherIncidents'!$C$26,"&gt;="&amp;B619)&gt;0,1,0)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IF(COUNTIFS((WeatherIncidents!$B$3:'WeatherIncidents'!$B$26),"&lt;="&amp;B620,WeatherIncidents!$C$3:'WeatherIncidents'!$C$26,"&gt;="&amp;B620)&gt;0,1,0)</f>
        <v>0</v>
      </c>
      <c r="H620">
        <f t="shared" si="10"/>
        <v>0</v>
      </c>
    </row>
    <row r="621" spans="1:8" hidden="1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IF(COUNTIFS((WeatherIncidents!$B$3:'WeatherIncidents'!$B$26),"&lt;="&amp;B621,WeatherIncidents!$C$3:'WeatherIncidents'!$C$26,"&gt;="&amp;B621)&gt;0,1,0)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IF(COUNTIFS((WeatherIncidents!$B$3:'WeatherIncidents'!$B$26),"&lt;="&amp;B622,WeatherIncidents!$C$3:'WeatherIncidents'!$C$26,"&gt;="&amp;B622)&gt;0,1,0)</f>
        <v>0</v>
      </c>
      <c r="H622">
        <f t="shared" si="10"/>
        <v>0</v>
      </c>
    </row>
    <row r="623" spans="1:8" hidden="1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IF(COUNTIFS((WeatherIncidents!$B$3:'WeatherIncidents'!$B$26),"&lt;="&amp;B623,WeatherIncidents!$C$3:'WeatherIncidents'!$C$26,"&gt;="&amp;B623)&gt;0,1,0)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IF(COUNTIFS((WeatherIncidents!$B$3:'WeatherIncidents'!$B$26),"&lt;="&amp;B624,WeatherIncidents!$C$3:'WeatherIncidents'!$C$26,"&gt;="&amp;B624)&gt;0,1,0)</f>
        <v>0</v>
      </c>
      <c r="H624">
        <f t="shared" si="10"/>
        <v>0</v>
      </c>
    </row>
    <row r="625" spans="1:8" hidden="1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IF(COUNTIFS((WeatherIncidents!$B$3:'WeatherIncidents'!$B$26),"&lt;="&amp;B625,WeatherIncidents!$C$3:'WeatherIncidents'!$C$26,"&gt;="&amp;B625)&gt;0,1,0)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IF(COUNTIFS((WeatherIncidents!$B$3:'WeatherIncidents'!$B$26),"&lt;="&amp;B626,WeatherIncidents!$C$3:'WeatherIncidents'!$C$26,"&gt;="&amp;B626)&gt;0,1,0)</f>
        <v>0</v>
      </c>
      <c r="H626">
        <f t="shared" si="10"/>
        <v>0</v>
      </c>
    </row>
    <row r="627" spans="1:8" hidden="1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IF(COUNTIFS((WeatherIncidents!$B$3:'WeatherIncidents'!$B$26),"&lt;="&amp;B627,WeatherIncidents!$C$3:'WeatherIncidents'!$C$26,"&gt;="&amp;B627)&gt;0,1,0)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IF(COUNTIFS((WeatherIncidents!$B$3:'WeatherIncidents'!$B$26),"&lt;="&amp;B628,WeatherIncidents!$C$3:'WeatherIncidents'!$C$26,"&gt;="&amp;B628)&gt;0,1,0)</f>
        <v>0</v>
      </c>
      <c r="H628">
        <f t="shared" si="10"/>
        <v>0</v>
      </c>
    </row>
    <row r="629" spans="1:8" hidden="1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IF(COUNTIFS((WeatherIncidents!$B$3:'WeatherIncidents'!$B$26),"&lt;="&amp;B629,WeatherIncidents!$C$3:'WeatherIncidents'!$C$26,"&gt;="&amp;B629)&gt;0,1,0)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IF(COUNTIFS((WeatherIncidents!$B$3:'WeatherIncidents'!$B$26),"&lt;="&amp;B630,WeatherIncidents!$C$3:'WeatherIncidents'!$C$26,"&gt;="&amp;B630)&gt;0,1,0)</f>
        <v>0</v>
      </c>
      <c r="H630">
        <f t="shared" si="10"/>
        <v>0</v>
      </c>
    </row>
    <row r="631" spans="1:8" hidden="1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IF(COUNTIFS((WeatherIncidents!$B$3:'WeatherIncidents'!$B$26),"&lt;="&amp;B631,WeatherIncidents!$C$3:'WeatherIncidents'!$C$26,"&gt;="&amp;B631)&gt;0,1,0)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IF(COUNTIFS((WeatherIncidents!$B$3:'WeatherIncidents'!$B$26),"&lt;="&amp;B632,WeatherIncidents!$C$3:'WeatherIncidents'!$C$26,"&gt;="&amp;B632)&gt;0,1,0)</f>
        <v>0</v>
      </c>
      <c r="H632">
        <f t="shared" si="10"/>
        <v>0</v>
      </c>
    </row>
    <row r="633" spans="1:8" hidden="1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IF(COUNTIFS((WeatherIncidents!$B$3:'WeatherIncidents'!$B$26),"&lt;="&amp;B633,WeatherIncidents!$C$3:'WeatherIncidents'!$C$26,"&gt;="&amp;B633)&gt;0,1,0)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IF(COUNTIFS((WeatherIncidents!$B$3:'WeatherIncidents'!$B$26),"&lt;="&amp;B634,WeatherIncidents!$C$3:'WeatherIncidents'!$C$26,"&gt;="&amp;B634)&gt;0,1,0)</f>
        <v>0</v>
      </c>
      <c r="H634">
        <f t="shared" si="10"/>
        <v>0</v>
      </c>
    </row>
    <row r="635" spans="1:8" hidden="1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IF(COUNTIFS((WeatherIncidents!$B$3:'WeatherIncidents'!$B$26),"&lt;="&amp;B635,WeatherIncidents!$C$3:'WeatherIncidents'!$C$26,"&gt;="&amp;B635)&gt;0,1,0)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IF(COUNTIFS((WeatherIncidents!$B$3:'WeatherIncidents'!$B$26),"&lt;="&amp;B636,WeatherIncidents!$C$3:'WeatherIncidents'!$C$26,"&gt;="&amp;B636)&gt;0,1,0)</f>
        <v>0</v>
      </c>
      <c r="H636">
        <f t="shared" si="10"/>
        <v>0</v>
      </c>
    </row>
    <row r="637" spans="1:8" hidden="1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IF(COUNTIFS((WeatherIncidents!$B$3:'WeatherIncidents'!$B$26),"&lt;="&amp;B637,WeatherIncidents!$C$3:'WeatherIncidents'!$C$26,"&gt;="&amp;B637)&gt;0,1,0)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IF(COUNTIFS((WeatherIncidents!$B$3:'WeatherIncidents'!$B$26),"&lt;="&amp;B638,WeatherIncidents!$C$3:'WeatherIncidents'!$C$26,"&gt;="&amp;B638)&gt;0,1,0)</f>
        <v>0</v>
      </c>
      <c r="H638">
        <f t="shared" si="10"/>
        <v>0</v>
      </c>
    </row>
    <row r="639" spans="1:8" hidden="1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IF(COUNTIFS((WeatherIncidents!$B$3:'WeatherIncidents'!$B$26),"&lt;="&amp;B639,WeatherIncidents!$C$3:'WeatherIncidents'!$C$26,"&gt;="&amp;B639)&gt;0,1,0)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IF(COUNTIFS((WeatherIncidents!$B$3:'WeatherIncidents'!$B$26),"&lt;="&amp;B640,WeatherIncidents!$C$3:'WeatherIncidents'!$C$26,"&gt;="&amp;B640)&gt;0,1,0)</f>
        <v>0</v>
      </c>
      <c r="H640">
        <f t="shared" si="10"/>
        <v>0</v>
      </c>
    </row>
    <row r="641" spans="1:8" hidden="1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IF(COUNTIFS((WeatherIncidents!$B$3:'WeatherIncidents'!$B$26),"&lt;="&amp;B641,WeatherIncidents!$C$3:'WeatherIncidents'!$C$26,"&gt;="&amp;B641)&gt;0,1,0)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IF(COUNTIFS((WeatherIncidents!$B$3:'WeatherIncidents'!$B$26),"&lt;="&amp;B642,WeatherIncidents!$C$3:'WeatherIncidents'!$C$26,"&gt;="&amp;B642)&gt;0,1,0)</f>
        <v>0</v>
      </c>
      <c r="H642">
        <f t="shared" si="10"/>
        <v>0</v>
      </c>
    </row>
    <row r="643" spans="1:8" hidden="1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IF(COUNTIFS((WeatherIncidents!$B$3:'WeatherIncidents'!$B$26),"&lt;="&amp;B643,WeatherIncidents!$C$3:'WeatherIncidents'!$C$26,"&gt;="&amp;B643)&gt;0,1,0)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IF(COUNTIFS((WeatherIncidents!$B$3:'WeatherIncidents'!$B$26),"&lt;="&amp;B644,WeatherIncidents!$C$3:'WeatherIncidents'!$C$26,"&gt;="&amp;B644)&gt;0,1,0)</f>
        <v>1</v>
      </c>
      <c r="H644">
        <f t="shared" si="11"/>
        <v>0</v>
      </c>
    </row>
    <row r="645" spans="1:8" hidden="1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IF(COUNTIFS((WeatherIncidents!$B$3:'WeatherIncidents'!$B$26),"&lt;="&amp;B645,WeatherIncidents!$C$3:'WeatherIncidents'!$C$26,"&gt;="&amp;B645)&gt;0,1,0)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IF(COUNTIFS((WeatherIncidents!$B$3:'WeatherIncidents'!$B$26),"&lt;="&amp;B646,WeatherIncidents!$C$3:'WeatherIncidents'!$C$26,"&gt;="&amp;B646)&gt;0,1,0)</f>
        <v>1</v>
      </c>
      <c r="H646">
        <f t="shared" si="11"/>
        <v>0</v>
      </c>
    </row>
    <row r="647" spans="1:8" hidden="1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IF(COUNTIFS((WeatherIncidents!$B$3:'WeatherIncidents'!$B$26),"&lt;="&amp;B647,WeatherIncidents!$C$3:'WeatherIncidents'!$C$26,"&gt;="&amp;B647)&gt;0,1,0)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IF(COUNTIFS((WeatherIncidents!$B$3:'WeatherIncidents'!$B$26),"&lt;="&amp;B648,WeatherIncidents!$C$3:'WeatherIncidents'!$C$26,"&gt;="&amp;B648)&gt;0,1,0)</f>
        <v>0</v>
      </c>
      <c r="H648">
        <f t="shared" si="11"/>
        <v>0</v>
      </c>
    </row>
    <row r="649" spans="1:8" hidden="1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IF(COUNTIFS((WeatherIncidents!$B$3:'WeatherIncidents'!$B$26),"&lt;="&amp;B649,WeatherIncidents!$C$3:'WeatherIncidents'!$C$26,"&gt;="&amp;B649)&gt;0,1,0)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IF(COUNTIFS((WeatherIncidents!$B$3:'WeatherIncidents'!$B$26),"&lt;="&amp;B650,WeatherIncidents!$C$3:'WeatherIncidents'!$C$26,"&gt;="&amp;B650)&gt;0,1,0)</f>
        <v>0</v>
      </c>
      <c r="H650">
        <f t="shared" si="11"/>
        <v>0</v>
      </c>
    </row>
    <row r="651" spans="1:8" hidden="1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IF(COUNTIFS((WeatherIncidents!$B$3:'WeatherIncidents'!$B$26),"&lt;="&amp;B651,WeatherIncidents!$C$3:'WeatherIncidents'!$C$26,"&gt;="&amp;B651)&gt;0,1,0)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IF(COUNTIFS((WeatherIncidents!$B$3:'WeatherIncidents'!$B$26),"&lt;="&amp;B652,WeatherIncidents!$C$3:'WeatherIncidents'!$C$26,"&gt;="&amp;B652)&gt;0,1,0)</f>
        <v>0</v>
      </c>
      <c r="H652">
        <f t="shared" si="11"/>
        <v>0</v>
      </c>
    </row>
    <row r="653" spans="1:8" hidden="1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IF(COUNTIFS((WeatherIncidents!$B$3:'WeatherIncidents'!$B$26),"&lt;="&amp;B653,WeatherIncidents!$C$3:'WeatherIncidents'!$C$26,"&gt;="&amp;B653)&gt;0,1,0)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IF(COUNTIFS((WeatherIncidents!$B$3:'WeatherIncidents'!$B$26),"&lt;="&amp;B654,WeatherIncidents!$C$3:'WeatherIncidents'!$C$26,"&gt;="&amp;B654)&gt;0,1,0)</f>
        <v>1</v>
      </c>
      <c r="H654">
        <f t="shared" si="11"/>
        <v>0</v>
      </c>
    </row>
    <row r="655" spans="1:8" hidden="1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IF(COUNTIFS((WeatherIncidents!$B$3:'WeatherIncidents'!$B$26),"&lt;="&amp;B655,WeatherIncidents!$C$3:'WeatherIncidents'!$C$26,"&gt;="&amp;B655)&gt;0,1,0)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IF(COUNTIFS((WeatherIncidents!$B$3:'WeatherIncidents'!$B$26),"&lt;="&amp;B656,WeatherIncidents!$C$3:'WeatherIncidents'!$C$26,"&gt;="&amp;B656)&gt;0,1,0)</f>
        <v>1</v>
      </c>
      <c r="H656">
        <f t="shared" si="11"/>
        <v>0</v>
      </c>
    </row>
    <row r="657" spans="1:8" hidden="1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IF(COUNTIFS((WeatherIncidents!$B$3:'WeatherIncidents'!$B$26),"&lt;="&amp;B657,WeatherIncidents!$C$3:'WeatherIncidents'!$C$26,"&gt;="&amp;B657)&gt;0,1,0)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IF(COUNTIFS((WeatherIncidents!$B$3:'WeatherIncidents'!$B$26),"&lt;="&amp;B658,WeatherIncidents!$C$3:'WeatherIncidents'!$C$26,"&gt;="&amp;B658)&gt;0,1,0)</f>
        <v>1</v>
      </c>
      <c r="H658">
        <f t="shared" si="11"/>
        <v>0</v>
      </c>
    </row>
    <row r="659" spans="1:8" hidden="1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IF(COUNTIFS((WeatherIncidents!$B$3:'WeatherIncidents'!$B$26),"&lt;="&amp;B659,WeatherIncidents!$C$3:'WeatherIncidents'!$C$26,"&gt;="&amp;B659)&gt;0,1,0)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IF(COUNTIFS((WeatherIncidents!$B$3:'WeatherIncidents'!$B$26),"&lt;="&amp;B660,WeatherIncidents!$C$3:'WeatherIncidents'!$C$26,"&gt;="&amp;B660)&gt;0,1,0)</f>
        <v>1</v>
      </c>
      <c r="H660">
        <f t="shared" si="11"/>
        <v>0</v>
      </c>
    </row>
    <row r="661" spans="1:8" hidden="1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IF(COUNTIFS((WeatherIncidents!$B$3:'WeatherIncidents'!$B$26),"&lt;="&amp;B661,WeatherIncidents!$C$3:'WeatherIncidents'!$C$26,"&gt;="&amp;B661)&gt;0,1,0)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IF(COUNTIFS((WeatherIncidents!$B$3:'WeatherIncidents'!$B$26),"&lt;="&amp;B662,WeatherIncidents!$C$3:'WeatherIncidents'!$C$26,"&gt;="&amp;B662)&gt;0,1,0)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IF(COUNTIFS((WeatherIncidents!$B$3:'WeatherIncidents'!$B$26),"&lt;="&amp;B663,WeatherIncidents!$C$3:'WeatherIncidents'!$C$26,"&gt;="&amp;B663)&gt;0,1,0)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IF(COUNTIFS((WeatherIncidents!$B$3:'WeatherIncidents'!$B$26),"&lt;="&amp;B664,WeatherIncidents!$C$3:'WeatherIncidents'!$C$26,"&gt;="&amp;B664)&gt;0,1,0)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IF(COUNTIFS((WeatherIncidents!$B$3:'WeatherIncidents'!$B$26),"&lt;="&amp;B665,WeatherIncidents!$C$3:'WeatherIncidents'!$C$26,"&gt;="&amp;B665)&gt;0,1,0)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IF(COUNTIFS((WeatherIncidents!$B$3:'WeatherIncidents'!$B$26),"&lt;="&amp;B666,WeatherIncidents!$C$3:'WeatherIncidents'!$C$26,"&gt;="&amp;B666)&gt;0,1,0)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IF(COUNTIFS((WeatherIncidents!$B$3:'WeatherIncidents'!$B$26),"&lt;="&amp;B667,WeatherIncidents!$C$3:'WeatherIncidents'!$C$26,"&gt;="&amp;B667)&gt;0,1,0)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IF(COUNTIFS((WeatherIncidents!$B$3:'WeatherIncidents'!$B$26),"&lt;="&amp;B668,WeatherIncidents!$C$3:'WeatherIncidents'!$C$26,"&gt;="&amp;B668)&gt;0,1,0)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IF(COUNTIFS((WeatherIncidents!$B$3:'WeatherIncidents'!$B$26),"&lt;="&amp;B669,WeatherIncidents!$C$3:'WeatherIncidents'!$C$26,"&gt;="&amp;B669)&gt;0,1,0)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IF(COUNTIFS((WeatherIncidents!$B$3:'WeatherIncidents'!$B$26),"&lt;="&amp;B670,WeatherIncidents!$C$3:'WeatherIncidents'!$C$26,"&gt;="&amp;B670)&gt;0,1,0)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IF(COUNTIFS((WeatherIncidents!$B$3:'WeatherIncidents'!$B$26),"&lt;="&amp;B671,WeatherIncidents!$C$3:'WeatherIncidents'!$C$26,"&gt;="&amp;B671)&gt;0,1,0)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IF(COUNTIFS((WeatherIncidents!$B$3:'WeatherIncidents'!$B$26),"&lt;="&amp;B672,WeatherIncidents!$C$3:'WeatherIncidents'!$C$26,"&gt;="&amp;B672)&gt;0,1,0)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IF(COUNTIFS((WeatherIncidents!$B$3:'WeatherIncidents'!$B$26),"&lt;="&amp;B673,WeatherIncidents!$C$3:'WeatherIncidents'!$C$26,"&gt;="&amp;B673)&gt;0,1,0)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IF(COUNTIFS((WeatherIncidents!$B$3:'WeatherIncidents'!$B$26),"&lt;="&amp;B674,WeatherIncidents!$C$3:'WeatherIncidents'!$C$26,"&gt;="&amp;B674)&gt;0,1,0)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IF(COUNTIFS((WeatherIncidents!$B$3:'WeatherIncidents'!$B$26),"&lt;="&amp;B675,WeatherIncidents!$C$3:'WeatherIncidents'!$C$26,"&gt;="&amp;B675)&gt;0,1,0)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IF(COUNTIFS((WeatherIncidents!$B$3:'WeatherIncidents'!$B$26),"&lt;="&amp;B676,WeatherIncidents!$C$3:'WeatherIncidents'!$C$26,"&gt;="&amp;B676)&gt;0,1,0)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IF(COUNTIFS((WeatherIncidents!$B$3:'WeatherIncidents'!$B$26),"&lt;="&amp;B677,WeatherIncidents!$C$3:'WeatherIncidents'!$C$26,"&gt;="&amp;B677)&gt;0,1,0)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IF(COUNTIFS((WeatherIncidents!$B$3:'WeatherIncidents'!$B$26),"&lt;="&amp;B678,WeatherIncidents!$C$3:'WeatherIncidents'!$C$26,"&gt;="&amp;B678)&gt;0,1,0)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IF(COUNTIFS((WeatherIncidents!$B$3:'WeatherIncidents'!$B$26),"&lt;="&amp;B679,WeatherIncidents!$C$3:'WeatherIncidents'!$C$26,"&gt;="&amp;B679)&gt;0,1,0)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IF(COUNTIFS((WeatherIncidents!$B$3:'WeatherIncidents'!$B$26),"&lt;="&amp;B680,WeatherIncidents!$C$3:'WeatherIncidents'!$C$26,"&gt;="&amp;B680)&gt;0,1,0)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IF(COUNTIFS((WeatherIncidents!$B$3:'WeatherIncidents'!$B$26),"&lt;="&amp;B681,WeatherIncidents!$C$3:'WeatherIncidents'!$C$26,"&gt;="&amp;B681)&gt;0,1,0)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IF(COUNTIFS((WeatherIncidents!$B$3:'WeatherIncidents'!$B$26),"&lt;="&amp;B682,WeatherIncidents!$C$3:'WeatherIncidents'!$C$26,"&gt;="&amp;B682)&gt;0,1,0)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IF(COUNTIFS((WeatherIncidents!$B$3:'WeatherIncidents'!$B$26),"&lt;="&amp;B683,WeatherIncidents!$C$3:'WeatherIncidents'!$C$26,"&gt;="&amp;B683)&gt;0,1,0)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IF(COUNTIFS((WeatherIncidents!$B$3:'WeatherIncidents'!$B$26),"&lt;="&amp;B684,WeatherIncidents!$C$3:'WeatherIncidents'!$C$26,"&gt;="&amp;B684)&gt;0,1,0)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IF(COUNTIFS((WeatherIncidents!$B$3:'WeatherIncidents'!$B$26),"&lt;="&amp;B685,WeatherIncidents!$C$3:'WeatherIncidents'!$C$26,"&gt;="&amp;B685)&gt;0,1,0)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IF(COUNTIFS((WeatherIncidents!$B$3:'WeatherIncidents'!$B$26),"&lt;="&amp;B686,WeatherIncidents!$C$3:'WeatherIncidents'!$C$26,"&gt;="&amp;B686)&gt;0,1,0)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IF(COUNTIFS((WeatherIncidents!$B$3:'WeatherIncidents'!$B$26),"&lt;="&amp;B687,WeatherIncidents!$C$3:'WeatherIncidents'!$C$26,"&gt;="&amp;B687)&gt;0,1,0)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IF(COUNTIFS((WeatherIncidents!$B$3:'WeatherIncidents'!$B$26),"&lt;="&amp;B688,WeatherIncidents!$C$3:'WeatherIncidents'!$C$26,"&gt;="&amp;B688)&gt;0,1,0)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IF(COUNTIFS((WeatherIncidents!$B$3:'WeatherIncidents'!$B$26),"&lt;="&amp;B689,WeatherIncidents!$C$3:'WeatherIncidents'!$C$26,"&gt;="&amp;B689)&gt;0,1,0)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IF(COUNTIFS((WeatherIncidents!$B$3:'WeatherIncidents'!$B$26),"&lt;="&amp;B690,WeatherIncidents!$C$3:'WeatherIncidents'!$C$26,"&gt;="&amp;B690)&gt;0,1,0)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IF(COUNTIFS((WeatherIncidents!$B$3:'WeatherIncidents'!$B$26),"&lt;="&amp;B691,WeatherIncidents!$C$3:'WeatherIncidents'!$C$26,"&gt;="&amp;B691)&gt;0,1,0)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IF(COUNTIFS((WeatherIncidents!$B$3:'WeatherIncidents'!$B$26),"&lt;="&amp;B692,WeatherIncidents!$C$3:'WeatherIncidents'!$C$26,"&gt;="&amp;B692)&gt;0,1,0)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IF(COUNTIFS((WeatherIncidents!$B$3:'WeatherIncidents'!$B$26),"&lt;="&amp;B693,WeatherIncidents!$C$3:'WeatherIncidents'!$C$26,"&gt;="&amp;B693)&gt;0,1,0)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IF(COUNTIFS((WeatherIncidents!$B$3:'WeatherIncidents'!$B$26),"&lt;="&amp;B694,WeatherIncidents!$C$3:'WeatherIncidents'!$C$26,"&gt;="&amp;B694)&gt;0,1,0)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IF(COUNTIFS((WeatherIncidents!$B$3:'WeatherIncidents'!$B$26),"&lt;="&amp;B695,WeatherIncidents!$C$3:'WeatherIncidents'!$C$26,"&gt;="&amp;B695)&gt;0,1,0)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IF(COUNTIFS((WeatherIncidents!$B$3:'WeatherIncidents'!$B$26),"&lt;="&amp;B696,WeatherIncidents!$C$3:'WeatherIncidents'!$C$26,"&gt;="&amp;B696)&gt;0,1,0)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IF(COUNTIFS((WeatherIncidents!$B$3:'WeatherIncidents'!$B$26),"&lt;="&amp;B697,WeatherIncidents!$C$3:'WeatherIncidents'!$C$26,"&gt;="&amp;B697)&gt;0,1,0)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IF(COUNTIFS((WeatherIncidents!$B$3:'WeatherIncidents'!$B$26),"&lt;="&amp;B698,WeatherIncidents!$C$3:'WeatherIncidents'!$C$26,"&gt;="&amp;B698)&gt;0,1,0)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IF(COUNTIFS((WeatherIncidents!$B$3:'WeatherIncidents'!$B$26),"&lt;="&amp;B699,WeatherIncidents!$C$3:'WeatherIncidents'!$C$26,"&gt;="&amp;B699)&gt;0,1,0)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IF(COUNTIFS((WeatherIncidents!$B$3:'WeatherIncidents'!$B$26),"&lt;="&amp;B700,WeatherIncidents!$C$3:'WeatherIncidents'!$C$26,"&gt;="&amp;B700)&gt;0,1,0)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IF(COUNTIFS((WeatherIncidents!$B$3:'WeatherIncidents'!$B$26),"&lt;="&amp;B701,WeatherIncidents!$C$3:'WeatherIncidents'!$C$26,"&gt;="&amp;B701)&gt;0,1,0)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IF(COUNTIFS((WeatherIncidents!$B$3:'WeatherIncidents'!$B$26),"&lt;="&amp;B702,WeatherIncidents!$C$3:'WeatherIncidents'!$C$26,"&gt;="&amp;B702)&gt;0,1,0)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IF(COUNTIFS((WeatherIncidents!$B$3:'WeatherIncidents'!$B$26),"&lt;="&amp;B703,WeatherIncidents!$C$3:'WeatherIncidents'!$C$26,"&gt;="&amp;B703)&gt;0,1,0)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IF(COUNTIFS((WeatherIncidents!$B$3:'WeatherIncidents'!$B$26),"&lt;="&amp;B704,WeatherIncidents!$C$3:'WeatherIncidents'!$C$26,"&gt;="&amp;B704)&gt;0,1,0)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IF(COUNTIFS((WeatherIncidents!$B$3:'WeatherIncidents'!$B$26),"&lt;="&amp;B705,WeatherIncidents!$C$3:'WeatherIncidents'!$C$26,"&gt;="&amp;B705)&gt;0,1,0)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IF(COUNTIFS((WeatherIncidents!$B$3:'WeatherIncidents'!$B$26),"&lt;="&amp;B706,WeatherIncidents!$C$3:'WeatherIncidents'!$C$26,"&gt;="&amp;B706)&gt;0,1,0)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IF(COUNTIFS((WeatherIncidents!$B$3:'WeatherIncidents'!$B$26),"&lt;="&amp;B707,WeatherIncidents!$C$3:'WeatherIncidents'!$C$26,"&gt;="&amp;B707)&gt;0,1,0)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IF(COUNTIFS((WeatherIncidents!$B$3:'WeatherIncidents'!$B$26),"&lt;="&amp;B708,WeatherIncidents!$C$3:'WeatherIncidents'!$C$26,"&gt;="&amp;B708)&gt;0,1,0)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IF(COUNTIFS((WeatherIncidents!$B$3:'WeatherIncidents'!$B$26),"&lt;="&amp;B709,WeatherIncidents!$C$3:'WeatherIncidents'!$C$26,"&gt;="&amp;B709)&gt;0,1,0)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IF(COUNTIFS((WeatherIncidents!$B$3:'WeatherIncidents'!$B$26),"&lt;="&amp;B710,WeatherIncidents!$C$3:'WeatherIncidents'!$C$26,"&gt;="&amp;B710)&gt;0,1,0)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IF(COUNTIFS((WeatherIncidents!$B$3:'WeatherIncidents'!$B$26),"&lt;="&amp;B711,WeatherIncidents!$C$3:'WeatherIncidents'!$C$26,"&gt;="&amp;B711)&gt;0,1,0)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IF(COUNTIFS((WeatherIncidents!$B$3:'WeatherIncidents'!$B$26),"&lt;="&amp;B712,WeatherIncidents!$C$3:'WeatherIncidents'!$C$26,"&gt;="&amp;B712)&gt;0,1,0)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IF(COUNTIFS((WeatherIncidents!$B$3:'WeatherIncidents'!$B$26),"&lt;="&amp;B713,WeatherIncidents!$C$3:'WeatherIncidents'!$C$26,"&gt;="&amp;B713)&gt;0,1,0)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IF(COUNTIFS((WeatherIncidents!$B$3:'WeatherIncidents'!$B$26),"&lt;="&amp;B714,WeatherIncidents!$C$3:'WeatherIncidents'!$C$26,"&gt;="&amp;B714)&gt;0,1,0)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IF(COUNTIFS((WeatherIncidents!$B$3:'WeatherIncidents'!$B$26),"&lt;="&amp;B715,WeatherIncidents!$C$3:'WeatherIncidents'!$C$26,"&gt;="&amp;B715)&gt;0,1,0)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IF(COUNTIFS((WeatherIncidents!$B$3:'WeatherIncidents'!$B$26),"&lt;="&amp;B716,WeatherIncidents!$C$3:'WeatherIncidents'!$C$26,"&gt;="&amp;B716)&gt;0,1,0)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IF(COUNTIFS((WeatherIncidents!$B$3:'WeatherIncidents'!$B$26),"&lt;="&amp;B717,WeatherIncidents!$C$3:'WeatherIncidents'!$C$26,"&gt;="&amp;B717)&gt;0,1,0)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IF(COUNTIFS((WeatherIncidents!$B$3:'WeatherIncidents'!$B$26),"&lt;="&amp;B718,WeatherIncidents!$C$3:'WeatherIncidents'!$C$26,"&gt;="&amp;B718)&gt;0,1,0)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IF(COUNTIFS((WeatherIncidents!$B$3:'WeatherIncidents'!$B$26),"&lt;="&amp;B719,WeatherIncidents!$C$3:'WeatherIncidents'!$C$26,"&gt;="&amp;B719)&gt;0,1,0)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IF(COUNTIFS((WeatherIncidents!$B$3:'WeatherIncidents'!$B$26),"&lt;="&amp;B720,WeatherIncidents!$C$3:'WeatherIncidents'!$C$26,"&gt;="&amp;B720)&gt;0,1,0)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IF(COUNTIFS((WeatherIncidents!$B$3:'WeatherIncidents'!$B$26),"&lt;="&amp;B721,WeatherIncidents!$C$3:'WeatherIncidents'!$C$26,"&gt;="&amp;B721)&gt;0,1,0)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IF(COUNTIFS((WeatherIncidents!$B$3:'WeatherIncidents'!$B$26),"&lt;="&amp;B722,WeatherIncidents!$C$3:'WeatherIncidents'!$C$26,"&gt;="&amp;B722)&gt;0,1,0)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IF(COUNTIFS((WeatherIncidents!$B$3:'WeatherIncidents'!$B$26),"&lt;="&amp;B723,WeatherIncidents!$C$3:'WeatherIncidents'!$C$26,"&gt;="&amp;B723)&gt;0,1,0)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IF(COUNTIFS((WeatherIncidents!$B$3:'WeatherIncidents'!$B$26),"&lt;="&amp;B724,WeatherIncidents!$C$3:'WeatherIncidents'!$C$26,"&gt;="&amp;B724)&gt;0,1,0)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IF(COUNTIFS((WeatherIncidents!$B$3:'WeatherIncidents'!$B$26),"&lt;="&amp;B725,WeatherIncidents!$C$3:'WeatherIncidents'!$C$26,"&gt;="&amp;B725)&gt;0,1,0)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IF(COUNTIFS((WeatherIncidents!$B$3:'WeatherIncidents'!$B$26),"&lt;="&amp;B726,WeatherIncidents!$C$3:'WeatherIncidents'!$C$26,"&gt;="&amp;B726)&gt;0,1,0)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IF(COUNTIFS((WeatherIncidents!$B$3:'WeatherIncidents'!$B$26),"&lt;="&amp;B727,WeatherIncidents!$C$3:'WeatherIncidents'!$C$26,"&gt;="&amp;B727)&gt;0,1,0)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IF(COUNTIFS((WeatherIncidents!$B$3:'WeatherIncidents'!$B$26),"&lt;="&amp;B728,WeatherIncidents!$C$3:'WeatherIncidents'!$C$26,"&gt;="&amp;B728)&gt;0,1,0)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IF(COUNTIFS((WeatherIncidents!$B$3:'WeatherIncidents'!$B$26),"&lt;="&amp;B729,WeatherIncidents!$C$3:'WeatherIncidents'!$C$26,"&gt;="&amp;B729)&gt;0,1,0)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IF(COUNTIFS((WeatherIncidents!$B$3:'WeatherIncidents'!$B$26),"&lt;="&amp;B730,WeatherIncidents!$C$3:'WeatherIncidents'!$C$26,"&gt;="&amp;B730)&gt;0,1,0)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IF(COUNTIFS((WeatherIncidents!$B$3:'WeatherIncidents'!$B$26),"&lt;="&amp;B731,WeatherIncidents!$C$3:'WeatherIncidents'!$C$26,"&gt;="&amp;B731)&gt;0,1,0)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IF(COUNTIFS((WeatherIncidents!$B$3:'WeatherIncidents'!$B$26),"&lt;="&amp;B732,WeatherIncidents!$C$3:'WeatherIncidents'!$C$26,"&gt;="&amp;B732)&gt;0,1,0)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IF(COUNTIFS((WeatherIncidents!$B$3:'WeatherIncidents'!$B$26),"&lt;="&amp;B733,WeatherIncidents!$C$3:'WeatherIncidents'!$C$26,"&gt;="&amp;B733)&gt;0,1,0)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IF(COUNTIFS((WeatherIncidents!$B$3:'WeatherIncidents'!$B$26),"&lt;="&amp;B734,WeatherIncidents!$C$3:'WeatherIncidents'!$C$26,"&gt;="&amp;B734)&gt;0,1,0)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IF(COUNTIFS((WeatherIncidents!$B$3:'WeatherIncidents'!$B$26),"&lt;="&amp;B735,WeatherIncidents!$C$3:'WeatherIncidents'!$C$26,"&gt;="&amp;B735)&gt;0,1,0)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IF(COUNTIFS((WeatherIncidents!$B$3:'WeatherIncidents'!$B$26),"&lt;="&amp;B736,WeatherIncidents!$C$3:'WeatherIncidents'!$C$26,"&gt;="&amp;B736)&gt;0,1,0)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IF(COUNTIFS((WeatherIncidents!$B$3:'WeatherIncidents'!$B$26),"&lt;="&amp;B737,WeatherIncidents!$C$3:'WeatherIncidents'!$C$26,"&gt;="&amp;B737)&gt;0,1,0)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IF(COUNTIFS((WeatherIncidents!$B$3:'WeatherIncidents'!$B$26),"&lt;="&amp;B738,WeatherIncidents!$C$3:'WeatherIncidents'!$C$26,"&gt;="&amp;B738)&gt;0,1,0)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IF(COUNTIFS((WeatherIncidents!$B$3:'WeatherIncidents'!$B$26),"&lt;="&amp;B739,WeatherIncidents!$C$3:'WeatherIncidents'!$C$26,"&gt;="&amp;B739)&gt;0,1,0)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IF(COUNTIFS((WeatherIncidents!$B$3:'WeatherIncidents'!$B$26),"&lt;="&amp;B740,WeatherIncidents!$C$3:'WeatherIncidents'!$C$26,"&gt;="&amp;B740)&gt;0,1,0)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IF(COUNTIFS((WeatherIncidents!$B$3:'WeatherIncidents'!$B$26),"&lt;="&amp;B741,WeatherIncidents!$C$3:'WeatherIncidents'!$C$26,"&gt;="&amp;B741)&gt;0,1,0)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IF(COUNTIFS((WeatherIncidents!$B$3:'WeatherIncidents'!$B$26),"&lt;="&amp;B742,WeatherIncidents!$C$3:'WeatherIncidents'!$C$26,"&gt;="&amp;B742)&gt;0,1,0)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IF(COUNTIFS((WeatherIncidents!$B$3:'WeatherIncidents'!$B$26),"&lt;="&amp;B743,WeatherIncidents!$C$3:'WeatherIncidents'!$C$26,"&gt;="&amp;B743)&gt;0,1,0)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IF(COUNTIFS((WeatherIncidents!$B$3:'WeatherIncidents'!$B$26),"&lt;="&amp;B744,WeatherIncidents!$C$3:'WeatherIncidents'!$C$26,"&gt;="&amp;B744)&gt;0,1,0)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IF(COUNTIFS((WeatherIncidents!$B$3:'WeatherIncidents'!$B$26),"&lt;="&amp;B745,WeatherIncidents!$C$3:'WeatherIncidents'!$C$26,"&gt;="&amp;B745)&gt;0,1,0)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IF(COUNTIFS((WeatherIncidents!$B$3:'WeatherIncidents'!$B$26),"&lt;="&amp;B746,WeatherIncidents!$C$3:'WeatherIncidents'!$C$26,"&gt;="&amp;B746)&gt;0,1,0)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IF(COUNTIFS((WeatherIncidents!$B$3:'WeatherIncidents'!$B$26),"&lt;="&amp;B747,WeatherIncidents!$C$3:'WeatherIncidents'!$C$26,"&gt;="&amp;B747)&gt;0,1,0)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IF(COUNTIFS((WeatherIncidents!$B$3:'WeatherIncidents'!$B$26),"&lt;="&amp;B748,WeatherIncidents!$C$3:'WeatherIncidents'!$C$26,"&gt;="&amp;B748)&gt;0,1,0)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IF(COUNTIFS((WeatherIncidents!$B$3:'WeatherIncidents'!$B$26),"&lt;="&amp;B749,WeatherIncidents!$C$3:'WeatherIncidents'!$C$26,"&gt;="&amp;B749)&gt;0,1,0)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IF(COUNTIFS((WeatherIncidents!$B$3:'WeatherIncidents'!$B$26),"&lt;="&amp;B750,WeatherIncidents!$C$3:'WeatherIncidents'!$C$26,"&gt;="&amp;B750)&gt;0,1,0)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IF(COUNTIFS((WeatherIncidents!$B$3:'WeatherIncidents'!$B$26),"&lt;="&amp;B751,WeatherIncidents!$C$3:'WeatherIncidents'!$C$26,"&gt;="&amp;B751)&gt;0,1,0)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IF(COUNTIFS((WeatherIncidents!$B$3:'WeatherIncidents'!$B$26),"&lt;="&amp;B752,WeatherIncidents!$C$3:'WeatherIncidents'!$C$26,"&gt;="&amp;B752)&gt;0,1,0)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IF(COUNTIFS((WeatherIncidents!$B$3:'WeatherIncidents'!$B$26),"&lt;="&amp;B753,WeatherIncidents!$C$3:'WeatherIncidents'!$C$26,"&gt;="&amp;B753)&gt;0,1,0)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IF(COUNTIFS((WeatherIncidents!$B$3:'WeatherIncidents'!$B$26),"&lt;="&amp;B754,WeatherIncidents!$C$3:'WeatherIncidents'!$C$26,"&gt;="&amp;B754)&gt;0,1,0)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IF(COUNTIFS((WeatherIncidents!$B$3:'WeatherIncidents'!$B$26),"&lt;="&amp;B755,WeatherIncidents!$C$3:'WeatherIncidents'!$C$26,"&gt;="&amp;B755)&gt;0,1,0)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IF(COUNTIFS((WeatherIncidents!$B$3:'WeatherIncidents'!$B$26),"&lt;="&amp;B756,WeatherIncidents!$C$3:'WeatherIncidents'!$C$26,"&gt;="&amp;B756)&gt;0,1,0)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IF(COUNTIFS((WeatherIncidents!$B$3:'WeatherIncidents'!$B$26),"&lt;="&amp;B757,WeatherIncidents!$C$3:'WeatherIncidents'!$C$26,"&gt;="&amp;B757)&gt;0,1,0)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IF(COUNTIFS((WeatherIncidents!$B$3:'WeatherIncidents'!$B$26),"&lt;="&amp;B758,WeatherIncidents!$C$3:'WeatherIncidents'!$C$26,"&gt;="&amp;B758)&gt;0,1,0)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IF(COUNTIFS((WeatherIncidents!$B$3:'WeatherIncidents'!$B$26),"&lt;="&amp;B759,WeatherIncidents!$C$3:'WeatherIncidents'!$C$26,"&gt;="&amp;B759)&gt;0,1,0)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IF(COUNTIFS((WeatherIncidents!$B$3:'WeatherIncidents'!$B$26),"&lt;="&amp;B760,WeatherIncidents!$C$3:'WeatherIncidents'!$C$26,"&gt;="&amp;B760)&gt;0,1,0)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IF(COUNTIFS((WeatherIncidents!$B$3:'WeatherIncidents'!$B$26),"&lt;="&amp;B761,WeatherIncidents!$C$3:'WeatherIncidents'!$C$26,"&gt;="&amp;B761)&gt;0,1,0)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IF(COUNTIFS((WeatherIncidents!$B$3:'WeatherIncidents'!$B$26),"&lt;="&amp;B762,WeatherIncidents!$C$3:'WeatherIncidents'!$C$26,"&gt;="&amp;B762)&gt;0,1,0)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IF(COUNTIFS((WeatherIncidents!$B$3:'WeatherIncidents'!$B$26),"&lt;="&amp;B763,WeatherIncidents!$C$3:'WeatherIncidents'!$C$26,"&gt;="&amp;B763)&gt;0,1,0)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IF(COUNTIFS((WeatherIncidents!$B$3:'WeatherIncidents'!$B$26),"&lt;="&amp;B764,WeatherIncidents!$C$3:'WeatherIncidents'!$C$26,"&gt;="&amp;B764)&gt;0,1,0)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IF(COUNTIFS((WeatherIncidents!$B$3:'WeatherIncidents'!$B$26),"&lt;="&amp;B765,WeatherIncidents!$C$3:'WeatherIncidents'!$C$26,"&gt;="&amp;B765)&gt;0,1,0)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IF(COUNTIFS((WeatherIncidents!$B$3:'WeatherIncidents'!$B$26),"&lt;="&amp;B766,WeatherIncidents!$C$3:'WeatherIncidents'!$C$26,"&gt;="&amp;B766)&gt;0,1,0)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IF(COUNTIFS((WeatherIncidents!$B$3:'WeatherIncidents'!$B$26),"&lt;="&amp;B767,WeatherIncidents!$C$3:'WeatherIncidents'!$C$26,"&gt;="&amp;B767)&gt;0,1,0)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IF(COUNTIFS((WeatherIncidents!$B$3:'WeatherIncidents'!$B$26),"&lt;="&amp;B768,WeatherIncidents!$C$3:'WeatherIncidents'!$C$26,"&gt;="&amp;B768)&gt;0,1,0)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IF(COUNTIFS((WeatherIncidents!$B$3:'WeatherIncidents'!$B$26),"&lt;="&amp;B769,WeatherIncidents!$C$3:'WeatherIncidents'!$C$26,"&gt;="&amp;B769)&gt;0,1,0)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IF(COUNTIFS((WeatherIncidents!$B$3:'WeatherIncidents'!$B$26),"&lt;="&amp;B770,WeatherIncidents!$C$3:'WeatherIncidents'!$C$26,"&gt;="&amp;B770)&gt;0,1,0)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IF(COUNTIFS((WeatherIncidents!$B$3:'WeatherIncidents'!$B$26),"&lt;="&amp;B771,WeatherIncidents!$C$3:'WeatherIncidents'!$C$26,"&gt;="&amp;B771)&gt;0,1,0)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IF(COUNTIFS((WeatherIncidents!$B$3:'WeatherIncidents'!$B$26),"&lt;="&amp;B772,WeatherIncidents!$C$3:'WeatherIncidents'!$C$26,"&gt;="&amp;B772)&gt;0,1,0)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IF(COUNTIFS((WeatherIncidents!$B$3:'WeatherIncidents'!$B$26),"&lt;="&amp;B773,WeatherIncidents!$C$3:'WeatherIncidents'!$C$26,"&gt;="&amp;B773)&gt;0,1,0)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IF(COUNTIFS((WeatherIncidents!$B$3:'WeatherIncidents'!$B$26),"&lt;="&amp;B774,WeatherIncidents!$C$3:'WeatherIncidents'!$C$26,"&gt;="&amp;B774)&gt;0,1,0)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IF(COUNTIFS((WeatherIncidents!$B$3:'WeatherIncidents'!$B$26),"&lt;="&amp;B775,WeatherIncidents!$C$3:'WeatherIncidents'!$C$26,"&gt;="&amp;B775)&gt;0,1,0)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IF(COUNTIFS((WeatherIncidents!$B$3:'WeatherIncidents'!$B$26),"&lt;="&amp;B776,WeatherIncidents!$C$3:'WeatherIncidents'!$C$26,"&gt;="&amp;B776)&gt;0,1,0)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IF(COUNTIFS((WeatherIncidents!$B$3:'WeatherIncidents'!$B$26),"&lt;="&amp;B777,WeatherIncidents!$C$3:'WeatherIncidents'!$C$26,"&gt;="&amp;B777)&gt;0,1,0)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IF(COUNTIFS((WeatherIncidents!$B$3:'WeatherIncidents'!$B$26),"&lt;="&amp;B778,WeatherIncidents!$C$3:'WeatherIncidents'!$C$26,"&gt;="&amp;B778)&gt;0,1,0)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IF(COUNTIFS((WeatherIncidents!$B$3:'WeatherIncidents'!$B$26),"&lt;="&amp;B779,WeatherIncidents!$C$3:'WeatherIncidents'!$C$26,"&gt;="&amp;B779)&gt;0,1,0)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IF(COUNTIFS((WeatherIncidents!$B$3:'WeatherIncidents'!$B$26),"&lt;="&amp;B780,WeatherIncidents!$C$3:'WeatherIncidents'!$C$26,"&gt;="&amp;B780)&gt;0,1,0)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IF(COUNTIFS((WeatherIncidents!$B$3:'WeatherIncidents'!$B$26),"&lt;="&amp;B781,WeatherIncidents!$C$3:'WeatherIncidents'!$C$26,"&gt;="&amp;B781)&gt;0,1,0)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IF(COUNTIFS((WeatherIncidents!$B$3:'WeatherIncidents'!$B$26),"&lt;="&amp;B782,WeatherIncidents!$C$3:'WeatherIncidents'!$C$26,"&gt;="&amp;B782)&gt;0,1,0)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IF(COUNTIFS((WeatherIncidents!$B$3:'WeatherIncidents'!$B$26),"&lt;="&amp;B783,WeatherIncidents!$C$3:'WeatherIncidents'!$C$26,"&gt;="&amp;B783)&gt;0,1,0)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IF(COUNTIFS((WeatherIncidents!$B$3:'WeatherIncidents'!$B$26),"&lt;="&amp;B784,WeatherIncidents!$C$3:'WeatherIncidents'!$C$26,"&gt;="&amp;B784)&gt;0,1,0)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IF(COUNTIFS((WeatherIncidents!$B$3:'WeatherIncidents'!$B$26),"&lt;="&amp;B785,WeatherIncidents!$C$3:'WeatherIncidents'!$C$26,"&gt;="&amp;B785)&gt;0,1,0)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IF(COUNTIFS((WeatherIncidents!$B$3:'WeatherIncidents'!$B$26),"&lt;="&amp;B786,WeatherIncidents!$C$3:'WeatherIncidents'!$C$26,"&gt;="&amp;B786)&gt;0,1,0)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IF(COUNTIFS((WeatherIncidents!$B$3:'WeatherIncidents'!$B$26),"&lt;="&amp;B787,WeatherIncidents!$C$3:'WeatherIncidents'!$C$26,"&gt;="&amp;B787)&gt;0,1,0)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IF(COUNTIFS((WeatherIncidents!$B$3:'WeatherIncidents'!$B$26),"&lt;="&amp;B788,WeatherIncidents!$C$3:'WeatherIncidents'!$C$26,"&gt;="&amp;B788)&gt;0,1,0)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IF(COUNTIFS((WeatherIncidents!$B$3:'WeatherIncidents'!$B$26),"&lt;="&amp;B789,WeatherIncidents!$C$3:'WeatherIncidents'!$C$26,"&gt;="&amp;B789)&gt;0,1,0)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IF(COUNTIFS((WeatherIncidents!$B$3:'WeatherIncidents'!$B$26),"&lt;="&amp;B790,WeatherIncidents!$C$3:'WeatherIncidents'!$C$26,"&gt;="&amp;B790)&gt;0,1,0)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IF(COUNTIFS((WeatherIncidents!$B$3:'WeatherIncidents'!$B$26),"&lt;="&amp;B791,WeatherIncidents!$C$3:'WeatherIncidents'!$C$26,"&gt;="&amp;B791)&gt;0,1,0)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IF(COUNTIFS((WeatherIncidents!$B$3:'WeatherIncidents'!$B$26),"&lt;="&amp;B792,WeatherIncidents!$C$3:'WeatherIncidents'!$C$26,"&gt;="&amp;B792)&gt;0,1,0)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IF(COUNTIFS((WeatherIncidents!$B$3:'WeatherIncidents'!$B$26),"&lt;="&amp;B793,WeatherIncidents!$C$3:'WeatherIncidents'!$C$26,"&gt;="&amp;B793)&gt;0,1,0)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IF(COUNTIFS((WeatherIncidents!$B$3:'WeatherIncidents'!$B$26),"&lt;="&amp;B794,WeatherIncidents!$C$3:'WeatherIncidents'!$C$26,"&gt;="&amp;B794)&gt;0,1,0)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IF(COUNTIFS((WeatherIncidents!$B$3:'WeatherIncidents'!$B$26),"&lt;="&amp;B795,WeatherIncidents!$C$3:'WeatherIncidents'!$C$26,"&gt;="&amp;B795)&gt;0,1,0)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IF(COUNTIFS((WeatherIncidents!$B$3:'WeatherIncidents'!$B$26),"&lt;="&amp;B796,WeatherIncidents!$C$3:'WeatherIncidents'!$C$26,"&gt;="&amp;B796)&gt;0,1,0)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IF(COUNTIFS((WeatherIncidents!$B$3:'WeatherIncidents'!$B$26),"&lt;="&amp;B797,WeatherIncidents!$C$3:'WeatherIncidents'!$C$26,"&gt;="&amp;B797)&gt;0,1,0)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IF(COUNTIFS((WeatherIncidents!$B$3:'WeatherIncidents'!$B$26),"&lt;="&amp;B798,WeatherIncidents!$C$3:'WeatherIncidents'!$C$26,"&gt;="&amp;B798)&gt;0,1,0)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IF(COUNTIFS((WeatherIncidents!$B$3:'WeatherIncidents'!$B$26),"&lt;="&amp;B799,WeatherIncidents!$C$3:'WeatherIncidents'!$C$26,"&gt;="&amp;B799)&gt;0,1,0)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IF(COUNTIFS((WeatherIncidents!$B$3:'WeatherIncidents'!$B$26),"&lt;="&amp;B800,WeatherIncidents!$C$3:'WeatherIncidents'!$C$26,"&gt;="&amp;B800)&gt;0,1,0)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IF(COUNTIFS((WeatherIncidents!$B$3:'WeatherIncidents'!$B$26),"&lt;="&amp;B801,WeatherIncidents!$C$3:'WeatherIncidents'!$C$26,"&gt;="&amp;B801)&gt;0,1,0)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IF(COUNTIFS((WeatherIncidents!$B$3:'WeatherIncidents'!$B$26),"&lt;="&amp;B802,WeatherIncidents!$C$3:'WeatherIncidents'!$C$26,"&gt;="&amp;B802)&gt;0,1,0)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IF(COUNTIFS((WeatherIncidents!$B$3:'WeatherIncidents'!$B$26),"&lt;="&amp;B803,WeatherIncidents!$C$3:'WeatherIncidents'!$C$26,"&gt;="&amp;B803)&gt;0,1,0)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IF(COUNTIFS((WeatherIncidents!$B$3:'WeatherIncidents'!$B$26),"&lt;="&amp;B804,WeatherIncidents!$C$3:'WeatherIncidents'!$C$26,"&gt;="&amp;B804)&gt;0,1,0)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IF(COUNTIFS((WeatherIncidents!$B$3:'WeatherIncidents'!$B$26),"&lt;="&amp;B805,WeatherIncidents!$C$3:'WeatherIncidents'!$C$26,"&gt;="&amp;B805)&gt;0,1,0)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IF(COUNTIFS((WeatherIncidents!$B$3:'WeatherIncidents'!$B$26),"&lt;="&amp;B806,WeatherIncidents!$C$3:'WeatherIncidents'!$C$26,"&gt;="&amp;B806)&gt;0,1,0)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IF(COUNTIFS((WeatherIncidents!$B$3:'WeatherIncidents'!$B$26),"&lt;="&amp;B807,WeatherIncidents!$C$3:'WeatherIncidents'!$C$26,"&gt;="&amp;B807)&gt;0,1,0)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IF(COUNTIFS((WeatherIncidents!$B$3:'WeatherIncidents'!$B$26),"&lt;="&amp;B808,WeatherIncidents!$C$3:'WeatherIncidents'!$C$26,"&gt;="&amp;B808)&gt;0,1,0)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IF(COUNTIFS((WeatherIncidents!$B$3:'WeatherIncidents'!$B$26),"&lt;="&amp;B809,WeatherIncidents!$C$3:'WeatherIncidents'!$C$26,"&gt;="&amp;B809)&gt;0,1,0)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IF(COUNTIFS((WeatherIncidents!$B$3:'WeatherIncidents'!$B$26),"&lt;="&amp;B810,WeatherIncidents!$C$3:'WeatherIncidents'!$C$26,"&gt;="&amp;B810)&gt;0,1,0)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IF(COUNTIFS((WeatherIncidents!$B$3:'WeatherIncidents'!$B$26),"&lt;="&amp;B811,WeatherIncidents!$C$3:'WeatherIncidents'!$C$26,"&gt;="&amp;B811)&gt;0,1,0)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IF(COUNTIFS((WeatherIncidents!$B$3:'WeatherIncidents'!$B$26),"&lt;="&amp;B812,WeatherIncidents!$C$3:'WeatherIncidents'!$C$26,"&gt;="&amp;B812)&gt;0,1,0)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IF(COUNTIFS((WeatherIncidents!$B$3:'WeatherIncidents'!$B$26),"&lt;="&amp;B813,WeatherIncidents!$C$3:'WeatherIncidents'!$C$26,"&gt;="&amp;B813)&gt;0,1,0)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IF(COUNTIFS((WeatherIncidents!$B$3:'WeatherIncidents'!$B$26),"&lt;="&amp;B814,WeatherIncidents!$C$3:'WeatherIncidents'!$C$26,"&gt;="&amp;B814)&gt;0,1,0)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IF(COUNTIFS((WeatherIncidents!$B$3:'WeatherIncidents'!$B$26),"&lt;="&amp;B815,WeatherIncidents!$C$3:'WeatherIncidents'!$C$26,"&gt;="&amp;B815)&gt;0,1,0)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IF(COUNTIFS((WeatherIncidents!$B$3:'WeatherIncidents'!$B$26),"&lt;="&amp;B816,WeatherIncidents!$C$3:'WeatherIncidents'!$C$26,"&gt;="&amp;B816)&gt;0,1,0)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IF(COUNTIFS((WeatherIncidents!$B$3:'WeatherIncidents'!$B$26),"&lt;="&amp;B817,WeatherIncidents!$C$3:'WeatherIncidents'!$C$26,"&gt;="&amp;B817)&gt;0,1,0)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IF(COUNTIFS((WeatherIncidents!$B$3:'WeatherIncidents'!$B$26),"&lt;="&amp;B818,WeatherIncidents!$C$3:'WeatherIncidents'!$C$26,"&gt;="&amp;B818)&gt;0,1,0)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IF(COUNTIFS((WeatherIncidents!$B$3:'WeatherIncidents'!$B$26),"&lt;="&amp;B819,WeatherIncidents!$C$3:'WeatherIncidents'!$C$26,"&gt;="&amp;B819)&gt;0,1,0)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IF(COUNTIFS((WeatherIncidents!$B$3:'WeatherIncidents'!$B$26),"&lt;="&amp;B820,WeatherIncidents!$C$3:'WeatherIncidents'!$C$26,"&gt;="&amp;B820)&gt;0,1,0)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IF(COUNTIFS((WeatherIncidents!$B$3:'WeatherIncidents'!$B$26),"&lt;="&amp;B821,WeatherIncidents!$C$3:'WeatherIncidents'!$C$26,"&gt;="&amp;B821)&gt;0,1,0)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IF(COUNTIFS((WeatherIncidents!$B$3:'WeatherIncidents'!$B$26),"&lt;="&amp;B822,WeatherIncidents!$C$3:'WeatherIncidents'!$C$26,"&gt;="&amp;B822)&gt;0,1,0)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IF(COUNTIFS((WeatherIncidents!$B$3:'WeatherIncidents'!$B$26),"&lt;="&amp;B823,WeatherIncidents!$C$3:'WeatherIncidents'!$C$26,"&gt;="&amp;B823)&gt;0,1,0)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IF(COUNTIFS((WeatherIncidents!$B$3:'WeatherIncidents'!$B$26),"&lt;="&amp;B824,WeatherIncidents!$C$3:'WeatherIncidents'!$C$26,"&gt;="&amp;B824)&gt;0,1,0)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IF(COUNTIFS((WeatherIncidents!$B$3:'WeatherIncidents'!$B$26),"&lt;="&amp;B825,WeatherIncidents!$C$3:'WeatherIncidents'!$C$26,"&gt;="&amp;B825)&gt;0,1,0)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IF(COUNTIFS((WeatherIncidents!$B$3:'WeatherIncidents'!$B$26),"&lt;="&amp;B826,WeatherIncidents!$C$3:'WeatherIncidents'!$C$26,"&gt;="&amp;B826)&gt;0,1,0)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IF(COUNTIFS((WeatherIncidents!$B$3:'WeatherIncidents'!$B$26),"&lt;="&amp;B827,WeatherIncidents!$C$3:'WeatherIncidents'!$C$26,"&gt;="&amp;B827)&gt;0,1,0)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IF(COUNTIFS((WeatherIncidents!$B$3:'WeatherIncidents'!$B$26),"&lt;="&amp;B828,WeatherIncidents!$C$3:'WeatherIncidents'!$C$26,"&gt;="&amp;B828)&gt;0,1,0)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IF(COUNTIFS((WeatherIncidents!$B$3:'WeatherIncidents'!$B$26),"&lt;="&amp;B829,WeatherIncidents!$C$3:'WeatherIncidents'!$C$26,"&gt;="&amp;B829)&gt;0,1,0)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IF(COUNTIFS((WeatherIncidents!$B$3:'WeatherIncidents'!$B$26),"&lt;="&amp;B830,WeatherIncidents!$C$3:'WeatherIncidents'!$C$26,"&gt;="&amp;B830)&gt;0,1,0)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IF(COUNTIFS((WeatherIncidents!$B$3:'WeatherIncidents'!$B$26),"&lt;="&amp;B831,WeatherIncidents!$C$3:'WeatherIncidents'!$C$26,"&gt;="&amp;B831)&gt;0,1,0)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IF(COUNTIFS((WeatherIncidents!$B$3:'WeatherIncidents'!$B$26),"&lt;="&amp;B832,WeatherIncidents!$C$3:'WeatherIncidents'!$C$26,"&gt;="&amp;B832)&gt;0,1,0)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IF(COUNTIFS((WeatherIncidents!$B$3:'WeatherIncidents'!$B$26),"&lt;="&amp;B833,WeatherIncidents!$C$3:'WeatherIncidents'!$C$26,"&gt;="&amp;B833)&gt;0,1,0)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IF(COUNTIFS((WeatherIncidents!$B$3:'WeatherIncidents'!$B$26),"&lt;="&amp;B834,WeatherIncidents!$C$3:'WeatherIncidents'!$C$26,"&gt;="&amp;B834)&gt;0,1,0)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IF(COUNTIFS((WeatherIncidents!$B$3:'WeatherIncidents'!$B$26),"&lt;="&amp;B835,WeatherIncidents!$C$3:'WeatherIncidents'!$C$26,"&gt;="&amp;B835)&gt;0,1,0)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IF(COUNTIFS((WeatherIncidents!$B$3:'WeatherIncidents'!$B$26),"&lt;="&amp;B836,WeatherIncidents!$C$3:'WeatherIncidents'!$C$26,"&gt;="&amp;B836)&gt;0,1,0)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IF(COUNTIFS((WeatherIncidents!$B$3:'WeatherIncidents'!$B$26),"&lt;="&amp;B837,WeatherIncidents!$C$3:'WeatherIncidents'!$C$26,"&gt;="&amp;B837)&gt;0,1,0)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IF(COUNTIFS((WeatherIncidents!$B$3:'WeatherIncidents'!$B$26),"&lt;="&amp;B838,WeatherIncidents!$C$3:'WeatherIncidents'!$C$26,"&gt;="&amp;B838)&gt;0,1,0)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IF(COUNTIFS((WeatherIncidents!$B$3:'WeatherIncidents'!$B$26),"&lt;="&amp;B839,WeatherIncidents!$C$3:'WeatherIncidents'!$C$26,"&gt;="&amp;B839)&gt;0,1,0)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IF(COUNTIFS((WeatherIncidents!$B$3:'WeatherIncidents'!$B$26),"&lt;="&amp;B840,WeatherIncidents!$C$3:'WeatherIncidents'!$C$26,"&gt;="&amp;B840)&gt;0,1,0)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IF(COUNTIFS((WeatherIncidents!$B$3:'WeatherIncidents'!$B$26),"&lt;="&amp;B841,WeatherIncidents!$C$3:'WeatherIncidents'!$C$26,"&gt;="&amp;B841)&gt;0,1,0)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IF(COUNTIFS((WeatherIncidents!$B$3:'WeatherIncidents'!$B$26),"&lt;="&amp;B842,WeatherIncidents!$C$3:'WeatherIncidents'!$C$26,"&gt;="&amp;B842)&gt;0,1,0)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IF(COUNTIFS((WeatherIncidents!$B$3:'WeatherIncidents'!$B$26),"&lt;="&amp;B843,WeatherIncidents!$C$3:'WeatherIncidents'!$C$26,"&gt;="&amp;B843)&gt;0,1,0)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IF(COUNTIFS((WeatherIncidents!$B$3:'WeatherIncidents'!$B$26),"&lt;="&amp;B844,WeatherIncidents!$C$3:'WeatherIncidents'!$C$26,"&gt;="&amp;B844)&gt;0,1,0)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IF(COUNTIFS((WeatherIncidents!$B$3:'WeatherIncidents'!$B$26),"&lt;="&amp;B845,WeatherIncidents!$C$3:'WeatherIncidents'!$C$26,"&gt;="&amp;B845)&gt;0,1,0)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IF(COUNTIFS((WeatherIncidents!$B$3:'WeatherIncidents'!$B$26),"&lt;="&amp;B846,WeatherIncidents!$C$3:'WeatherIncidents'!$C$26,"&gt;="&amp;B846)&gt;0,1,0)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IF(COUNTIFS((WeatherIncidents!$B$3:'WeatherIncidents'!$B$26),"&lt;="&amp;B847,WeatherIncidents!$C$3:'WeatherIncidents'!$C$26,"&gt;="&amp;B847)&gt;0,1,0)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IF(COUNTIFS((WeatherIncidents!$B$3:'WeatherIncidents'!$B$26),"&lt;="&amp;B848,WeatherIncidents!$C$3:'WeatherIncidents'!$C$26,"&gt;="&amp;B848)&gt;0,1,0)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IF(COUNTIFS((WeatherIncidents!$B$3:'WeatherIncidents'!$B$26),"&lt;="&amp;B849,WeatherIncidents!$C$3:'WeatherIncidents'!$C$26,"&gt;="&amp;B849)&gt;0,1,0)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IF(COUNTIFS((WeatherIncidents!$B$3:'WeatherIncidents'!$B$26),"&lt;="&amp;B850,WeatherIncidents!$C$3:'WeatherIncidents'!$C$26,"&gt;="&amp;B850)&gt;0,1,0)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IF(COUNTIFS((WeatherIncidents!$B$3:'WeatherIncidents'!$B$26),"&lt;="&amp;B851,WeatherIncidents!$C$3:'WeatherIncidents'!$C$26,"&gt;="&amp;B851)&gt;0,1,0)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IF(COUNTIFS((WeatherIncidents!$B$3:'WeatherIncidents'!$B$26),"&lt;="&amp;B852,WeatherIncidents!$C$3:'WeatherIncidents'!$C$26,"&gt;="&amp;B852)&gt;0,1,0)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IF(COUNTIFS((WeatherIncidents!$B$3:'WeatherIncidents'!$B$26),"&lt;="&amp;B853,WeatherIncidents!$C$3:'WeatherIncidents'!$C$26,"&gt;="&amp;B853)&gt;0,1,0)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IF(COUNTIFS((WeatherIncidents!$B$3:'WeatherIncidents'!$B$26),"&lt;="&amp;B854,WeatherIncidents!$C$3:'WeatherIncidents'!$C$26,"&gt;="&amp;B854)&gt;0,1,0)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IF(COUNTIFS((WeatherIncidents!$B$3:'WeatherIncidents'!$B$26),"&lt;="&amp;B855,WeatherIncidents!$C$3:'WeatherIncidents'!$C$26,"&gt;="&amp;B855)&gt;0,1,0)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IF(COUNTIFS((WeatherIncidents!$B$3:'WeatherIncidents'!$B$26),"&lt;="&amp;B856,WeatherIncidents!$C$3:'WeatherIncidents'!$C$26,"&gt;="&amp;B856)&gt;0,1,0)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IF(COUNTIFS((WeatherIncidents!$B$3:'WeatherIncidents'!$B$26),"&lt;="&amp;B857,WeatherIncidents!$C$3:'WeatherIncidents'!$C$26,"&gt;="&amp;B857)&gt;0,1,0)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IF(COUNTIFS((WeatherIncidents!$B$3:'WeatherIncidents'!$B$26),"&lt;="&amp;B858,WeatherIncidents!$C$3:'WeatherIncidents'!$C$26,"&gt;="&amp;B858)&gt;0,1,0)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IF(COUNTIFS((WeatherIncidents!$B$3:'WeatherIncidents'!$B$26),"&lt;="&amp;B859,WeatherIncidents!$C$3:'WeatherIncidents'!$C$26,"&gt;="&amp;B859)&gt;0,1,0)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IF(COUNTIFS((WeatherIncidents!$B$3:'WeatherIncidents'!$B$26),"&lt;="&amp;B860,WeatherIncidents!$C$3:'WeatherIncidents'!$C$26,"&gt;="&amp;B860)&gt;0,1,0)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IF(COUNTIFS((WeatherIncidents!$B$3:'WeatherIncidents'!$B$26),"&lt;="&amp;B861,WeatherIncidents!$C$3:'WeatherIncidents'!$C$26,"&gt;="&amp;B861)&gt;0,1,0)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IF(COUNTIFS((WeatherIncidents!$B$3:'WeatherIncidents'!$B$26),"&lt;="&amp;B862,WeatherIncidents!$C$3:'WeatherIncidents'!$C$26,"&gt;="&amp;B862)&gt;0,1,0)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IF(COUNTIFS((WeatherIncidents!$B$3:'WeatherIncidents'!$B$26),"&lt;="&amp;B863,WeatherIncidents!$C$3:'WeatherIncidents'!$C$26,"&gt;="&amp;B863)&gt;0,1,0)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IF(COUNTIFS((WeatherIncidents!$B$3:'WeatherIncidents'!$B$26),"&lt;="&amp;B864,WeatherIncidents!$C$3:'WeatherIncidents'!$C$26,"&gt;="&amp;B864)&gt;0,1,0)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IF(COUNTIFS((WeatherIncidents!$B$3:'WeatherIncidents'!$B$26),"&lt;="&amp;B865,WeatherIncidents!$C$3:'WeatherIncidents'!$C$26,"&gt;="&amp;B865)&gt;0,1,0)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IF(COUNTIFS((WeatherIncidents!$B$3:'WeatherIncidents'!$B$26),"&lt;="&amp;B866,WeatherIncidents!$C$3:'WeatherIncidents'!$C$26,"&gt;="&amp;B866)&gt;0,1,0)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IF(COUNTIFS((WeatherIncidents!$B$3:'WeatherIncidents'!$B$26),"&lt;="&amp;B867,WeatherIncidents!$C$3:'WeatherIncidents'!$C$26,"&gt;="&amp;B867)&gt;0,1,0)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IF(COUNTIFS((WeatherIncidents!$B$3:'WeatherIncidents'!$B$26),"&lt;="&amp;B868,WeatherIncidents!$C$3:'WeatherIncidents'!$C$26,"&gt;="&amp;B868)&gt;0,1,0)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IF(COUNTIFS((WeatherIncidents!$B$3:'WeatherIncidents'!$B$26),"&lt;="&amp;B869,WeatherIncidents!$C$3:'WeatherIncidents'!$C$26,"&gt;="&amp;B869)&gt;0,1,0)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IF(COUNTIFS((WeatherIncidents!$B$3:'WeatherIncidents'!$B$26),"&lt;="&amp;B870,WeatherIncidents!$C$3:'WeatherIncidents'!$C$26,"&gt;="&amp;B870)&gt;0,1,0)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IF(COUNTIFS((WeatherIncidents!$B$3:'WeatherIncidents'!$B$26),"&lt;="&amp;B871,WeatherIncidents!$C$3:'WeatherIncidents'!$C$26,"&gt;="&amp;B871)&gt;0,1,0)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IF(COUNTIFS((WeatherIncidents!$B$3:'WeatherIncidents'!$B$26),"&lt;="&amp;B872,WeatherIncidents!$C$3:'WeatherIncidents'!$C$26,"&gt;="&amp;B872)&gt;0,1,0)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IF(COUNTIFS((WeatherIncidents!$B$3:'WeatherIncidents'!$B$26),"&lt;="&amp;B873,WeatherIncidents!$C$3:'WeatherIncidents'!$C$26,"&gt;="&amp;B873)&gt;0,1,0)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IF(COUNTIFS((WeatherIncidents!$B$3:'WeatherIncidents'!$B$26),"&lt;="&amp;B874,WeatherIncidents!$C$3:'WeatherIncidents'!$C$26,"&gt;="&amp;B874)&gt;0,1,0)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IF(COUNTIFS((WeatherIncidents!$B$3:'WeatherIncidents'!$B$26),"&lt;="&amp;B875,WeatherIncidents!$C$3:'WeatherIncidents'!$C$26,"&gt;="&amp;B875)&gt;0,1,0)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IF(COUNTIFS((WeatherIncidents!$B$3:'WeatherIncidents'!$B$26),"&lt;="&amp;B876,WeatherIncidents!$C$3:'WeatherIncidents'!$C$26,"&gt;="&amp;B876)&gt;0,1,0)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IF(COUNTIFS((WeatherIncidents!$B$3:'WeatherIncidents'!$B$26),"&lt;="&amp;B877,WeatherIncidents!$C$3:'WeatherIncidents'!$C$26,"&gt;="&amp;B877)&gt;0,1,0)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IF(COUNTIFS((WeatherIncidents!$B$3:'WeatherIncidents'!$B$26),"&lt;="&amp;B878,WeatherIncidents!$C$3:'WeatherIncidents'!$C$26,"&gt;="&amp;B878)&gt;0,1,0)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IF(COUNTIFS((WeatherIncidents!$B$3:'WeatherIncidents'!$B$26),"&lt;="&amp;B879,WeatherIncidents!$C$3:'WeatherIncidents'!$C$26,"&gt;="&amp;B879)&gt;0,1,0)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IF(COUNTIFS((WeatherIncidents!$B$3:'WeatherIncidents'!$B$26),"&lt;="&amp;B880,WeatherIncidents!$C$3:'WeatherIncidents'!$C$26,"&gt;="&amp;B880)&gt;0,1,0)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IF(COUNTIFS((WeatherIncidents!$B$3:'WeatherIncidents'!$B$26),"&lt;="&amp;B881,WeatherIncidents!$C$3:'WeatherIncidents'!$C$26,"&gt;="&amp;B881)&gt;0,1,0)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IF(COUNTIFS((WeatherIncidents!$B$3:'WeatherIncidents'!$B$26),"&lt;="&amp;B882,WeatherIncidents!$C$3:'WeatherIncidents'!$C$26,"&gt;="&amp;B882)&gt;0,1,0)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IF(COUNTIFS((WeatherIncidents!$B$3:'WeatherIncidents'!$B$26),"&lt;="&amp;B883,WeatherIncidents!$C$3:'WeatherIncidents'!$C$26,"&gt;="&amp;B883)&gt;0,1,0)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IF(COUNTIFS((WeatherIncidents!$B$3:'WeatherIncidents'!$B$26),"&lt;="&amp;B884,WeatherIncidents!$C$3:'WeatherIncidents'!$C$26,"&gt;="&amp;B884)&gt;0,1,0)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IF(COUNTIFS((WeatherIncidents!$B$3:'WeatherIncidents'!$B$26),"&lt;="&amp;B885,WeatherIncidents!$C$3:'WeatherIncidents'!$C$26,"&gt;="&amp;B885)&gt;0,1,0)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IF(COUNTIFS((WeatherIncidents!$B$3:'WeatherIncidents'!$B$26),"&lt;="&amp;B886,WeatherIncidents!$C$3:'WeatherIncidents'!$C$26,"&gt;="&amp;B886)&gt;0,1,0)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IF(COUNTIFS((WeatherIncidents!$B$3:'WeatherIncidents'!$B$26),"&lt;="&amp;B887,WeatherIncidents!$C$3:'WeatherIncidents'!$C$26,"&gt;="&amp;B887)&gt;0,1,0)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IF(COUNTIFS((WeatherIncidents!$B$3:'WeatherIncidents'!$B$26),"&lt;="&amp;B888,WeatherIncidents!$C$3:'WeatherIncidents'!$C$26,"&gt;="&amp;B888)&gt;0,1,0)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IF(COUNTIFS((WeatherIncidents!$B$3:'WeatherIncidents'!$B$26),"&lt;="&amp;B889,WeatherIncidents!$C$3:'WeatherIncidents'!$C$26,"&gt;="&amp;B889)&gt;0,1,0)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IF(COUNTIFS((WeatherIncidents!$B$3:'WeatherIncidents'!$B$26),"&lt;="&amp;B890,WeatherIncidents!$C$3:'WeatherIncidents'!$C$26,"&gt;="&amp;B890)&gt;0,1,0)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IF(COUNTIFS((WeatherIncidents!$B$3:'WeatherIncidents'!$B$26),"&lt;="&amp;B891,WeatherIncidents!$C$3:'WeatherIncidents'!$C$26,"&gt;="&amp;B891)&gt;0,1,0)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IF(COUNTIFS((WeatherIncidents!$B$3:'WeatherIncidents'!$B$26),"&lt;="&amp;B892,WeatherIncidents!$C$3:'WeatherIncidents'!$C$26,"&gt;="&amp;B892)&gt;0,1,0)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IF(COUNTIFS((WeatherIncidents!$B$3:'WeatherIncidents'!$B$26),"&lt;="&amp;B893,WeatherIncidents!$C$3:'WeatherIncidents'!$C$26,"&gt;="&amp;B893)&gt;0,1,0)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IF(COUNTIFS((WeatherIncidents!$B$3:'WeatherIncidents'!$B$26),"&lt;="&amp;B894,WeatherIncidents!$C$3:'WeatherIncidents'!$C$26,"&gt;="&amp;B894)&gt;0,1,0)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IF(COUNTIFS((WeatherIncidents!$B$3:'WeatherIncidents'!$B$26),"&lt;="&amp;B895,WeatherIncidents!$C$3:'WeatherIncidents'!$C$26,"&gt;="&amp;B895)&gt;0,1,0)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IF(COUNTIFS((WeatherIncidents!$B$3:'WeatherIncidents'!$B$26),"&lt;="&amp;B896,WeatherIncidents!$C$3:'WeatherIncidents'!$C$26,"&gt;="&amp;B896)&gt;0,1,0)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IF(COUNTIFS((WeatherIncidents!$B$3:'WeatherIncidents'!$B$26),"&lt;="&amp;B897,WeatherIncidents!$C$3:'WeatherIncidents'!$C$26,"&gt;="&amp;B897)&gt;0,1,0)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IF(COUNTIFS((WeatherIncidents!$B$3:'WeatherIncidents'!$B$26),"&lt;="&amp;B898,WeatherIncidents!$C$3:'WeatherIncidents'!$C$26,"&gt;="&amp;B898)&gt;0,1,0)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IF(COUNTIFS((WeatherIncidents!$B$3:'WeatherIncidents'!$B$26),"&lt;="&amp;B899,WeatherIncidents!$C$3:'WeatherIncidents'!$C$26,"&gt;="&amp;B899)&gt;0,1,0)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IF(COUNTIFS((WeatherIncidents!$B$3:'WeatherIncidents'!$B$26),"&lt;="&amp;B900,WeatherIncidents!$C$3:'WeatherIncidents'!$C$26,"&gt;="&amp;B900)&gt;0,1,0)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IF(COUNTIFS((WeatherIncidents!$B$3:'WeatherIncidents'!$B$26),"&lt;="&amp;B901,WeatherIncidents!$C$3:'WeatherIncidents'!$C$26,"&gt;="&amp;B901)&gt;0,1,0)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IF(COUNTIFS((WeatherIncidents!$B$3:'WeatherIncidents'!$B$26),"&lt;="&amp;B902,WeatherIncidents!$C$3:'WeatherIncidents'!$C$26,"&gt;="&amp;B902)&gt;0,1,0)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IF(COUNTIFS((WeatherIncidents!$B$3:'WeatherIncidents'!$B$26),"&lt;="&amp;B903,WeatherIncidents!$C$3:'WeatherIncidents'!$C$26,"&gt;="&amp;B903)&gt;0,1,0)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IF(COUNTIFS((WeatherIncidents!$B$3:'WeatherIncidents'!$B$26),"&lt;="&amp;B904,WeatherIncidents!$C$3:'WeatherIncidents'!$C$26,"&gt;="&amp;B904)&gt;0,1,0)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IF(COUNTIFS((WeatherIncidents!$B$3:'WeatherIncidents'!$B$26),"&lt;="&amp;B905,WeatherIncidents!$C$3:'WeatherIncidents'!$C$26,"&gt;="&amp;B905)&gt;0,1,0)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IF(COUNTIFS((WeatherIncidents!$B$3:'WeatherIncidents'!$B$26),"&lt;="&amp;B906,WeatherIncidents!$C$3:'WeatherIncidents'!$C$26,"&gt;="&amp;B906)&gt;0,1,0)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IF(COUNTIFS((WeatherIncidents!$B$3:'WeatherIncidents'!$B$26),"&lt;="&amp;B907,WeatherIncidents!$C$3:'WeatherIncidents'!$C$26,"&gt;="&amp;B907)&gt;0,1,0)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IF(COUNTIFS((WeatherIncidents!$B$3:'WeatherIncidents'!$B$26),"&lt;="&amp;B908,WeatherIncidents!$C$3:'WeatherIncidents'!$C$26,"&gt;="&amp;B908)&gt;0,1,0)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IF(COUNTIFS((WeatherIncidents!$B$3:'WeatherIncidents'!$B$26),"&lt;="&amp;B909,WeatherIncidents!$C$3:'WeatherIncidents'!$C$26,"&gt;="&amp;B909)&gt;0,1,0)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IF(COUNTIFS((WeatherIncidents!$B$3:'WeatherIncidents'!$B$26),"&lt;="&amp;B910,WeatherIncidents!$C$3:'WeatherIncidents'!$C$26,"&gt;="&amp;B910)&gt;0,1,0)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IF(COUNTIFS((WeatherIncidents!$B$3:'WeatherIncidents'!$B$26),"&lt;="&amp;B911,WeatherIncidents!$C$3:'WeatherIncidents'!$C$26,"&gt;="&amp;B911)&gt;0,1,0)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IF(COUNTIFS((WeatherIncidents!$B$3:'WeatherIncidents'!$B$26),"&lt;="&amp;B912,WeatherIncidents!$C$3:'WeatherIncidents'!$C$26,"&gt;="&amp;B912)&gt;0,1,0)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IF(COUNTIFS((WeatherIncidents!$B$3:'WeatherIncidents'!$B$26),"&lt;="&amp;B913,WeatherIncidents!$C$3:'WeatherIncidents'!$C$26,"&gt;="&amp;B913)&gt;0,1,0)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IF(COUNTIFS((WeatherIncidents!$B$3:'WeatherIncidents'!$B$26),"&lt;="&amp;B914,WeatherIncidents!$C$3:'WeatherIncidents'!$C$26,"&gt;="&amp;B914)&gt;0,1,0)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IF(COUNTIFS((WeatherIncidents!$B$3:'WeatherIncidents'!$B$26),"&lt;="&amp;B915,WeatherIncidents!$C$3:'WeatherIncidents'!$C$26,"&gt;="&amp;B915)&gt;0,1,0)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IF(COUNTIFS((WeatherIncidents!$B$3:'WeatherIncidents'!$B$26),"&lt;="&amp;B916,WeatherIncidents!$C$3:'WeatherIncidents'!$C$26,"&gt;="&amp;B916)&gt;0,1,0)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IF(COUNTIFS((WeatherIncidents!$B$3:'WeatherIncidents'!$B$26),"&lt;="&amp;B917,WeatherIncidents!$C$3:'WeatherIncidents'!$C$26,"&gt;="&amp;B917)&gt;0,1,0)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IF(COUNTIFS((WeatherIncidents!$B$3:'WeatherIncidents'!$B$26),"&lt;="&amp;B918,WeatherIncidents!$C$3:'WeatherIncidents'!$C$26,"&gt;="&amp;B918)&gt;0,1,0)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IF(COUNTIFS((WeatherIncidents!$B$3:'WeatherIncidents'!$B$26),"&lt;="&amp;B919,WeatherIncidents!$C$3:'WeatherIncidents'!$C$26,"&gt;="&amp;B919)&gt;0,1,0)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IF(COUNTIFS((WeatherIncidents!$B$3:'WeatherIncidents'!$B$26),"&lt;="&amp;B920,WeatherIncidents!$C$3:'WeatherIncidents'!$C$26,"&gt;="&amp;B920)&gt;0,1,0)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IF(COUNTIFS((WeatherIncidents!$B$3:'WeatherIncidents'!$B$26),"&lt;="&amp;B921,WeatherIncidents!$C$3:'WeatherIncidents'!$C$26,"&gt;="&amp;B921)&gt;0,1,0)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IF(COUNTIFS((WeatherIncidents!$B$3:'WeatherIncidents'!$B$26),"&lt;="&amp;B922,WeatherIncidents!$C$3:'WeatherIncidents'!$C$26,"&gt;="&amp;B922)&gt;0,1,0)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IF(COUNTIFS((WeatherIncidents!$B$3:'WeatherIncidents'!$B$26),"&lt;="&amp;B923,WeatherIncidents!$C$3:'WeatherIncidents'!$C$26,"&gt;="&amp;B923)&gt;0,1,0)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IF(COUNTIFS((WeatherIncidents!$B$3:'WeatherIncidents'!$B$26),"&lt;="&amp;B924,WeatherIncidents!$C$3:'WeatherIncidents'!$C$26,"&gt;="&amp;B924)&gt;0,1,0)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IF(COUNTIFS((WeatherIncidents!$B$3:'WeatherIncidents'!$B$26),"&lt;="&amp;B925,WeatherIncidents!$C$3:'WeatherIncidents'!$C$26,"&gt;="&amp;B925)&gt;0,1,0)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IF(COUNTIFS((WeatherIncidents!$B$3:'WeatherIncidents'!$B$26),"&lt;="&amp;B926,WeatherIncidents!$C$3:'WeatherIncidents'!$C$26,"&gt;="&amp;B926)&gt;0,1,0)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IF(COUNTIFS((WeatherIncidents!$B$3:'WeatherIncidents'!$B$26),"&lt;="&amp;B927,WeatherIncidents!$C$3:'WeatherIncidents'!$C$26,"&gt;="&amp;B927)&gt;0,1,0)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IF(COUNTIFS((WeatherIncidents!$B$3:'WeatherIncidents'!$B$26),"&lt;="&amp;B928,WeatherIncidents!$C$3:'WeatherIncidents'!$C$26,"&gt;="&amp;B928)&gt;0,1,0)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IF(COUNTIFS((WeatherIncidents!$B$3:'WeatherIncidents'!$B$26),"&lt;="&amp;B929,WeatherIncidents!$C$3:'WeatherIncidents'!$C$26,"&gt;="&amp;B929)&gt;0,1,0)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IF(COUNTIFS((WeatherIncidents!$B$3:'WeatherIncidents'!$B$26),"&lt;="&amp;B930,WeatherIncidents!$C$3:'WeatherIncidents'!$C$26,"&gt;="&amp;B930)&gt;0,1,0)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IF(COUNTIFS((WeatherIncidents!$B$3:'WeatherIncidents'!$B$26),"&lt;="&amp;B931,WeatherIncidents!$C$3:'WeatherIncidents'!$C$26,"&gt;="&amp;B931)&gt;0,1,0)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IF(COUNTIFS((WeatherIncidents!$B$3:'WeatherIncidents'!$B$26),"&lt;="&amp;B932,WeatherIncidents!$C$3:'WeatherIncidents'!$C$26,"&gt;="&amp;B932)&gt;0,1,0)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IF(COUNTIFS((WeatherIncidents!$B$3:'WeatherIncidents'!$B$26),"&lt;="&amp;B933,WeatherIncidents!$C$3:'WeatherIncidents'!$C$26,"&gt;="&amp;B933)&gt;0,1,0)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IF(COUNTIFS((WeatherIncidents!$B$3:'WeatherIncidents'!$B$26),"&lt;="&amp;B934,WeatherIncidents!$C$3:'WeatherIncidents'!$C$26,"&gt;="&amp;B934)&gt;0,1,0)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IF(COUNTIFS((WeatherIncidents!$B$3:'WeatherIncidents'!$B$26),"&lt;="&amp;B935,WeatherIncidents!$C$3:'WeatherIncidents'!$C$26,"&gt;="&amp;B935)&gt;0,1,0)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IF(COUNTIFS((WeatherIncidents!$B$3:'WeatherIncidents'!$B$26),"&lt;="&amp;B936,WeatherIncidents!$C$3:'WeatherIncidents'!$C$26,"&gt;="&amp;B936)&gt;0,1,0)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IF(COUNTIFS((WeatherIncidents!$B$3:'WeatherIncidents'!$B$26),"&lt;="&amp;B937,WeatherIncidents!$C$3:'WeatherIncidents'!$C$26,"&gt;="&amp;B937)&gt;0,1,0)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IF(COUNTIFS((WeatherIncidents!$B$3:'WeatherIncidents'!$B$26),"&lt;="&amp;B938,WeatherIncidents!$C$3:'WeatherIncidents'!$C$26,"&gt;="&amp;B938)&gt;0,1,0)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IF(COUNTIFS((WeatherIncidents!$B$3:'WeatherIncidents'!$B$26),"&lt;="&amp;B939,WeatherIncidents!$C$3:'WeatherIncidents'!$C$26,"&gt;="&amp;B939)&gt;0,1,0)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IF(COUNTIFS((WeatherIncidents!$B$3:'WeatherIncidents'!$B$26),"&lt;="&amp;B940,WeatherIncidents!$C$3:'WeatherIncidents'!$C$26,"&gt;="&amp;B940)&gt;0,1,0)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IF(COUNTIFS((WeatherIncidents!$B$3:'WeatherIncidents'!$B$26),"&lt;="&amp;B941,WeatherIncidents!$C$3:'WeatherIncidents'!$C$26,"&gt;="&amp;B941)&gt;0,1,0)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IF(COUNTIFS((WeatherIncidents!$B$3:'WeatherIncidents'!$B$26),"&lt;="&amp;B942,WeatherIncidents!$C$3:'WeatherIncidents'!$C$26,"&gt;="&amp;B942)&gt;0,1,0)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IF(COUNTIFS((WeatherIncidents!$B$3:'WeatherIncidents'!$B$26),"&lt;="&amp;B943,WeatherIncidents!$C$3:'WeatherIncidents'!$C$26,"&gt;="&amp;B943)&gt;0,1,0)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IF(COUNTIFS((WeatherIncidents!$B$3:'WeatherIncidents'!$B$26),"&lt;="&amp;B944,WeatherIncidents!$C$3:'WeatherIncidents'!$C$26,"&gt;="&amp;B944)&gt;0,1,0)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IF(COUNTIFS((WeatherIncidents!$B$3:'WeatherIncidents'!$B$26),"&lt;="&amp;B945,WeatherIncidents!$C$3:'WeatherIncidents'!$C$26,"&gt;="&amp;B945)&gt;0,1,0)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IF(COUNTIFS((WeatherIncidents!$B$3:'WeatherIncidents'!$B$26),"&lt;="&amp;B946,WeatherIncidents!$C$3:'WeatherIncidents'!$C$26,"&gt;="&amp;B946)&gt;0,1,0)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IF(COUNTIFS((WeatherIncidents!$B$3:'WeatherIncidents'!$B$26),"&lt;="&amp;B947,WeatherIncidents!$C$3:'WeatherIncidents'!$C$26,"&gt;="&amp;B947)&gt;0,1,0)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IF(COUNTIFS((WeatherIncidents!$B$3:'WeatherIncidents'!$B$26),"&lt;="&amp;B948,WeatherIncidents!$C$3:'WeatherIncidents'!$C$26,"&gt;="&amp;B948)&gt;0,1,0)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IF(COUNTIFS((WeatherIncidents!$B$3:'WeatherIncidents'!$B$26),"&lt;="&amp;B949,WeatherIncidents!$C$3:'WeatherIncidents'!$C$26,"&gt;="&amp;B949)&gt;0,1,0)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IF(COUNTIFS((WeatherIncidents!$B$3:'WeatherIncidents'!$B$26),"&lt;="&amp;B950,WeatherIncidents!$C$3:'WeatherIncidents'!$C$26,"&gt;="&amp;B950)&gt;0,1,0)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IF(COUNTIFS((WeatherIncidents!$B$3:'WeatherIncidents'!$B$26),"&lt;="&amp;B951,WeatherIncidents!$C$3:'WeatherIncidents'!$C$26,"&gt;="&amp;B951)&gt;0,1,0)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IF(COUNTIFS((WeatherIncidents!$B$3:'WeatherIncidents'!$B$26),"&lt;="&amp;B952,WeatherIncidents!$C$3:'WeatherIncidents'!$C$26,"&gt;="&amp;B952)&gt;0,1,0)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IF(COUNTIFS((WeatherIncidents!$B$3:'WeatherIncidents'!$B$26),"&lt;="&amp;B953,WeatherIncidents!$C$3:'WeatherIncidents'!$C$26,"&gt;="&amp;B953)&gt;0,1,0)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IF(COUNTIFS((WeatherIncidents!$B$3:'WeatherIncidents'!$B$26),"&lt;="&amp;B954,WeatherIncidents!$C$3:'WeatherIncidents'!$C$26,"&gt;="&amp;B954)&gt;0,1,0)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IF(COUNTIFS((WeatherIncidents!$B$3:'WeatherIncidents'!$B$26),"&lt;="&amp;B955,WeatherIncidents!$C$3:'WeatherIncidents'!$C$26,"&gt;="&amp;B955)&gt;0,1,0)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IF(COUNTIFS((WeatherIncidents!$B$3:'WeatherIncidents'!$B$26),"&lt;="&amp;B956,WeatherIncidents!$C$3:'WeatherIncidents'!$C$26,"&gt;="&amp;B956)&gt;0,1,0)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IF(COUNTIFS((WeatherIncidents!$B$3:'WeatherIncidents'!$B$26),"&lt;="&amp;B957,WeatherIncidents!$C$3:'WeatherIncidents'!$C$26,"&gt;="&amp;B957)&gt;0,1,0)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IF(COUNTIFS((WeatherIncidents!$B$3:'WeatherIncidents'!$B$26),"&lt;="&amp;B958,WeatherIncidents!$C$3:'WeatherIncidents'!$C$26,"&gt;="&amp;B958)&gt;0,1,0)</f>
        <v>1</v>
      </c>
      <c r="H958">
        <f t="shared" si="15"/>
        <v>0</v>
      </c>
    </row>
    <row r="959" spans="1:8" hidden="1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IF(COUNTIFS((WeatherIncidents!$B$3:'WeatherIncidents'!$B$26),"&lt;="&amp;B959,WeatherIncidents!$C$3:'WeatherIncidents'!$C$26,"&gt;="&amp;B959)&gt;0,1,0)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IF(COUNTIFS((WeatherIncidents!$B$3:'WeatherIncidents'!$B$26),"&lt;="&amp;B960,WeatherIncidents!$C$3:'WeatherIncidents'!$C$26,"&gt;="&amp;B960)&gt;0,1,0)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IF(COUNTIFS((WeatherIncidents!$B$3:'WeatherIncidents'!$B$26),"&lt;="&amp;B961,WeatherIncidents!$C$3:'WeatherIncidents'!$C$26,"&gt;="&amp;B961)&gt;0,1,0)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IF(COUNTIFS((WeatherIncidents!$B$3:'WeatherIncidents'!$B$26),"&lt;="&amp;B962,WeatherIncidents!$C$3:'WeatherIncidents'!$C$26,"&gt;="&amp;B962)&gt;0,1,0)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IF(COUNTIFS((WeatherIncidents!$B$3:'WeatherIncidents'!$B$26),"&lt;="&amp;B963,WeatherIncidents!$C$3:'WeatherIncidents'!$C$26,"&gt;="&amp;B963)&gt;0,1,0)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IF(COUNTIFS((WeatherIncidents!$B$3:'WeatherIncidents'!$B$26),"&lt;="&amp;B964,WeatherIncidents!$C$3:'WeatherIncidents'!$C$26,"&gt;="&amp;B964)&gt;0,1,0)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IF(COUNTIFS((WeatherIncidents!$B$3:'WeatherIncidents'!$B$26),"&lt;="&amp;B965,WeatherIncidents!$C$3:'WeatherIncidents'!$C$26,"&gt;="&amp;B965)&gt;0,1,0)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IF(COUNTIFS((WeatherIncidents!$B$3:'WeatherIncidents'!$B$26),"&lt;="&amp;B966,WeatherIncidents!$C$3:'WeatherIncidents'!$C$26,"&gt;="&amp;B966)&gt;0,1,0)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IF(COUNTIFS((WeatherIncidents!$B$3:'WeatherIncidents'!$B$26),"&lt;="&amp;B967,WeatherIncidents!$C$3:'WeatherIncidents'!$C$26,"&gt;="&amp;B967)&gt;0,1,0)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IF(COUNTIFS((WeatherIncidents!$B$3:'WeatherIncidents'!$B$26),"&lt;="&amp;B968,WeatherIncidents!$C$3:'WeatherIncidents'!$C$26,"&gt;="&amp;B968)&gt;0,1,0)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IF(COUNTIFS((WeatherIncidents!$B$3:'WeatherIncidents'!$B$26),"&lt;="&amp;B969,WeatherIncidents!$C$3:'WeatherIncidents'!$C$26,"&gt;="&amp;B969)&gt;0,1,0)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IF(COUNTIFS((WeatherIncidents!$B$3:'WeatherIncidents'!$B$26),"&lt;="&amp;B970,WeatherIncidents!$C$3:'WeatherIncidents'!$C$26,"&gt;="&amp;B970)&gt;0,1,0)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IF(COUNTIFS((WeatherIncidents!$B$3:'WeatherIncidents'!$B$26),"&lt;="&amp;B971,WeatherIncidents!$C$3:'WeatherIncidents'!$C$26,"&gt;="&amp;B971)&gt;0,1,0)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IF(COUNTIFS((WeatherIncidents!$B$3:'WeatherIncidents'!$B$26),"&lt;="&amp;B972,WeatherIncidents!$C$3:'WeatherIncidents'!$C$26,"&gt;="&amp;B972)&gt;0,1,0)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IF(COUNTIFS((WeatherIncidents!$B$3:'WeatherIncidents'!$B$26),"&lt;="&amp;B973,WeatherIncidents!$C$3:'WeatherIncidents'!$C$26,"&gt;="&amp;B973)&gt;0,1,0)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IF(COUNTIFS((WeatherIncidents!$B$3:'WeatherIncidents'!$B$26),"&lt;="&amp;B974,WeatherIncidents!$C$3:'WeatherIncidents'!$C$26,"&gt;="&amp;B974)&gt;0,1,0)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IF(COUNTIFS((WeatherIncidents!$B$3:'WeatherIncidents'!$B$26),"&lt;="&amp;B975,WeatherIncidents!$C$3:'WeatherIncidents'!$C$26,"&gt;="&amp;B975)&gt;0,1,0)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IF(COUNTIFS((WeatherIncidents!$B$3:'WeatherIncidents'!$B$26),"&lt;="&amp;B976,WeatherIncidents!$C$3:'WeatherIncidents'!$C$26,"&gt;="&amp;B976)&gt;0,1,0)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IF(COUNTIFS((WeatherIncidents!$B$3:'WeatherIncidents'!$B$26),"&lt;="&amp;B977,WeatherIncidents!$C$3:'WeatherIncidents'!$C$26,"&gt;="&amp;B977)&gt;0,1,0)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IF(COUNTIFS((WeatherIncidents!$B$3:'WeatherIncidents'!$B$26),"&lt;="&amp;B978,WeatherIncidents!$C$3:'WeatherIncidents'!$C$26,"&gt;="&amp;B978)&gt;0,1,0)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IF(COUNTIFS((WeatherIncidents!$B$3:'WeatherIncidents'!$B$26),"&lt;="&amp;B979,WeatherIncidents!$C$3:'WeatherIncidents'!$C$26,"&gt;="&amp;B979)&gt;0,1,0)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IF(COUNTIFS((WeatherIncidents!$B$3:'WeatherIncidents'!$B$26),"&lt;="&amp;B980,WeatherIncidents!$C$3:'WeatherIncidents'!$C$26,"&gt;="&amp;B980)&gt;0,1,0)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IF(COUNTIFS((WeatherIncidents!$B$3:'WeatherIncidents'!$B$26),"&lt;="&amp;B981,WeatherIncidents!$C$3:'WeatherIncidents'!$C$26,"&gt;="&amp;B981)&gt;0,1,0)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IF(COUNTIFS((WeatherIncidents!$B$3:'WeatherIncidents'!$B$26),"&lt;="&amp;B982,WeatherIncidents!$C$3:'WeatherIncidents'!$C$26,"&gt;="&amp;B982)&gt;0,1,0)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IF(COUNTIFS((WeatherIncidents!$B$3:'WeatherIncidents'!$B$26),"&lt;="&amp;B983,WeatherIncidents!$C$3:'WeatherIncidents'!$C$26,"&gt;="&amp;B983)&gt;0,1,0)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IF(COUNTIFS((WeatherIncidents!$B$3:'WeatherIncidents'!$B$26),"&lt;="&amp;B984,WeatherIncidents!$C$3:'WeatherIncidents'!$C$26,"&gt;="&amp;B984)&gt;0,1,0)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IF(COUNTIFS((WeatherIncidents!$B$3:'WeatherIncidents'!$B$26),"&lt;="&amp;B985,WeatherIncidents!$C$3:'WeatherIncidents'!$C$26,"&gt;="&amp;B985)&gt;0,1,0)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IF(COUNTIFS((WeatherIncidents!$B$3:'WeatherIncidents'!$B$26),"&lt;="&amp;B986,WeatherIncidents!$C$3:'WeatherIncidents'!$C$26,"&gt;="&amp;B986)&gt;0,1,0)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IF(COUNTIFS((WeatherIncidents!$B$3:'WeatherIncidents'!$B$26),"&lt;="&amp;B987,WeatherIncidents!$C$3:'WeatherIncidents'!$C$26,"&gt;="&amp;B987)&gt;0,1,0)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IF(COUNTIFS((WeatherIncidents!$B$3:'WeatherIncidents'!$B$26),"&lt;="&amp;B988,WeatherIncidents!$C$3:'WeatherIncidents'!$C$26,"&gt;="&amp;B988)&gt;0,1,0)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IF(COUNTIFS((WeatherIncidents!$B$3:'WeatherIncidents'!$B$26),"&lt;="&amp;B989,WeatherIncidents!$C$3:'WeatherIncidents'!$C$26,"&gt;="&amp;B989)&gt;0,1,0)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IF(COUNTIFS((WeatherIncidents!$B$3:'WeatherIncidents'!$B$26),"&lt;="&amp;B990,WeatherIncidents!$C$3:'WeatherIncidents'!$C$26,"&gt;="&amp;B990)&gt;0,1,0)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IF(COUNTIFS((WeatherIncidents!$B$3:'WeatherIncidents'!$B$26),"&lt;="&amp;B991,WeatherIncidents!$C$3:'WeatherIncidents'!$C$26,"&gt;="&amp;B991)&gt;0,1,0)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IF(COUNTIFS((WeatherIncidents!$B$3:'WeatherIncidents'!$B$26),"&lt;="&amp;B992,WeatherIncidents!$C$3:'WeatherIncidents'!$C$26,"&gt;="&amp;B992)&gt;0,1,0)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IF(COUNTIFS((WeatherIncidents!$B$3:'WeatherIncidents'!$B$26),"&lt;="&amp;B993,WeatherIncidents!$C$3:'WeatherIncidents'!$C$26,"&gt;="&amp;B993)&gt;0,1,0)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IF(COUNTIFS((WeatherIncidents!$B$3:'WeatherIncidents'!$B$26),"&lt;="&amp;B994,WeatherIncidents!$C$3:'WeatherIncidents'!$C$26,"&gt;="&amp;B994)&gt;0,1,0)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IF(COUNTIFS((WeatherIncidents!$B$3:'WeatherIncidents'!$B$26),"&lt;="&amp;B995,WeatherIncidents!$C$3:'WeatherIncidents'!$C$26,"&gt;="&amp;B995)&gt;0,1,0)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IF(COUNTIFS((WeatherIncidents!$B$3:'WeatherIncidents'!$B$26),"&lt;="&amp;B996,WeatherIncidents!$C$3:'WeatherIncidents'!$C$26,"&gt;="&amp;B996)&gt;0,1,0)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IF(COUNTIFS((WeatherIncidents!$B$3:'WeatherIncidents'!$B$26),"&lt;="&amp;B997,WeatherIncidents!$C$3:'WeatherIncidents'!$C$26,"&gt;="&amp;B997)&gt;0,1,0)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IF(COUNTIFS((WeatherIncidents!$B$3:'WeatherIncidents'!$B$26),"&lt;="&amp;B998,WeatherIncidents!$C$3:'WeatherIncidents'!$C$26,"&gt;="&amp;B998)&gt;0,1,0)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IF(COUNTIFS((WeatherIncidents!$B$3:'WeatherIncidents'!$B$26),"&lt;="&amp;B999,WeatherIncidents!$C$3:'WeatherIncidents'!$C$26,"&gt;="&amp;B999)&gt;0,1,0)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IF(COUNTIFS((WeatherIncidents!$B$3:'WeatherIncidents'!$B$26),"&lt;="&amp;B1000,WeatherIncidents!$C$3:'WeatherIncidents'!$C$26,"&gt;="&amp;B1000)&gt;0,1,0)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IF(COUNTIFS((WeatherIncidents!$B$3:'WeatherIncidents'!$B$26),"&lt;="&amp;B1001,WeatherIncidents!$C$3:'WeatherIncidents'!$C$26,"&gt;="&amp;B1001)&gt;0,1,0)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IF(COUNTIFS((WeatherIncidents!$B$3:'WeatherIncidents'!$B$26),"&lt;="&amp;B1002,WeatherIncidents!$C$3:'WeatherIncidents'!$C$26,"&gt;="&amp;B1002)&gt;0,1,0)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IF(COUNTIFS((WeatherIncidents!$B$3:'WeatherIncidents'!$B$26),"&lt;="&amp;B1003,WeatherIncidents!$C$3:'WeatherIncidents'!$C$26,"&gt;="&amp;B1003)&gt;0,1,0)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IF(COUNTIFS((WeatherIncidents!$B$3:'WeatherIncidents'!$B$26),"&lt;="&amp;B1004,WeatherIncidents!$C$3:'WeatherIncidents'!$C$26,"&gt;="&amp;B1004)&gt;0,1,0)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IF(COUNTIFS((WeatherIncidents!$B$3:'WeatherIncidents'!$B$26),"&lt;="&amp;B1005,WeatherIncidents!$C$3:'WeatherIncidents'!$C$26,"&gt;="&amp;B1005)&gt;0,1,0)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IF(COUNTIFS((WeatherIncidents!$B$3:'WeatherIncidents'!$B$26),"&lt;="&amp;B1006,WeatherIncidents!$C$3:'WeatherIncidents'!$C$26,"&gt;="&amp;B1006)&gt;0,1,0)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IF(COUNTIFS((WeatherIncidents!$B$3:'WeatherIncidents'!$B$26),"&lt;="&amp;B1007,WeatherIncidents!$C$3:'WeatherIncidents'!$C$26,"&gt;="&amp;B1007)&gt;0,1,0)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IF(COUNTIFS((WeatherIncidents!$B$3:'WeatherIncidents'!$B$26),"&lt;="&amp;B1008,WeatherIncidents!$C$3:'WeatherIncidents'!$C$26,"&gt;="&amp;B1008)&gt;0,1,0)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IF(COUNTIFS((WeatherIncidents!$B$3:'WeatherIncidents'!$B$26),"&lt;="&amp;B1009,WeatherIncidents!$C$3:'WeatherIncidents'!$C$26,"&gt;="&amp;B1009)&gt;0,1,0)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IF(COUNTIFS((WeatherIncidents!$B$3:'WeatherIncidents'!$B$26),"&lt;="&amp;B1010,WeatherIncidents!$C$3:'WeatherIncidents'!$C$26,"&gt;="&amp;B1010)&gt;0,1,0)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IF(COUNTIFS((WeatherIncidents!$B$3:'WeatherIncidents'!$B$26),"&lt;="&amp;B1011,WeatherIncidents!$C$3:'WeatherIncidents'!$C$26,"&gt;="&amp;B1011)&gt;0,1,0)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IF(COUNTIFS((WeatherIncidents!$B$3:'WeatherIncidents'!$B$26),"&lt;="&amp;B1012,WeatherIncidents!$C$3:'WeatherIncidents'!$C$26,"&gt;="&amp;B1012)&gt;0,1,0)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IF(COUNTIFS((WeatherIncidents!$B$3:'WeatherIncidents'!$B$26),"&lt;="&amp;B1013,WeatherIncidents!$C$3:'WeatherIncidents'!$C$26,"&gt;="&amp;B1013)&gt;0,1,0)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IF(COUNTIFS((WeatherIncidents!$B$3:'WeatherIncidents'!$B$26),"&lt;="&amp;B1014,WeatherIncidents!$C$3:'WeatherIncidents'!$C$26,"&gt;="&amp;B1014)&gt;0,1,0)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IF(COUNTIFS((WeatherIncidents!$B$3:'WeatherIncidents'!$B$26),"&lt;="&amp;B1015,WeatherIncidents!$C$3:'WeatherIncidents'!$C$26,"&gt;="&amp;B1015)&gt;0,1,0)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IF(COUNTIFS((WeatherIncidents!$B$3:'WeatherIncidents'!$B$26),"&lt;="&amp;B1016,WeatherIncidents!$C$3:'WeatherIncidents'!$C$26,"&gt;="&amp;B1016)&gt;0,1,0)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IF(COUNTIFS((WeatherIncidents!$B$3:'WeatherIncidents'!$B$26),"&lt;="&amp;B1017,WeatherIncidents!$C$3:'WeatherIncidents'!$C$26,"&gt;="&amp;B1017)&gt;0,1,0)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IF(COUNTIFS((WeatherIncidents!$B$3:'WeatherIncidents'!$B$26),"&lt;="&amp;B1018,WeatherIncidents!$C$3:'WeatherIncidents'!$C$26,"&gt;="&amp;B1018)&gt;0,1,0)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IF(COUNTIFS((WeatherIncidents!$B$3:'WeatherIncidents'!$B$26),"&lt;="&amp;B1019,WeatherIncidents!$C$3:'WeatherIncidents'!$C$26,"&gt;="&amp;B1019)&gt;0,1,0)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IF(COUNTIFS((WeatherIncidents!$B$3:'WeatherIncidents'!$B$26),"&lt;="&amp;B1020,WeatherIncidents!$C$3:'WeatherIncidents'!$C$26,"&gt;="&amp;B1020)&gt;0,1,0)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IF(COUNTIFS((WeatherIncidents!$B$3:'WeatherIncidents'!$B$26),"&lt;="&amp;B1021,WeatherIncidents!$C$3:'WeatherIncidents'!$C$26,"&gt;="&amp;B1021)&gt;0,1,0)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IF(COUNTIFS((WeatherIncidents!$B$3:'WeatherIncidents'!$B$26),"&lt;="&amp;B1022,WeatherIncidents!$C$3:'WeatherIncidents'!$C$26,"&gt;="&amp;B1022)&gt;0,1,0)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IF(COUNTIFS((WeatherIncidents!$B$3:'WeatherIncidents'!$B$26),"&lt;="&amp;B1023,WeatherIncidents!$C$3:'WeatherIncidents'!$C$26,"&gt;="&amp;B1023)&gt;0,1,0)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IF(COUNTIFS((WeatherIncidents!$B$3:'WeatherIncidents'!$B$26),"&lt;="&amp;B1024,WeatherIncidents!$C$3:'WeatherIncidents'!$C$26,"&gt;="&amp;B1024)&gt;0,1,0)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IF(COUNTIFS((WeatherIncidents!$B$3:'WeatherIncidents'!$B$26),"&lt;="&amp;B1025,WeatherIncidents!$C$3:'WeatherIncidents'!$C$26,"&gt;="&amp;B1025)&gt;0,1,0)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IF(COUNTIFS((WeatherIncidents!$B$3:'WeatherIncidents'!$B$26),"&lt;="&amp;B1026,WeatherIncidents!$C$3:'WeatherIncidents'!$C$26,"&gt;="&amp;B1026)&gt;0,1,0)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IF(COUNTIFS((WeatherIncidents!$B$3:'WeatherIncidents'!$B$26),"&lt;="&amp;B1027,WeatherIncidents!$C$3:'WeatherIncidents'!$C$26,"&gt;="&amp;B1027)&gt;0,1,0)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IF(COUNTIFS((WeatherIncidents!$B$3:'WeatherIncidents'!$B$26),"&lt;="&amp;B1028,WeatherIncidents!$C$3:'WeatherIncidents'!$C$26,"&gt;="&amp;B1028)&gt;0,1,0)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IF(COUNTIFS((WeatherIncidents!$B$3:'WeatherIncidents'!$B$26),"&lt;="&amp;B1029,WeatherIncidents!$C$3:'WeatherIncidents'!$C$26,"&gt;="&amp;B1029)&gt;0,1,0)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IF(COUNTIFS((WeatherIncidents!$B$3:'WeatherIncidents'!$B$26),"&lt;="&amp;B1030,WeatherIncidents!$C$3:'WeatherIncidents'!$C$26,"&gt;="&amp;B1030)&gt;0,1,0)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IF(COUNTIFS((WeatherIncidents!$B$3:'WeatherIncidents'!$B$26),"&lt;="&amp;B1031,WeatherIncidents!$C$3:'WeatherIncidents'!$C$26,"&gt;="&amp;B1031)&gt;0,1,0)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IF(COUNTIFS((WeatherIncidents!$B$3:'WeatherIncidents'!$B$26),"&lt;="&amp;B1032,WeatherIncidents!$C$3:'WeatherIncidents'!$C$26,"&gt;="&amp;B1032)&gt;0,1,0)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IF(COUNTIFS((WeatherIncidents!$B$3:'WeatherIncidents'!$B$26),"&lt;="&amp;B1033,WeatherIncidents!$C$3:'WeatherIncidents'!$C$26,"&gt;="&amp;B1033)&gt;0,1,0)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IF(COUNTIFS((WeatherIncidents!$B$3:'WeatherIncidents'!$B$26),"&lt;="&amp;B1034,WeatherIncidents!$C$3:'WeatherIncidents'!$C$26,"&gt;="&amp;B1034)&gt;0,1,0)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IF(COUNTIFS((WeatherIncidents!$B$3:'WeatherIncidents'!$B$26),"&lt;="&amp;B1035,WeatherIncidents!$C$3:'WeatherIncidents'!$C$26,"&gt;="&amp;B1035)&gt;0,1,0)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IF(COUNTIFS((WeatherIncidents!$B$3:'WeatherIncidents'!$B$26),"&lt;="&amp;B1036,WeatherIncidents!$C$3:'WeatherIncidents'!$C$26,"&gt;="&amp;B1036)&gt;0,1,0)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IF(COUNTIFS((WeatherIncidents!$B$3:'WeatherIncidents'!$B$26),"&lt;="&amp;B1037,WeatherIncidents!$C$3:'WeatherIncidents'!$C$26,"&gt;="&amp;B1037)&gt;0,1,0)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IF(COUNTIFS((WeatherIncidents!$B$3:'WeatherIncidents'!$B$26),"&lt;="&amp;B1038,WeatherIncidents!$C$3:'WeatherIncidents'!$C$26,"&gt;="&amp;B1038)&gt;0,1,0)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IF(COUNTIFS((WeatherIncidents!$B$3:'WeatherIncidents'!$B$26),"&lt;="&amp;B1039,WeatherIncidents!$C$3:'WeatherIncidents'!$C$26,"&gt;="&amp;B1039)&gt;0,1,0)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IF(COUNTIFS((WeatherIncidents!$B$3:'WeatherIncidents'!$B$26),"&lt;="&amp;B1040,WeatherIncidents!$C$3:'WeatherIncidents'!$C$26,"&gt;="&amp;B1040)&gt;0,1,0)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IF(COUNTIFS((WeatherIncidents!$B$3:'WeatherIncidents'!$B$26),"&lt;="&amp;B1041,WeatherIncidents!$C$3:'WeatherIncidents'!$C$26,"&gt;="&amp;B1041)&gt;0,1,0)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IF(COUNTIFS((WeatherIncidents!$B$3:'WeatherIncidents'!$B$26),"&lt;="&amp;B1042,WeatherIncidents!$C$3:'WeatherIncidents'!$C$26,"&gt;="&amp;B1042)&gt;0,1,0)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IF(COUNTIFS((WeatherIncidents!$B$3:'WeatherIncidents'!$B$26),"&lt;="&amp;B1043,WeatherIncidents!$C$3:'WeatherIncidents'!$C$26,"&gt;="&amp;B1043)&gt;0,1,0)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IF(COUNTIFS((WeatherIncidents!$B$3:'WeatherIncidents'!$B$26),"&lt;="&amp;B1044,WeatherIncidents!$C$3:'WeatherIncidents'!$C$26,"&gt;="&amp;B1044)&gt;0,1,0)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IF(COUNTIFS((WeatherIncidents!$B$3:'WeatherIncidents'!$B$26),"&lt;="&amp;B1045,WeatherIncidents!$C$3:'WeatherIncidents'!$C$26,"&gt;="&amp;B1045)&gt;0,1,0)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IF(COUNTIFS((WeatherIncidents!$B$3:'WeatherIncidents'!$B$26),"&lt;="&amp;B1046,WeatherIncidents!$C$3:'WeatherIncidents'!$C$26,"&gt;="&amp;B1046)&gt;0,1,0)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IF(COUNTIFS((WeatherIncidents!$B$3:'WeatherIncidents'!$B$26),"&lt;="&amp;B1047,WeatherIncidents!$C$3:'WeatherIncidents'!$C$26,"&gt;="&amp;B1047)&gt;0,1,0)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IF(COUNTIFS((WeatherIncidents!$B$3:'WeatherIncidents'!$B$26),"&lt;="&amp;B1048,WeatherIncidents!$C$3:'WeatherIncidents'!$C$26,"&gt;="&amp;B1048)&gt;0,1,0)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IF(COUNTIFS((WeatherIncidents!$B$3:'WeatherIncidents'!$B$26),"&lt;="&amp;B1049,WeatherIncidents!$C$3:'WeatherIncidents'!$C$26,"&gt;="&amp;B1049)&gt;0,1,0)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IF(COUNTIFS((WeatherIncidents!$B$3:'WeatherIncidents'!$B$26),"&lt;="&amp;B1050,WeatherIncidents!$C$3:'WeatherIncidents'!$C$26,"&gt;="&amp;B1050)&gt;0,1,0)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IF(COUNTIFS((WeatherIncidents!$B$3:'WeatherIncidents'!$B$26),"&lt;="&amp;B1051,WeatherIncidents!$C$3:'WeatherIncidents'!$C$26,"&gt;="&amp;B1051)&gt;0,1,0)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IF(COUNTIFS((WeatherIncidents!$B$3:'WeatherIncidents'!$B$26),"&lt;="&amp;B1052,WeatherIncidents!$C$3:'WeatherIncidents'!$C$26,"&gt;="&amp;B1052)&gt;0,1,0)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IF(COUNTIFS((WeatherIncidents!$B$3:'WeatherIncidents'!$B$26),"&lt;="&amp;B1053,WeatherIncidents!$C$3:'WeatherIncidents'!$C$26,"&gt;="&amp;B1053)&gt;0,1,0)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IF(COUNTIFS((WeatherIncidents!$B$3:'WeatherIncidents'!$B$26),"&lt;="&amp;B1054,WeatherIncidents!$C$3:'WeatherIncidents'!$C$26,"&gt;="&amp;B1054)&gt;0,1,0)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IF(COUNTIFS((WeatherIncidents!$B$3:'WeatherIncidents'!$B$26),"&lt;="&amp;B1055,WeatherIncidents!$C$3:'WeatherIncidents'!$C$26,"&gt;="&amp;B1055)&gt;0,1,0)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IF(COUNTIFS((WeatherIncidents!$B$3:'WeatherIncidents'!$B$26),"&lt;="&amp;B1056,WeatherIncidents!$C$3:'WeatherIncidents'!$C$26,"&gt;="&amp;B1056)&gt;0,1,0)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IF(COUNTIFS((WeatherIncidents!$B$3:'WeatherIncidents'!$B$26),"&lt;="&amp;B1057,WeatherIncidents!$C$3:'WeatherIncidents'!$C$26,"&gt;="&amp;B1057)&gt;0,1,0)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IF(COUNTIFS((WeatherIncidents!$B$3:'WeatherIncidents'!$B$26),"&lt;="&amp;B1058,WeatherIncidents!$C$3:'WeatherIncidents'!$C$26,"&gt;="&amp;B1058)&gt;0,1,0)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IF(COUNTIFS((WeatherIncidents!$B$3:'WeatherIncidents'!$B$26),"&lt;="&amp;B1059,WeatherIncidents!$C$3:'WeatherIncidents'!$C$26,"&gt;="&amp;B1059)&gt;0,1,0)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IF(COUNTIFS((WeatherIncidents!$B$3:'WeatherIncidents'!$B$26),"&lt;="&amp;B1060,WeatherIncidents!$C$3:'WeatherIncidents'!$C$26,"&gt;="&amp;B1060)&gt;0,1,0)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IF(COUNTIFS((WeatherIncidents!$B$3:'WeatherIncidents'!$B$26),"&lt;="&amp;B1061,WeatherIncidents!$C$3:'WeatherIncidents'!$C$26,"&gt;="&amp;B1061)&gt;0,1,0)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IF(COUNTIFS((WeatherIncidents!$B$3:'WeatherIncidents'!$B$26),"&lt;="&amp;B1062,WeatherIncidents!$C$3:'WeatherIncidents'!$C$26,"&gt;="&amp;B1062)&gt;0,1,0)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IF(COUNTIFS((WeatherIncidents!$B$3:'WeatherIncidents'!$B$26),"&lt;="&amp;B1063,WeatherIncidents!$C$3:'WeatherIncidents'!$C$26,"&gt;="&amp;B1063)&gt;0,1,0)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IF(COUNTIFS((WeatherIncidents!$B$3:'WeatherIncidents'!$B$26),"&lt;="&amp;B1064,WeatherIncidents!$C$3:'WeatherIncidents'!$C$26,"&gt;="&amp;B1064)&gt;0,1,0)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IF(COUNTIFS((WeatherIncidents!$B$3:'WeatherIncidents'!$B$26),"&lt;="&amp;B1065,WeatherIncidents!$C$3:'WeatherIncidents'!$C$26,"&gt;="&amp;B1065)&gt;0,1,0)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IF(COUNTIFS((WeatherIncidents!$B$3:'WeatherIncidents'!$B$26),"&lt;="&amp;B1066,WeatherIncidents!$C$3:'WeatherIncidents'!$C$26,"&gt;="&amp;B1066)&gt;0,1,0)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IF(COUNTIFS((WeatherIncidents!$B$3:'WeatherIncidents'!$B$26),"&lt;="&amp;B1067,WeatherIncidents!$C$3:'WeatherIncidents'!$C$26,"&gt;="&amp;B1067)&gt;0,1,0)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IF(COUNTIFS((WeatherIncidents!$B$3:'WeatherIncidents'!$B$26),"&lt;="&amp;B1068,WeatherIncidents!$C$3:'WeatherIncidents'!$C$26,"&gt;="&amp;B1068)&gt;0,1,0)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IF(COUNTIFS((WeatherIncidents!$B$3:'WeatherIncidents'!$B$26),"&lt;="&amp;B1069,WeatherIncidents!$C$3:'WeatherIncidents'!$C$26,"&gt;="&amp;B1069)&gt;0,1,0)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IF(COUNTIFS((WeatherIncidents!$B$3:'WeatherIncidents'!$B$26),"&lt;="&amp;B1070,WeatherIncidents!$C$3:'WeatherIncidents'!$C$26,"&gt;="&amp;B1070)&gt;0,1,0)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IF(COUNTIFS((WeatherIncidents!$B$3:'WeatherIncidents'!$B$26),"&lt;="&amp;B1071,WeatherIncidents!$C$3:'WeatherIncidents'!$C$26,"&gt;="&amp;B1071)&gt;0,1,0)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IF(COUNTIFS((WeatherIncidents!$B$3:'WeatherIncidents'!$B$26),"&lt;="&amp;B1072,WeatherIncidents!$C$3:'WeatherIncidents'!$C$26,"&gt;="&amp;B1072)&gt;0,1,0)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IF(COUNTIFS((WeatherIncidents!$B$3:'WeatherIncidents'!$B$26),"&lt;="&amp;B1073,WeatherIncidents!$C$3:'WeatherIncidents'!$C$26,"&gt;="&amp;B1073)&gt;0,1,0)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IF(COUNTIFS((WeatherIncidents!$B$3:'WeatherIncidents'!$B$26),"&lt;="&amp;B1074,WeatherIncidents!$C$3:'WeatherIncidents'!$C$26,"&gt;="&amp;B1074)&gt;0,1,0)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IF(COUNTIFS((WeatherIncidents!$B$3:'WeatherIncidents'!$B$26),"&lt;="&amp;B1075,WeatherIncidents!$C$3:'WeatherIncidents'!$C$26,"&gt;="&amp;B1075)&gt;0,1,0)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IF(COUNTIFS((WeatherIncidents!$B$3:'WeatherIncidents'!$B$26),"&lt;="&amp;B1076,WeatherIncidents!$C$3:'WeatherIncidents'!$C$26,"&gt;="&amp;B1076)&gt;0,1,0)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IF(COUNTIFS((WeatherIncidents!$B$3:'WeatherIncidents'!$B$26),"&lt;="&amp;B1077,WeatherIncidents!$C$3:'WeatherIncidents'!$C$26,"&gt;="&amp;B1077)&gt;0,1,0)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IF(COUNTIFS((WeatherIncidents!$B$3:'WeatherIncidents'!$B$26),"&lt;="&amp;B1078,WeatherIncidents!$C$3:'WeatherIncidents'!$C$26,"&gt;="&amp;B1078)&gt;0,1,0)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IF(COUNTIFS((WeatherIncidents!$B$3:'WeatherIncidents'!$B$26),"&lt;="&amp;B1079,WeatherIncidents!$C$3:'WeatherIncidents'!$C$26,"&gt;="&amp;B1079)&gt;0,1,0)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IF(COUNTIFS((WeatherIncidents!$B$3:'WeatherIncidents'!$B$26),"&lt;="&amp;B1080,WeatherIncidents!$C$3:'WeatherIncidents'!$C$26,"&gt;="&amp;B1080)&gt;0,1,0)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IF(COUNTIFS((WeatherIncidents!$B$3:'WeatherIncidents'!$B$26),"&lt;="&amp;B1081,WeatherIncidents!$C$3:'WeatherIncidents'!$C$26,"&gt;="&amp;B1081)&gt;0,1,0)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IF(COUNTIFS((WeatherIncidents!$B$3:'WeatherIncidents'!$B$26),"&lt;="&amp;B1082,WeatherIncidents!$C$3:'WeatherIncidents'!$C$26,"&gt;="&amp;B1082)&gt;0,1,0)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IF(COUNTIFS((WeatherIncidents!$B$3:'WeatherIncidents'!$B$26),"&lt;="&amp;B1083,WeatherIncidents!$C$3:'WeatherIncidents'!$C$26,"&gt;="&amp;B1083)&gt;0,1,0)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IF(COUNTIFS((WeatherIncidents!$B$3:'WeatherIncidents'!$B$26),"&lt;="&amp;B1084,WeatherIncidents!$C$3:'WeatherIncidents'!$C$26,"&gt;="&amp;B1084)&gt;0,1,0)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IF(COUNTIFS((WeatherIncidents!$B$3:'WeatherIncidents'!$B$26),"&lt;="&amp;B1085,WeatherIncidents!$C$3:'WeatherIncidents'!$C$26,"&gt;="&amp;B1085)&gt;0,1,0)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IF(COUNTIFS((WeatherIncidents!$B$3:'WeatherIncidents'!$B$26),"&lt;="&amp;B1086,WeatherIncidents!$C$3:'WeatherIncidents'!$C$26,"&gt;="&amp;B1086)&gt;0,1,0)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IF(COUNTIFS((WeatherIncidents!$B$3:'WeatherIncidents'!$B$26),"&lt;="&amp;B1087,WeatherIncidents!$C$3:'WeatherIncidents'!$C$26,"&gt;="&amp;B1087)&gt;0,1,0)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IF(COUNTIFS((WeatherIncidents!$B$3:'WeatherIncidents'!$B$26),"&lt;="&amp;B1088,WeatherIncidents!$C$3:'WeatherIncidents'!$C$26,"&gt;="&amp;B1088)&gt;0,1,0)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IF(COUNTIFS((WeatherIncidents!$B$3:'WeatherIncidents'!$B$26),"&lt;="&amp;B1089,WeatherIncidents!$C$3:'WeatherIncidents'!$C$26,"&gt;="&amp;B1089)&gt;0,1,0)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IF(COUNTIFS((WeatherIncidents!$B$3:'WeatherIncidents'!$B$26),"&lt;="&amp;B1090,WeatherIncidents!$C$3:'WeatherIncidents'!$C$26,"&gt;="&amp;B1090)&gt;0,1,0)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IF(COUNTIFS((WeatherIncidents!$B$3:'WeatherIncidents'!$B$26),"&lt;="&amp;B1091,WeatherIncidents!$C$3:'WeatherIncidents'!$C$26,"&gt;="&amp;B1091)&gt;0,1,0)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IF(COUNTIFS((WeatherIncidents!$B$3:'WeatherIncidents'!$B$26),"&lt;="&amp;B1092,WeatherIncidents!$C$3:'WeatherIncidents'!$C$26,"&gt;="&amp;B1092)&gt;0,1,0)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IF(COUNTIFS((WeatherIncidents!$B$3:'WeatherIncidents'!$B$26),"&lt;="&amp;B1093,WeatherIncidents!$C$3:'WeatherIncidents'!$C$26,"&gt;="&amp;B1093)&gt;0,1,0)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IF(COUNTIFS((WeatherIncidents!$B$3:'WeatherIncidents'!$B$26),"&lt;="&amp;B1094,WeatherIncidents!$C$3:'WeatherIncidents'!$C$26,"&gt;="&amp;B1094)&gt;0,1,0)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IF(COUNTIFS((WeatherIncidents!$B$3:'WeatherIncidents'!$B$26),"&lt;="&amp;B1095,WeatherIncidents!$C$3:'WeatherIncidents'!$C$26,"&gt;="&amp;B1095)&gt;0,1,0)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IF(COUNTIFS((WeatherIncidents!$B$3:'WeatherIncidents'!$B$26),"&lt;="&amp;B1096,WeatherIncidents!$C$3:'WeatherIncidents'!$C$26,"&gt;="&amp;B1096)&gt;0,1,0)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IF(COUNTIFS((WeatherIncidents!$B$3:'WeatherIncidents'!$B$26),"&lt;="&amp;B1097,WeatherIncidents!$C$3:'WeatherIncidents'!$C$26,"&gt;="&amp;B1097)&gt;0,1,0)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IF(COUNTIFS((WeatherIncidents!$B$3:'WeatherIncidents'!$B$26),"&lt;="&amp;B1098,WeatherIncidents!$C$3:'WeatherIncidents'!$C$26,"&gt;="&amp;B1098)&gt;0,1,0)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IF(COUNTIFS((WeatherIncidents!$B$3:'WeatherIncidents'!$B$26),"&lt;="&amp;B1099,WeatherIncidents!$C$3:'WeatherIncidents'!$C$26,"&gt;="&amp;B1099)&gt;0,1,0)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IF(COUNTIFS((WeatherIncidents!$B$3:'WeatherIncidents'!$B$26),"&lt;="&amp;B1100,WeatherIncidents!$C$3:'WeatherIncidents'!$C$26,"&gt;="&amp;B1100)&gt;0,1,0)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IF(COUNTIFS((WeatherIncidents!$B$3:'WeatherIncidents'!$B$26),"&lt;="&amp;B1101,WeatherIncidents!$C$3:'WeatherIncidents'!$C$26,"&gt;="&amp;B1101)&gt;0,1,0)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IF(COUNTIFS((WeatherIncidents!$B$3:'WeatherIncidents'!$B$26),"&lt;="&amp;B1102,WeatherIncidents!$C$3:'WeatherIncidents'!$C$26,"&gt;="&amp;B1102)&gt;0,1,0)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IF(COUNTIFS((WeatherIncidents!$B$3:'WeatherIncidents'!$B$26),"&lt;="&amp;B1103,WeatherIncidents!$C$3:'WeatherIncidents'!$C$26,"&gt;="&amp;B1103)&gt;0,1,0)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IF(COUNTIFS((WeatherIncidents!$B$3:'WeatherIncidents'!$B$26),"&lt;="&amp;B1104,WeatherIncidents!$C$3:'WeatherIncidents'!$C$26,"&gt;="&amp;B1104)&gt;0,1,0)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IF(COUNTIFS((WeatherIncidents!$B$3:'WeatherIncidents'!$B$26),"&lt;="&amp;B1105,WeatherIncidents!$C$3:'WeatherIncidents'!$C$26,"&gt;="&amp;B1105)&gt;0,1,0)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IF(COUNTIFS((WeatherIncidents!$B$3:'WeatherIncidents'!$B$26),"&lt;="&amp;B1106,WeatherIncidents!$C$3:'WeatherIncidents'!$C$26,"&gt;="&amp;B1106)&gt;0,1,0)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IF(COUNTIFS((WeatherIncidents!$B$3:'WeatherIncidents'!$B$26),"&lt;="&amp;B1107,WeatherIncidents!$C$3:'WeatherIncidents'!$C$26,"&gt;="&amp;B1107)&gt;0,1,0)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IF(COUNTIFS((WeatherIncidents!$B$3:'WeatherIncidents'!$B$26),"&lt;="&amp;B1108,WeatherIncidents!$C$3:'WeatherIncidents'!$C$26,"&gt;="&amp;B1108)&gt;0,1,0)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IF(COUNTIFS((WeatherIncidents!$B$3:'WeatherIncidents'!$B$26),"&lt;="&amp;B1109,WeatherIncidents!$C$3:'WeatherIncidents'!$C$26,"&gt;="&amp;B1109)&gt;0,1,0)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IF(COUNTIFS((WeatherIncidents!$B$3:'WeatherIncidents'!$B$26),"&lt;="&amp;B1110,WeatherIncidents!$C$3:'WeatherIncidents'!$C$26,"&gt;="&amp;B1110)&gt;0,1,0)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IF(COUNTIFS((WeatherIncidents!$B$3:'WeatherIncidents'!$B$26),"&lt;="&amp;B1111,WeatherIncidents!$C$3:'WeatherIncidents'!$C$26,"&gt;="&amp;B1111)&gt;0,1,0)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IF(COUNTIFS((WeatherIncidents!$B$3:'WeatherIncidents'!$B$26),"&lt;="&amp;B1112,WeatherIncidents!$C$3:'WeatherIncidents'!$C$26,"&gt;="&amp;B1112)&gt;0,1,0)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IF(COUNTIFS((WeatherIncidents!$B$3:'WeatherIncidents'!$B$26),"&lt;="&amp;B1113,WeatherIncidents!$C$3:'WeatherIncidents'!$C$26,"&gt;="&amp;B1113)&gt;0,1,0)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IF(COUNTIFS((WeatherIncidents!$B$3:'WeatherIncidents'!$B$26),"&lt;="&amp;B1114,WeatherIncidents!$C$3:'WeatherIncidents'!$C$26,"&gt;="&amp;B1114)&gt;0,1,0)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IF(COUNTIFS((WeatherIncidents!$B$3:'WeatherIncidents'!$B$26),"&lt;="&amp;B1115,WeatherIncidents!$C$3:'WeatherIncidents'!$C$26,"&gt;="&amp;B1115)&gt;0,1,0)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IF(COUNTIFS((WeatherIncidents!$B$3:'WeatherIncidents'!$B$26),"&lt;="&amp;B1116,WeatherIncidents!$C$3:'WeatherIncidents'!$C$26,"&gt;="&amp;B1116)&gt;0,1,0)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IF(COUNTIFS((WeatherIncidents!$B$3:'WeatherIncidents'!$B$26),"&lt;="&amp;B1117,WeatherIncidents!$C$3:'WeatherIncidents'!$C$26,"&gt;="&amp;B1117)&gt;0,1,0)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IF(COUNTIFS((WeatherIncidents!$B$3:'WeatherIncidents'!$B$26),"&lt;="&amp;B1118,WeatherIncidents!$C$3:'WeatherIncidents'!$C$26,"&gt;="&amp;B1118)&gt;0,1,0)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IF(COUNTIFS((WeatherIncidents!$B$3:'WeatherIncidents'!$B$26),"&lt;="&amp;B1119,WeatherIncidents!$C$3:'WeatherIncidents'!$C$26,"&gt;="&amp;B1119)&gt;0,1,0)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IF(COUNTIFS((WeatherIncidents!$B$3:'WeatherIncidents'!$B$26),"&lt;="&amp;B1120,WeatherIncidents!$C$3:'WeatherIncidents'!$C$26,"&gt;="&amp;B1120)&gt;0,1,0)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IF(COUNTIFS((WeatherIncidents!$B$3:'WeatherIncidents'!$B$26),"&lt;="&amp;B1121,WeatherIncidents!$C$3:'WeatherIncidents'!$C$26,"&gt;="&amp;B1121)&gt;0,1,0)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IF(COUNTIFS((WeatherIncidents!$B$3:'WeatherIncidents'!$B$26),"&lt;="&amp;B1122,WeatherIncidents!$C$3:'WeatherIncidents'!$C$26,"&gt;="&amp;B1122)&gt;0,1,0)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IF(COUNTIFS((WeatherIncidents!$B$3:'WeatherIncidents'!$B$26),"&lt;="&amp;B1123,WeatherIncidents!$C$3:'WeatherIncidents'!$C$26,"&gt;="&amp;B1123)&gt;0,1,0)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IF(COUNTIFS((WeatherIncidents!$B$3:'WeatherIncidents'!$B$26),"&lt;="&amp;B1124,WeatherIncidents!$C$3:'WeatherIncidents'!$C$26,"&gt;="&amp;B1124)&gt;0,1,0)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IF(COUNTIFS((WeatherIncidents!$B$3:'WeatherIncidents'!$B$26),"&lt;="&amp;B1125,WeatherIncidents!$C$3:'WeatherIncidents'!$C$26,"&gt;="&amp;B1125)&gt;0,1,0)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IF(COUNTIFS((WeatherIncidents!$B$3:'WeatherIncidents'!$B$26),"&lt;="&amp;B1126,WeatherIncidents!$C$3:'WeatherIncidents'!$C$26,"&gt;="&amp;B1126)&gt;0,1,0)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IF(COUNTIFS((WeatherIncidents!$B$3:'WeatherIncidents'!$B$26),"&lt;="&amp;B1127,WeatherIncidents!$C$3:'WeatherIncidents'!$C$26,"&gt;="&amp;B1127)&gt;0,1,0)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IF(COUNTIFS((WeatherIncidents!$B$3:'WeatherIncidents'!$B$26),"&lt;="&amp;B1128,WeatherIncidents!$C$3:'WeatherIncidents'!$C$26,"&gt;="&amp;B1128)&gt;0,1,0)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IF(COUNTIFS((WeatherIncidents!$B$3:'WeatherIncidents'!$B$26),"&lt;="&amp;B1129,WeatherIncidents!$C$3:'WeatherIncidents'!$C$26,"&gt;="&amp;B1129)&gt;0,1,0)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IF(COUNTIFS((WeatherIncidents!$B$3:'WeatherIncidents'!$B$26),"&lt;="&amp;B1130,WeatherIncidents!$C$3:'WeatherIncidents'!$C$26,"&gt;="&amp;B1130)&gt;0,1,0)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IF(COUNTIFS((WeatherIncidents!$B$3:'WeatherIncidents'!$B$26),"&lt;="&amp;B1131,WeatherIncidents!$C$3:'WeatherIncidents'!$C$26,"&gt;="&amp;B1131)&gt;0,1,0)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IF(COUNTIFS((WeatherIncidents!$B$3:'WeatherIncidents'!$B$26),"&lt;="&amp;B1132,WeatherIncidents!$C$3:'WeatherIncidents'!$C$26,"&gt;="&amp;B1132)&gt;0,1,0)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IF(COUNTIFS((WeatherIncidents!$B$3:'WeatherIncidents'!$B$26),"&lt;="&amp;B1133,WeatherIncidents!$C$3:'WeatherIncidents'!$C$26,"&gt;="&amp;B1133)&gt;0,1,0)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IF(COUNTIFS((WeatherIncidents!$B$3:'WeatherIncidents'!$B$26),"&lt;="&amp;B1134,WeatherIncidents!$C$3:'WeatherIncidents'!$C$26,"&gt;="&amp;B1134)&gt;0,1,0)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IF(COUNTIFS((WeatherIncidents!$B$3:'WeatherIncidents'!$B$26),"&lt;="&amp;B1135,WeatherIncidents!$C$3:'WeatherIncidents'!$C$26,"&gt;="&amp;B1135)&gt;0,1,0)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IF(COUNTIFS((WeatherIncidents!$B$3:'WeatherIncidents'!$B$26),"&lt;="&amp;B1136,WeatherIncidents!$C$3:'WeatherIncidents'!$C$26,"&gt;="&amp;B1136)&gt;0,1,0)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IF(COUNTIFS((WeatherIncidents!$B$3:'WeatherIncidents'!$B$26),"&lt;="&amp;B1137,WeatherIncidents!$C$3:'WeatherIncidents'!$C$26,"&gt;="&amp;B1137)&gt;0,1,0)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IF(COUNTIFS((WeatherIncidents!$B$3:'WeatherIncidents'!$B$26),"&lt;="&amp;B1138,WeatherIncidents!$C$3:'WeatherIncidents'!$C$26,"&gt;="&amp;B1138)&gt;0,1,0)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IF(COUNTIFS((WeatherIncidents!$B$3:'WeatherIncidents'!$B$26),"&lt;="&amp;B1139,WeatherIncidents!$C$3:'WeatherIncidents'!$C$26,"&gt;="&amp;B1139)&gt;0,1,0)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IF(COUNTIFS((WeatherIncidents!$B$3:'WeatherIncidents'!$B$26),"&lt;="&amp;B1140,WeatherIncidents!$C$3:'WeatherIncidents'!$C$26,"&gt;="&amp;B1140)&gt;0,1,0)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IF(COUNTIFS((WeatherIncidents!$B$3:'WeatherIncidents'!$B$26),"&lt;="&amp;B1141,WeatherIncidents!$C$3:'WeatherIncidents'!$C$26,"&gt;="&amp;B1141)&gt;0,1,0)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IF(COUNTIFS((WeatherIncidents!$B$3:'WeatherIncidents'!$B$26),"&lt;="&amp;B1142,WeatherIncidents!$C$3:'WeatherIncidents'!$C$26,"&gt;="&amp;B1142)&gt;0,1,0)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IF(COUNTIFS((WeatherIncidents!$B$3:'WeatherIncidents'!$B$26),"&lt;="&amp;B1143,WeatherIncidents!$C$3:'WeatherIncidents'!$C$26,"&gt;="&amp;B1143)&gt;0,1,0)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IF(COUNTIFS((WeatherIncidents!$B$3:'WeatherIncidents'!$B$26),"&lt;="&amp;B1144,WeatherIncidents!$C$3:'WeatherIncidents'!$C$26,"&gt;="&amp;B1144)&gt;0,1,0)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IF(COUNTIFS((WeatherIncidents!$B$3:'WeatherIncidents'!$B$26),"&lt;="&amp;B1145,WeatherIncidents!$C$3:'WeatherIncidents'!$C$26,"&gt;="&amp;B1145)&gt;0,1,0)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IF(COUNTIFS((WeatherIncidents!$B$3:'WeatherIncidents'!$B$26),"&lt;="&amp;B1146,WeatherIncidents!$C$3:'WeatherIncidents'!$C$26,"&gt;="&amp;B1146)&gt;0,1,0)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IF(COUNTIFS((WeatherIncidents!$B$3:'WeatherIncidents'!$B$26),"&lt;="&amp;B1147,WeatherIncidents!$C$3:'WeatherIncidents'!$C$26,"&gt;="&amp;B1147)&gt;0,1,0)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IF(COUNTIFS((WeatherIncidents!$B$3:'WeatherIncidents'!$B$26),"&lt;="&amp;B1148,WeatherIncidents!$C$3:'WeatherIncidents'!$C$26,"&gt;="&amp;B1148)&gt;0,1,0)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IF(COUNTIFS((WeatherIncidents!$B$3:'WeatherIncidents'!$B$26),"&lt;="&amp;B1149,WeatherIncidents!$C$3:'WeatherIncidents'!$C$26,"&gt;="&amp;B1149)&gt;0,1,0)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IF(COUNTIFS((WeatherIncidents!$B$3:'WeatherIncidents'!$B$26),"&lt;="&amp;B1150,WeatherIncidents!$C$3:'WeatherIncidents'!$C$26,"&gt;="&amp;B1150)&gt;0,1,0)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IF(COUNTIFS((WeatherIncidents!$B$3:'WeatherIncidents'!$B$26),"&lt;="&amp;B1151,WeatherIncidents!$C$3:'WeatherIncidents'!$C$26,"&gt;="&amp;B1151)&gt;0,1,0)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IF(COUNTIFS((WeatherIncidents!$B$3:'WeatherIncidents'!$B$26),"&lt;="&amp;B1152,WeatherIncidents!$C$3:'WeatherIncidents'!$C$26,"&gt;="&amp;B1152)&gt;0,1,0)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IF(COUNTIFS((WeatherIncidents!$B$3:'WeatherIncidents'!$B$26),"&lt;="&amp;B1153,WeatherIncidents!$C$3:'WeatherIncidents'!$C$26,"&gt;="&amp;B1153)&gt;0,1,0)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IF(COUNTIFS((WeatherIncidents!$B$3:'WeatherIncidents'!$B$26),"&lt;="&amp;B1154,WeatherIncidents!$C$3:'WeatherIncidents'!$C$26,"&gt;="&amp;B1154)&gt;0,1,0)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IF(COUNTIFS((WeatherIncidents!$B$3:'WeatherIncidents'!$B$26),"&lt;="&amp;B1155,WeatherIncidents!$C$3:'WeatherIncidents'!$C$26,"&gt;="&amp;B1155)&gt;0,1,0)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IF(COUNTIFS((WeatherIncidents!$B$3:'WeatherIncidents'!$B$26),"&lt;="&amp;B1156,WeatherIncidents!$C$3:'WeatherIncidents'!$C$26,"&gt;="&amp;B1156)&gt;0,1,0)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IF(COUNTIFS((WeatherIncidents!$B$3:'WeatherIncidents'!$B$26),"&lt;="&amp;B1157,WeatherIncidents!$C$3:'WeatherIncidents'!$C$26,"&gt;="&amp;B1157)&gt;0,1,0)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IF(COUNTIFS((WeatherIncidents!$B$3:'WeatherIncidents'!$B$26),"&lt;="&amp;B1158,WeatherIncidents!$C$3:'WeatherIncidents'!$C$26,"&gt;="&amp;B1158)&gt;0,1,0)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IF(COUNTIFS((WeatherIncidents!$B$3:'WeatherIncidents'!$B$26),"&lt;="&amp;B1159,WeatherIncidents!$C$3:'WeatherIncidents'!$C$26,"&gt;="&amp;B1159)&gt;0,1,0)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IF(COUNTIFS((WeatherIncidents!$B$3:'WeatherIncidents'!$B$26),"&lt;="&amp;B1160,WeatherIncidents!$C$3:'WeatherIncidents'!$C$26,"&gt;="&amp;B1160)&gt;0,1,0)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IF(COUNTIFS((WeatherIncidents!$B$3:'WeatherIncidents'!$B$26),"&lt;="&amp;B1161,WeatherIncidents!$C$3:'WeatherIncidents'!$C$26,"&gt;="&amp;B1161)&gt;0,1,0)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IF(COUNTIFS((WeatherIncidents!$B$3:'WeatherIncidents'!$B$26),"&lt;="&amp;B1162,WeatherIncidents!$C$3:'WeatherIncidents'!$C$26,"&gt;="&amp;B1162)&gt;0,1,0)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IF(COUNTIFS((WeatherIncidents!$B$3:'WeatherIncidents'!$B$26),"&lt;="&amp;B1163,WeatherIncidents!$C$3:'WeatherIncidents'!$C$26,"&gt;="&amp;B1163)&gt;0,1,0)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IF(COUNTIFS((WeatherIncidents!$B$3:'WeatherIncidents'!$B$26),"&lt;="&amp;B1164,WeatherIncidents!$C$3:'WeatherIncidents'!$C$26,"&gt;="&amp;B1164)&gt;0,1,0)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IF(COUNTIFS((WeatherIncidents!$B$3:'WeatherIncidents'!$B$26),"&lt;="&amp;B1165,WeatherIncidents!$C$3:'WeatherIncidents'!$C$26,"&gt;="&amp;B1165)&gt;0,1,0)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IF(COUNTIFS((WeatherIncidents!$B$3:'WeatherIncidents'!$B$26),"&lt;="&amp;B1166,WeatherIncidents!$C$3:'WeatherIncidents'!$C$26,"&gt;="&amp;B1166)&gt;0,1,0)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IF(COUNTIFS((WeatherIncidents!$B$3:'WeatherIncidents'!$B$26),"&lt;="&amp;B1167,WeatherIncidents!$C$3:'WeatherIncidents'!$C$26,"&gt;="&amp;B1167)&gt;0,1,0)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IF(COUNTIFS((WeatherIncidents!$B$3:'WeatherIncidents'!$B$26),"&lt;="&amp;B1168,WeatherIncidents!$C$3:'WeatherIncidents'!$C$26,"&gt;="&amp;B1168)&gt;0,1,0)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IF(COUNTIFS((WeatherIncidents!$B$3:'WeatherIncidents'!$B$26),"&lt;="&amp;B1169,WeatherIncidents!$C$3:'WeatherIncidents'!$C$26,"&gt;="&amp;B1169)&gt;0,1,0)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IF(COUNTIFS((WeatherIncidents!$B$3:'WeatherIncidents'!$B$26),"&lt;="&amp;B1170,WeatherIncidents!$C$3:'WeatherIncidents'!$C$26,"&gt;="&amp;B1170)&gt;0,1,0)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IF(COUNTIFS((WeatherIncidents!$B$3:'WeatherIncidents'!$B$26),"&lt;="&amp;B1171,WeatherIncidents!$C$3:'WeatherIncidents'!$C$26,"&gt;="&amp;B1171)&gt;0,1,0)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IF(COUNTIFS((WeatherIncidents!$B$3:'WeatherIncidents'!$B$26),"&lt;="&amp;B1172,WeatherIncidents!$C$3:'WeatherIncidents'!$C$26,"&gt;="&amp;B1172)&gt;0,1,0)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IF(COUNTIFS((WeatherIncidents!$B$3:'WeatherIncidents'!$B$26),"&lt;="&amp;B1173,WeatherIncidents!$C$3:'WeatherIncidents'!$C$26,"&gt;="&amp;B1173)&gt;0,1,0)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IF(COUNTIFS((WeatherIncidents!$B$3:'WeatherIncidents'!$B$26),"&lt;="&amp;B1174,WeatherIncidents!$C$3:'WeatherIncidents'!$C$26,"&gt;="&amp;B1174)&gt;0,1,0)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IF(COUNTIFS((WeatherIncidents!$B$3:'WeatherIncidents'!$B$26),"&lt;="&amp;B1175,WeatherIncidents!$C$3:'WeatherIncidents'!$C$26,"&gt;="&amp;B1175)&gt;0,1,0)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IF(COUNTIFS((WeatherIncidents!$B$3:'WeatherIncidents'!$B$26),"&lt;="&amp;B1176,WeatherIncidents!$C$3:'WeatherIncidents'!$C$26,"&gt;="&amp;B1176)&gt;0,1,0)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IF(COUNTIFS((WeatherIncidents!$B$3:'WeatherIncidents'!$B$26),"&lt;="&amp;B1177,WeatherIncidents!$C$3:'WeatherIncidents'!$C$26,"&gt;="&amp;B1177)&gt;0,1,0)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IF(COUNTIFS((WeatherIncidents!$B$3:'WeatherIncidents'!$B$26),"&lt;="&amp;B1178,WeatherIncidents!$C$3:'WeatherIncidents'!$C$26,"&gt;="&amp;B1178)&gt;0,1,0)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IF(COUNTIFS((WeatherIncidents!$B$3:'WeatherIncidents'!$B$26),"&lt;="&amp;B1179,WeatherIncidents!$C$3:'WeatherIncidents'!$C$26,"&gt;="&amp;B1179)&gt;0,1,0)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IF(COUNTIFS((WeatherIncidents!$B$3:'WeatherIncidents'!$B$26),"&lt;="&amp;B1180,WeatherIncidents!$C$3:'WeatherIncidents'!$C$26,"&gt;="&amp;B1180)&gt;0,1,0)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IF(COUNTIFS((WeatherIncidents!$B$3:'WeatherIncidents'!$B$26),"&lt;="&amp;B1181,WeatherIncidents!$C$3:'WeatherIncidents'!$C$26,"&gt;="&amp;B1181)&gt;0,1,0)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IF(COUNTIFS((WeatherIncidents!$B$3:'WeatherIncidents'!$B$26),"&lt;="&amp;B1182,WeatherIncidents!$C$3:'WeatherIncidents'!$C$26,"&gt;="&amp;B1182)&gt;0,1,0)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IF(COUNTIFS((WeatherIncidents!$B$3:'WeatherIncidents'!$B$26),"&lt;="&amp;B1183,WeatherIncidents!$C$3:'WeatherIncidents'!$C$26,"&gt;="&amp;B1183)&gt;0,1,0)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IF(COUNTIFS((WeatherIncidents!$B$3:'WeatherIncidents'!$B$26),"&lt;="&amp;B1184,WeatherIncidents!$C$3:'WeatherIncidents'!$C$26,"&gt;="&amp;B1184)&gt;0,1,0)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IF(COUNTIFS((WeatherIncidents!$B$3:'WeatherIncidents'!$B$26),"&lt;="&amp;B1185,WeatherIncidents!$C$3:'WeatherIncidents'!$C$26,"&gt;="&amp;B1185)&gt;0,1,0)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IF(COUNTIFS((WeatherIncidents!$B$3:'WeatherIncidents'!$B$26),"&lt;="&amp;B1186,WeatherIncidents!$C$3:'WeatherIncidents'!$C$26,"&gt;="&amp;B1186)&gt;0,1,0)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IF(COUNTIFS((WeatherIncidents!$B$3:'WeatherIncidents'!$B$26),"&lt;="&amp;B1187,WeatherIncidents!$C$3:'WeatherIncidents'!$C$26,"&gt;="&amp;B1187)&gt;0,1,0)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IF(COUNTIFS((WeatherIncidents!$B$3:'WeatherIncidents'!$B$26),"&lt;="&amp;B1188,WeatherIncidents!$C$3:'WeatherIncidents'!$C$26,"&gt;="&amp;B1188)&gt;0,1,0)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IF(COUNTIFS((WeatherIncidents!$B$3:'WeatherIncidents'!$B$26),"&lt;="&amp;B1189,WeatherIncidents!$C$3:'WeatherIncidents'!$C$26,"&gt;="&amp;B1189)&gt;0,1,0)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IF(COUNTIFS((WeatherIncidents!$B$3:'WeatherIncidents'!$B$26),"&lt;="&amp;B1190,WeatherIncidents!$C$3:'WeatherIncidents'!$C$26,"&gt;="&amp;B1190)&gt;0,1,0)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IF(COUNTIFS((WeatherIncidents!$B$3:'WeatherIncidents'!$B$26),"&lt;="&amp;B1191,WeatherIncidents!$C$3:'WeatherIncidents'!$C$26,"&gt;="&amp;B1191)&gt;0,1,0)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IF(COUNTIFS((WeatherIncidents!$B$3:'WeatherIncidents'!$B$26),"&lt;="&amp;B1192,WeatherIncidents!$C$3:'WeatherIncidents'!$C$26,"&gt;="&amp;B1192)&gt;0,1,0)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IF(COUNTIFS((WeatherIncidents!$B$3:'WeatherIncidents'!$B$26),"&lt;="&amp;B1193,WeatherIncidents!$C$3:'WeatherIncidents'!$C$26,"&gt;="&amp;B1193)&gt;0,1,0)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IF(COUNTIFS((WeatherIncidents!$B$3:'WeatherIncidents'!$B$26),"&lt;="&amp;B1194,WeatherIncidents!$C$3:'WeatherIncidents'!$C$26,"&gt;="&amp;B1194)&gt;0,1,0)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IF(COUNTIFS((WeatherIncidents!$B$3:'WeatherIncidents'!$B$26),"&lt;="&amp;B1195,WeatherIncidents!$C$3:'WeatherIncidents'!$C$26,"&gt;="&amp;B1195)&gt;0,1,0)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IF(COUNTIFS((WeatherIncidents!$B$3:'WeatherIncidents'!$B$26),"&lt;="&amp;B1196,WeatherIncidents!$C$3:'WeatherIncidents'!$C$26,"&gt;="&amp;B1196)&gt;0,1,0)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IF(COUNTIFS((WeatherIncidents!$B$3:'WeatherIncidents'!$B$26),"&lt;="&amp;B1197,WeatherIncidents!$C$3:'WeatherIncidents'!$C$26,"&gt;="&amp;B1197)&gt;0,1,0)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IF(COUNTIFS((WeatherIncidents!$B$3:'WeatherIncidents'!$B$26),"&lt;="&amp;B1198,WeatherIncidents!$C$3:'WeatherIncidents'!$C$26,"&gt;="&amp;B1198)&gt;0,1,0)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IF(COUNTIFS((WeatherIncidents!$B$3:'WeatherIncidents'!$B$26),"&lt;="&amp;B1199,WeatherIncidents!$C$3:'WeatherIncidents'!$C$26,"&gt;="&amp;B1199)&gt;0,1,0)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IF(COUNTIFS((WeatherIncidents!$B$3:'WeatherIncidents'!$B$26),"&lt;="&amp;B1200,WeatherIncidents!$C$3:'WeatherIncidents'!$C$26,"&gt;="&amp;B1200)&gt;0,1,0)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IF(COUNTIFS((WeatherIncidents!$B$3:'WeatherIncidents'!$B$26),"&lt;="&amp;B1201,WeatherIncidents!$C$3:'WeatherIncidents'!$C$26,"&gt;="&amp;B1201)&gt;0,1,0)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IF(COUNTIFS((WeatherIncidents!$B$3:'WeatherIncidents'!$B$26),"&lt;="&amp;B1202,WeatherIncidents!$C$3:'WeatherIncidents'!$C$26,"&gt;="&amp;B1202)&gt;0,1,0)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IF(COUNTIFS((WeatherIncidents!$B$3:'WeatherIncidents'!$B$26),"&lt;="&amp;B1203,WeatherIncidents!$C$3:'WeatherIncidents'!$C$26,"&gt;="&amp;B1203)&gt;0,1,0)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IF(COUNTIFS((WeatherIncidents!$B$3:'WeatherIncidents'!$B$26),"&lt;="&amp;B1204,WeatherIncidents!$C$3:'WeatherIncidents'!$C$26,"&gt;="&amp;B1204)&gt;0,1,0)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IF(COUNTIFS((WeatherIncidents!$B$3:'WeatherIncidents'!$B$26),"&lt;="&amp;B1205,WeatherIncidents!$C$3:'WeatherIncidents'!$C$26,"&gt;="&amp;B1205)&gt;0,1,0)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IF(COUNTIFS((WeatherIncidents!$B$3:'WeatherIncidents'!$B$26),"&lt;="&amp;B1206,WeatherIncidents!$C$3:'WeatherIncidents'!$C$26,"&gt;="&amp;B1206)&gt;0,1,0)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IF(COUNTIFS((WeatherIncidents!$B$3:'WeatherIncidents'!$B$26),"&lt;="&amp;B1207,WeatherIncidents!$C$3:'WeatherIncidents'!$C$26,"&gt;="&amp;B1207)&gt;0,1,0)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IF(COUNTIFS((WeatherIncidents!$B$3:'WeatherIncidents'!$B$26),"&lt;="&amp;B1208,WeatherIncidents!$C$3:'WeatherIncidents'!$C$26,"&gt;="&amp;B1208)&gt;0,1,0)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IF(COUNTIFS((WeatherIncidents!$B$3:'WeatherIncidents'!$B$26),"&lt;="&amp;B1209,WeatherIncidents!$C$3:'WeatherIncidents'!$C$26,"&gt;="&amp;B1209)&gt;0,1,0)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IF(COUNTIFS((WeatherIncidents!$B$3:'WeatherIncidents'!$B$26),"&lt;="&amp;B1210,WeatherIncidents!$C$3:'WeatherIncidents'!$C$26,"&gt;="&amp;B1210)&gt;0,1,0)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IF(COUNTIFS((WeatherIncidents!$B$3:'WeatherIncidents'!$B$26),"&lt;="&amp;B1211,WeatherIncidents!$C$3:'WeatherIncidents'!$C$26,"&gt;="&amp;B1211)&gt;0,1,0)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IF(COUNTIFS((WeatherIncidents!$B$3:'WeatherIncidents'!$B$26),"&lt;="&amp;B1212,WeatherIncidents!$C$3:'WeatherIncidents'!$C$26,"&gt;="&amp;B1212)&gt;0,1,0)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IF(COUNTIFS((WeatherIncidents!$B$3:'WeatherIncidents'!$B$26),"&lt;="&amp;B1213,WeatherIncidents!$C$3:'WeatherIncidents'!$C$26,"&gt;="&amp;B1213)&gt;0,1,0)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IF(COUNTIFS((WeatherIncidents!$B$3:'WeatherIncidents'!$B$26),"&lt;="&amp;B1214,WeatherIncidents!$C$3:'WeatherIncidents'!$C$26,"&gt;="&amp;B1214)&gt;0,1,0)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IF(COUNTIFS((WeatherIncidents!$B$3:'WeatherIncidents'!$B$26),"&lt;="&amp;B1215,WeatherIncidents!$C$3:'WeatherIncidents'!$C$26,"&gt;="&amp;B1215)&gt;0,1,0)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IF(COUNTIFS((WeatherIncidents!$B$3:'WeatherIncidents'!$B$26),"&lt;="&amp;B1216,WeatherIncidents!$C$3:'WeatherIncidents'!$C$26,"&gt;="&amp;B1216)&gt;0,1,0)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IF(COUNTIFS((WeatherIncidents!$B$3:'WeatherIncidents'!$B$26),"&lt;="&amp;B1217,WeatherIncidents!$C$3:'WeatherIncidents'!$C$26,"&gt;="&amp;B1217)&gt;0,1,0)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IF(COUNTIFS((WeatherIncidents!$B$3:'WeatherIncidents'!$B$26),"&lt;="&amp;B1218,WeatherIncidents!$C$3:'WeatherIncidents'!$C$26,"&gt;="&amp;B1218)&gt;0,1,0)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IF(COUNTIFS((WeatherIncidents!$B$3:'WeatherIncidents'!$B$26),"&lt;="&amp;B1219,WeatherIncidents!$C$3:'WeatherIncidents'!$C$26,"&gt;="&amp;B1219)&gt;0,1,0)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IF(COUNTIFS((WeatherIncidents!$B$3:'WeatherIncidents'!$B$26),"&lt;="&amp;B1220,WeatherIncidents!$C$3:'WeatherIncidents'!$C$26,"&gt;="&amp;B1220)&gt;0,1,0)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IF(COUNTIFS((WeatherIncidents!$B$3:'WeatherIncidents'!$B$26),"&lt;="&amp;B1221,WeatherIncidents!$C$3:'WeatherIncidents'!$C$26,"&gt;="&amp;B1221)&gt;0,1,0)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IF(COUNTIFS((WeatherIncidents!$B$3:'WeatherIncidents'!$B$26),"&lt;="&amp;B1222,WeatherIncidents!$C$3:'WeatherIncidents'!$C$26,"&gt;="&amp;B1222)&gt;0,1,0)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IF(COUNTIFS((WeatherIncidents!$B$3:'WeatherIncidents'!$B$26),"&lt;="&amp;B1223,WeatherIncidents!$C$3:'WeatherIncidents'!$C$26,"&gt;="&amp;B1223)&gt;0,1,0)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IF(COUNTIFS((WeatherIncidents!$B$3:'WeatherIncidents'!$B$26),"&lt;="&amp;B1224,WeatherIncidents!$C$3:'WeatherIncidents'!$C$26,"&gt;="&amp;B1224)&gt;0,1,0)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IF(COUNTIFS((WeatherIncidents!$B$3:'WeatherIncidents'!$B$26),"&lt;="&amp;B1225,WeatherIncidents!$C$3:'WeatherIncidents'!$C$26,"&gt;="&amp;B1225)&gt;0,1,0)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IF(COUNTIFS((WeatherIncidents!$B$3:'WeatherIncidents'!$B$26),"&lt;="&amp;B1226,WeatherIncidents!$C$3:'WeatherIncidents'!$C$26,"&gt;="&amp;B1226)&gt;0,1,0)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IF(COUNTIFS((WeatherIncidents!$B$3:'WeatherIncidents'!$B$26),"&lt;="&amp;B1227,WeatherIncidents!$C$3:'WeatherIncidents'!$C$26,"&gt;="&amp;B1227)&gt;0,1,0)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IF(COUNTIFS((WeatherIncidents!$B$3:'WeatherIncidents'!$B$26),"&lt;="&amp;B1228,WeatherIncidents!$C$3:'WeatherIncidents'!$C$26,"&gt;="&amp;B1228)&gt;0,1,0)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IF(COUNTIFS((WeatherIncidents!$B$3:'WeatherIncidents'!$B$26),"&lt;="&amp;B1229,WeatherIncidents!$C$3:'WeatherIncidents'!$C$26,"&gt;="&amp;B1229)&gt;0,1,0)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IF(COUNTIFS((WeatherIncidents!$B$3:'WeatherIncidents'!$B$26),"&lt;="&amp;B1230,WeatherIncidents!$C$3:'WeatherIncidents'!$C$26,"&gt;="&amp;B1230)&gt;0,1,0)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IF(COUNTIFS((WeatherIncidents!$B$3:'WeatherIncidents'!$B$26),"&lt;="&amp;B1231,WeatherIncidents!$C$3:'WeatherIncidents'!$C$26,"&gt;="&amp;B1231)&gt;0,1,0)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IF(COUNTIFS((WeatherIncidents!$B$3:'WeatherIncidents'!$B$26),"&lt;="&amp;B1232,WeatherIncidents!$C$3:'WeatherIncidents'!$C$26,"&gt;="&amp;B1232)&gt;0,1,0)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IF(COUNTIFS((WeatherIncidents!$B$3:'WeatherIncidents'!$B$26),"&lt;="&amp;B1233,WeatherIncidents!$C$3:'WeatherIncidents'!$C$26,"&gt;="&amp;B1233)&gt;0,1,0)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IF(COUNTIFS((WeatherIncidents!$B$3:'WeatherIncidents'!$B$26),"&lt;="&amp;B1234,WeatherIncidents!$C$3:'WeatherIncidents'!$C$26,"&gt;="&amp;B1234)&gt;0,1,0)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IF(COUNTIFS((WeatherIncidents!$B$3:'WeatherIncidents'!$B$26),"&lt;="&amp;B1235,WeatherIncidents!$C$3:'WeatherIncidents'!$C$26,"&gt;="&amp;B1235)&gt;0,1,0)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IF(COUNTIFS((WeatherIncidents!$B$3:'WeatherIncidents'!$B$26),"&lt;="&amp;B1236,WeatherIncidents!$C$3:'WeatherIncidents'!$C$26,"&gt;="&amp;B1236)&gt;0,1,0)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IF(COUNTIFS((WeatherIncidents!$B$3:'WeatherIncidents'!$B$26),"&lt;="&amp;B1237,WeatherIncidents!$C$3:'WeatherIncidents'!$C$26,"&gt;="&amp;B1237)&gt;0,1,0)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IF(COUNTIFS((WeatherIncidents!$B$3:'WeatherIncidents'!$B$26),"&lt;="&amp;B1238,WeatherIncidents!$C$3:'WeatherIncidents'!$C$26,"&gt;="&amp;B1238)&gt;0,1,0)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IF(COUNTIFS((WeatherIncidents!$B$3:'WeatherIncidents'!$B$26),"&lt;="&amp;B1239,WeatherIncidents!$C$3:'WeatherIncidents'!$C$26,"&gt;="&amp;B1239)&gt;0,1,0)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IF(COUNTIFS((WeatherIncidents!$B$3:'WeatherIncidents'!$B$26),"&lt;="&amp;B1240,WeatherIncidents!$C$3:'WeatherIncidents'!$C$26,"&gt;="&amp;B1240)&gt;0,1,0)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IF(COUNTIFS((WeatherIncidents!$B$3:'WeatherIncidents'!$B$26),"&lt;="&amp;B1241,WeatherIncidents!$C$3:'WeatherIncidents'!$C$26,"&gt;="&amp;B1241)&gt;0,1,0)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IF(COUNTIFS((WeatherIncidents!$B$3:'WeatherIncidents'!$B$26),"&lt;="&amp;B1242,WeatherIncidents!$C$3:'WeatherIncidents'!$C$26,"&gt;="&amp;B1242)&gt;0,1,0)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IF(COUNTIFS((WeatherIncidents!$B$3:'WeatherIncidents'!$B$26),"&lt;="&amp;B1243,WeatherIncidents!$C$3:'WeatherIncidents'!$C$26,"&gt;="&amp;B1243)&gt;0,1,0)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IF(COUNTIFS((WeatherIncidents!$B$3:'WeatherIncidents'!$B$26),"&lt;="&amp;B1244,WeatherIncidents!$C$3:'WeatherIncidents'!$C$26,"&gt;="&amp;B1244)&gt;0,1,0)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IF(COUNTIFS((WeatherIncidents!$B$3:'WeatherIncidents'!$B$26),"&lt;="&amp;B1245,WeatherIncidents!$C$3:'WeatherIncidents'!$C$26,"&gt;="&amp;B1245)&gt;0,1,0)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IF(COUNTIFS((WeatherIncidents!$B$3:'WeatherIncidents'!$B$26),"&lt;="&amp;B1246,WeatherIncidents!$C$3:'WeatherIncidents'!$C$26,"&gt;="&amp;B1246)&gt;0,1,0)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IF(COUNTIFS((WeatherIncidents!$B$3:'WeatherIncidents'!$B$26),"&lt;="&amp;B1247,WeatherIncidents!$C$3:'WeatherIncidents'!$C$26,"&gt;="&amp;B1247)&gt;0,1,0)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IF(COUNTIFS((WeatherIncidents!$B$3:'WeatherIncidents'!$B$26),"&lt;="&amp;B1248,WeatherIncidents!$C$3:'WeatherIncidents'!$C$26,"&gt;="&amp;B1248)&gt;0,1,0)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IF(COUNTIFS((WeatherIncidents!$B$3:'WeatherIncidents'!$B$26),"&lt;="&amp;B1249,WeatherIncidents!$C$3:'WeatherIncidents'!$C$26,"&gt;="&amp;B1249)&gt;0,1,0)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IF(COUNTIFS((WeatherIncidents!$B$3:'WeatherIncidents'!$B$26),"&lt;="&amp;B1250,WeatherIncidents!$C$3:'WeatherIncidents'!$C$26,"&gt;="&amp;B1250)&gt;0,1,0)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IF(COUNTIFS((WeatherIncidents!$B$3:'WeatherIncidents'!$B$26),"&lt;="&amp;B1251,WeatherIncidents!$C$3:'WeatherIncidents'!$C$26,"&gt;="&amp;B1251)&gt;0,1,0)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IF(COUNTIFS((WeatherIncidents!$B$3:'WeatherIncidents'!$B$26),"&lt;="&amp;B1252,WeatherIncidents!$C$3:'WeatherIncidents'!$C$26,"&gt;="&amp;B1252)&gt;0,1,0)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IF(COUNTIFS((WeatherIncidents!$B$3:'WeatherIncidents'!$B$26),"&lt;="&amp;B1253,WeatherIncidents!$C$3:'WeatherIncidents'!$C$26,"&gt;="&amp;B1253)&gt;0,1,0)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IF(COUNTIFS((WeatherIncidents!$B$3:'WeatherIncidents'!$B$26),"&lt;="&amp;B1254,WeatherIncidents!$C$3:'WeatherIncidents'!$C$26,"&gt;="&amp;B1254)&gt;0,1,0)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IF(COUNTIFS((WeatherIncidents!$B$3:'WeatherIncidents'!$B$26),"&lt;="&amp;B1255,WeatherIncidents!$C$3:'WeatherIncidents'!$C$26,"&gt;="&amp;B1255)&gt;0,1,0)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IF(COUNTIFS((WeatherIncidents!$B$3:'WeatherIncidents'!$B$26),"&lt;="&amp;B1256,WeatherIncidents!$C$3:'WeatherIncidents'!$C$26,"&gt;="&amp;B1256)&gt;0,1,0)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IF(COUNTIFS((WeatherIncidents!$B$3:'WeatherIncidents'!$B$26),"&lt;="&amp;B1257,WeatherIncidents!$C$3:'WeatherIncidents'!$C$26,"&gt;="&amp;B1257)&gt;0,1,0)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IF(COUNTIFS((WeatherIncidents!$B$3:'WeatherIncidents'!$B$26),"&lt;="&amp;B1258,WeatherIncidents!$C$3:'WeatherIncidents'!$C$26,"&gt;="&amp;B1258)&gt;0,1,0)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IF(COUNTIFS((WeatherIncidents!$B$3:'WeatherIncidents'!$B$26),"&lt;="&amp;B1259,WeatherIncidents!$C$3:'WeatherIncidents'!$C$26,"&gt;="&amp;B1259)&gt;0,1,0)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IF(COUNTIFS((WeatherIncidents!$B$3:'WeatherIncidents'!$B$26),"&lt;="&amp;B1260,WeatherIncidents!$C$3:'WeatherIncidents'!$C$26,"&gt;="&amp;B1260)&gt;0,1,0)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IF(COUNTIFS((WeatherIncidents!$B$3:'WeatherIncidents'!$B$26),"&lt;="&amp;B1261,WeatherIncidents!$C$3:'WeatherIncidents'!$C$26,"&gt;="&amp;B1261)&gt;0,1,0)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IF(COUNTIFS((WeatherIncidents!$B$3:'WeatherIncidents'!$B$26),"&lt;="&amp;B1262,WeatherIncidents!$C$3:'WeatherIncidents'!$C$26,"&gt;="&amp;B1262)&gt;0,1,0)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IF(COUNTIFS((WeatherIncidents!$B$3:'WeatherIncidents'!$B$26),"&lt;="&amp;B1263,WeatherIncidents!$C$3:'WeatherIncidents'!$C$26,"&gt;="&amp;B1263)&gt;0,1,0)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IF(COUNTIFS((WeatherIncidents!$B$3:'WeatherIncidents'!$B$26),"&lt;="&amp;B1264,WeatherIncidents!$C$3:'WeatherIncidents'!$C$26,"&gt;="&amp;B1264)&gt;0,1,0)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IF(COUNTIFS((WeatherIncidents!$B$3:'WeatherIncidents'!$B$26),"&lt;="&amp;B1265,WeatherIncidents!$C$3:'WeatherIncidents'!$C$26,"&gt;="&amp;B1265)&gt;0,1,0)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IF(COUNTIFS((WeatherIncidents!$B$3:'WeatherIncidents'!$B$26),"&lt;="&amp;B1266,WeatherIncidents!$C$3:'WeatherIncidents'!$C$26,"&gt;="&amp;B1266)&gt;0,1,0)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IF(COUNTIFS((WeatherIncidents!$B$3:'WeatherIncidents'!$B$26),"&lt;="&amp;B1267,WeatherIncidents!$C$3:'WeatherIncidents'!$C$26,"&gt;="&amp;B1267)&gt;0,1,0)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IF(COUNTIFS((WeatherIncidents!$B$3:'WeatherIncidents'!$B$26),"&lt;="&amp;B1268,WeatherIncidents!$C$3:'WeatherIncidents'!$C$26,"&gt;="&amp;B1268)&gt;0,1,0)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IF(COUNTIFS((WeatherIncidents!$B$3:'WeatherIncidents'!$B$26),"&lt;="&amp;B1269,WeatherIncidents!$C$3:'WeatherIncidents'!$C$26,"&gt;="&amp;B1269)&gt;0,1,0)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IF(COUNTIFS((WeatherIncidents!$B$3:'WeatherIncidents'!$B$26),"&lt;="&amp;B1270,WeatherIncidents!$C$3:'WeatherIncidents'!$C$26,"&gt;="&amp;B1270)&gt;0,1,0)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IF(COUNTIFS((WeatherIncidents!$B$3:'WeatherIncidents'!$B$26),"&lt;="&amp;B1271,WeatherIncidents!$C$3:'WeatherIncidents'!$C$26,"&gt;="&amp;B1271)&gt;0,1,0)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IF(COUNTIFS((WeatherIncidents!$B$3:'WeatherIncidents'!$B$26),"&lt;="&amp;B1272,WeatherIncidents!$C$3:'WeatherIncidents'!$C$26,"&gt;="&amp;B1272)&gt;0,1,0)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IF(COUNTIFS((WeatherIncidents!$B$3:'WeatherIncidents'!$B$26),"&lt;="&amp;B1273,WeatherIncidents!$C$3:'WeatherIncidents'!$C$26,"&gt;="&amp;B1273)&gt;0,1,0)</f>
        <v>0</v>
      </c>
      <c r="H1273">
        <f t="shared" si="20"/>
        <v>0</v>
      </c>
    </row>
    <row r="1274" spans="1:8" hidden="1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IF(COUNTIFS((WeatherIncidents!$B$3:'WeatherIncidents'!$B$26),"&lt;="&amp;B1274,WeatherIncidents!$C$3:'WeatherIncidents'!$C$26,"&gt;="&amp;B1274)&gt;0,1,0)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IF(COUNTIFS((WeatherIncidents!$B$3:'WeatherIncidents'!$B$26),"&lt;="&amp;B1275,WeatherIncidents!$C$3:'WeatherIncidents'!$C$26,"&gt;="&amp;B1275)&gt;0,1,0)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IF(COUNTIFS((WeatherIncidents!$B$3:'WeatherIncidents'!$B$26),"&lt;="&amp;B1276,WeatherIncidents!$C$3:'WeatherIncidents'!$C$26,"&gt;="&amp;B1276)&gt;0,1,0)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IF(COUNTIFS((WeatherIncidents!$B$3:'WeatherIncidents'!$B$26),"&lt;="&amp;B1277,WeatherIncidents!$C$3:'WeatherIncidents'!$C$26,"&gt;="&amp;B1277)&gt;0,1,0)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IF(COUNTIFS((WeatherIncidents!$B$3:'WeatherIncidents'!$B$26),"&lt;="&amp;B1278,WeatherIncidents!$C$3:'WeatherIncidents'!$C$26,"&gt;="&amp;B1278)&gt;0,1,0)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IF(COUNTIFS((WeatherIncidents!$B$3:'WeatherIncidents'!$B$26),"&lt;="&amp;B1279,WeatherIncidents!$C$3:'WeatherIncidents'!$C$26,"&gt;="&amp;B1279)&gt;0,1,0)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IF(COUNTIFS((WeatherIncidents!$B$3:'WeatherIncidents'!$B$26),"&lt;="&amp;B1280,WeatherIncidents!$C$3:'WeatherIncidents'!$C$26,"&gt;="&amp;B1280)&gt;0,1,0)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IF(COUNTIFS((WeatherIncidents!$B$3:'WeatherIncidents'!$B$26),"&lt;="&amp;B1281,WeatherIncidents!$C$3:'WeatherIncidents'!$C$26,"&gt;="&amp;B1281)&gt;0,1,0)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IF(COUNTIFS((WeatherIncidents!$B$3:'WeatherIncidents'!$B$26),"&lt;="&amp;B1282,WeatherIncidents!$C$3:'WeatherIncidents'!$C$26,"&gt;="&amp;B1282)&gt;0,1,0)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IF(COUNTIFS((WeatherIncidents!$B$3:'WeatherIncidents'!$B$26),"&lt;="&amp;B1283,WeatherIncidents!$C$3:'WeatherIncidents'!$C$26,"&gt;="&amp;B1283)&gt;0,1,0)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IF(COUNTIFS((WeatherIncidents!$B$3:'WeatherIncidents'!$B$26),"&lt;="&amp;B1284,WeatherIncidents!$C$3:'WeatherIncidents'!$C$26,"&gt;="&amp;B1284)&gt;0,1,0)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IF(COUNTIFS((WeatherIncidents!$B$3:'WeatherIncidents'!$B$26),"&lt;="&amp;B1285,WeatherIncidents!$C$3:'WeatherIncidents'!$C$26,"&gt;="&amp;B1285)&gt;0,1,0)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IF(COUNTIFS((WeatherIncidents!$B$3:'WeatherIncidents'!$B$26),"&lt;="&amp;B1286,WeatherIncidents!$C$3:'WeatherIncidents'!$C$26,"&gt;="&amp;B1286)&gt;0,1,0)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IF(COUNTIFS((WeatherIncidents!$B$3:'WeatherIncidents'!$B$26),"&lt;="&amp;B1287,WeatherIncidents!$C$3:'WeatherIncidents'!$C$26,"&gt;="&amp;B1287)&gt;0,1,0)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IF(COUNTIFS((WeatherIncidents!$B$3:'WeatherIncidents'!$B$26),"&lt;="&amp;B1288,WeatherIncidents!$C$3:'WeatherIncidents'!$C$26,"&gt;="&amp;B1288)&gt;0,1,0)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IF(COUNTIFS((WeatherIncidents!$B$3:'WeatherIncidents'!$B$26),"&lt;="&amp;B1289,WeatherIncidents!$C$3:'WeatherIncidents'!$C$26,"&gt;="&amp;B1289)&gt;0,1,0)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IF(COUNTIFS((WeatherIncidents!$B$3:'WeatherIncidents'!$B$26),"&lt;="&amp;B1290,WeatherIncidents!$C$3:'WeatherIncidents'!$C$26,"&gt;="&amp;B1290)&gt;0,1,0)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IF(COUNTIFS((WeatherIncidents!$B$3:'WeatherIncidents'!$B$26),"&lt;="&amp;B1291,WeatherIncidents!$C$3:'WeatherIncidents'!$C$26,"&gt;="&amp;B1291)&gt;0,1,0)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IF(COUNTIFS((WeatherIncidents!$B$3:'WeatherIncidents'!$B$26),"&lt;="&amp;B1292,WeatherIncidents!$C$3:'WeatherIncidents'!$C$26,"&gt;="&amp;B1292)&gt;0,1,0)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IF(COUNTIFS((WeatherIncidents!$B$3:'WeatherIncidents'!$B$26),"&lt;="&amp;B1293,WeatherIncidents!$C$3:'WeatherIncidents'!$C$26,"&gt;="&amp;B1293)&gt;0,1,0)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IF(COUNTIFS((WeatherIncidents!$B$3:'WeatherIncidents'!$B$26),"&lt;="&amp;B1294,WeatherIncidents!$C$3:'WeatherIncidents'!$C$26,"&gt;="&amp;B1294)&gt;0,1,0)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IF(COUNTIFS((WeatherIncidents!$B$3:'WeatherIncidents'!$B$26),"&lt;="&amp;B1295,WeatherIncidents!$C$3:'WeatherIncidents'!$C$26,"&gt;="&amp;B1295)&gt;0,1,0)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IF(COUNTIFS((WeatherIncidents!$B$3:'WeatherIncidents'!$B$26),"&lt;="&amp;B1296,WeatherIncidents!$C$3:'WeatherIncidents'!$C$26,"&gt;="&amp;B1296)&gt;0,1,0)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IF(COUNTIFS((WeatherIncidents!$B$3:'WeatherIncidents'!$B$26),"&lt;="&amp;B1297,WeatherIncidents!$C$3:'WeatherIncidents'!$C$26,"&gt;="&amp;B1297)&gt;0,1,0)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IF(COUNTIFS((WeatherIncidents!$B$3:'WeatherIncidents'!$B$26),"&lt;="&amp;B1298,WeatherIncidents!$C$3:'WeatherIncidents'!$C$26,"&gt;="&amp;B1298)&gt;0,1,0)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IF(COUNTIFS((WeatherIncidents!$B$3:'WeatherIncidents'!$B$26),"&lt;="&amp;B1299,WeatherIncidents!$C$3:'WeatherIncidents'!$C$26,"&gt;="&amp;B1299)&gt;0,1,0)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IF(COUNTIFS((WeatherIncidents!$B$3:'WeatherIncidents'!$B$26),"&lt;="&amp;B1300,WeatherIncidents!$C$3:'WeatherIncidents'!$C$26,"&gt;="&amp;B1300)&gt;0,1,0)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IF(COUNTIFS((WeatherIncidents!$B$3:'WeatherIncidents'!$B$26),"&lt;="&amp;B1301,WeatherIncidents!$C$3:'WeatherIncidents'!$C$26,"&gt;="&amp;B1301)&gt;0,1,0)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IF(COUNTIFS((WeatherIncidents!$B$3:'WeatherIncidents'!$B$26),"&lt;="&amp;B1302,WeatherIncidents!$C$3:'WeatherIncidents'!$C$26,"&gt;="&amp;B1302)&gt;0,1,0)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IF(COUNTIFS((WeatherIncidents!$B$3:'WeatherIncidents'!$B$26),"&lt;="&amp;B1303,WeatherIncidents!$C$3:'WeatherIncidents'!$C$26,"&gt;="&amp;B1303)&gt;0,1,0)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IF(COUNTIFS((WeatherIncidents!$B$3:'WeatherIncidents'!$B$26),"&lt;="&amp;B1304,WeatherIncidents!$C$3:'WeatherIncidents'!$C$26,"&gt;="&amp;B1304)&gt;0,1,0)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IF(COUNTIFS((WeatherIncidents!$B$3:'WeatherIncidents'!$B$26),"&lt;="&amp;B1305,WeatherIncidents!$C$3:'WeatherIncidents'!$C$26,"&gt;="&amp;B1305)&gt;0,1,0)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IF(COUNTIFS((WeatherIncidents!$B$3:'WeatherIncidents'!$B$26),"&lt;="&amp;B1306,WeatherIncidents!$C$3:'WeatherIncidents'!$C$26,"&gt;="&amp;B1306)&gt;0,1,0)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IF(COUNTIFS((WeatherIncidents!$B$3:'WeatherIncidents'!$B$26),"&lt;="&amp;B1307,WeatherIncidents!$C$3:'WeatherIncidents'!$C$26,"&gt;="&amp;B1307)&gt;0,1,0)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IF(COUNTIFS((WeatherIncidents!$B$3:'WeatherIncidents'!$B$26),"&lt;="&amp;B1308,WeatherIncidents!$C$3:'WeatherIncidents'!$C$26,"&gt;="&amp;B1308)&gt;0,1,0)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IF(COUNTIFS((WeatherIncidents!$B$3:'WeatherIncidents'!$B$26),"&lt;="&amp;B1309,WeatherIncidents!$C$3:'WeatherIncidents'!$C$26,"&gt;="&amp;B1309)&gt;0,1,0)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IF(COUNTIFS((WeatherIncidents!$B$3:'WeatherIncidents'!$B$26),"&lt;="&amp;B1310,WeatherIncidents!$C$3:'WeatherIncidents'!$C$26,"&gt;="&amp;B1310)&gt;0,1,0)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IF(COUNTIFS((WeatherIncidents!$B$3:'WeatherIncidents'!$B$26),"&lt;="&amp;B1311,WeatherIncidents!$C$3:'WeatherIncidents'!$C$26,"&gt;="&amp;B1311)&gt;0,1,0)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IF(COUNTIFS((WeatherIncidents!$B$3:'WeatherIncidents'!$B$26),"&lt;="&amp;B1312,WeatherIncidents!$C$3:'WeatherIncidents'!$C$26,"&gt;="&amp;B1312)&gt;0,1,0)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IF(COUNTIFS((WeatherIncidents!$B$3:'WeatherIncidents'!$B$26),"&lt;="&amp;B1313,WeatherIncidents!$C$3:'WeatherIncidents'!$C$26,"&gt;="&amp;B1313)&gt;0,1,0)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IF(COUNTIFS((WeatherIncidents!$B$3:'WeatherIncidents'!$B$26),"&lt;="&amp;B1314,WeatherIncidents!$C$3:'WeatherIncidents'!$C$26,"&gt;="&amp;B1314)&gt;0,1,0)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IF(COUNTIFS((WeatherIncidents!$B$3:'WeatherIncidents'!$B$26),"&lt;="&amp;B1315,WeatherIncidents!$C$3:'WeatherIncidents'!$C$26,"&gt;="&amp;B1315)&gt;0,1,0)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IF(COUNTIFS((WeatherIncidents!$B$3:'WeatherIncidents'!$B$26),"&lt;="&amp;B1316,WeatherIncidents!$C$3:'WeatherIncidents'!$C$26,"&gt;="&amp;B1316)&gt;0,1,0)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IF(COUNTIFS((WeatherIncidents!$B$3:'WeatherIncidents'!$B$26),"&lt;="&amp;B1317,WeatherIncidents!$C$3:'WeatherIncidents'!$C$26,"&gt;="&amp;B1317)&gt;0,1,0)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IF(COUNTIFS((WeatherIncidents!$B$3:'WeatherIncidents'!$B$26),"&lt;="&amp;B1318,WeatherIncidents!$C$3:'WeatherIncidents'!$C$26,"&gt;="&amp;B1318)&gt;0,1,0)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IF(COUNTIFS((WeatherIncidents!$B$3:'WeatherIncidents'!$B$26),"&lt;="&amp;B1319,WeatherIncidents!$C$3:'WeatherIncidents'!$C$26,"&gt;="&amp;B1319)&gt;0,1,0)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IF(COUNTIFS((WeatherIncidents!$B$3:'WeatherIncidents'!$B$26),"&lt;="&amp;B1320,WeatherIncidents!$C$3:'WeatherIncidents'!$C$26,"&gt;="&amp;B1320)&gt;0,1,0)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IF(COUNTIFS((WeatherIncidents!$B$3:'WeatherIncidents'!$B$26),"&lt;="&amp;B1321,WeatherIncidents!$C$3:'WeatherIncidents'!$C$26,"&gt;="&amp;B1321)&gt;0,1,0)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IF(COUNTIFS((WeatherIncidents!$B$3:'WeatherIncidents'!$B$26),"&lt;="&amp;B1322,WeatherIncidents!$C$3:'WeatherIncidents'!$C$26,"&gt;="&amp;B1322)&gt;0,1,0)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IF(COUNTIFS((WeatherIncidents!$B$3:'WeatherIncidents'!$B$26),"&lt;="&amp;B1323,WeatherIncidents!$C$3:'WeatherIncidents'!$C$26,"&gt;="&amp;B1323)&gt;0,1,0)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IF(COUNTIFS((WeatherIncidents!$B$3:'WeatherIncidents'!$B$26),"&lt;="&amp;B1324,WeatherIncidents!$C$3:'WeatherIncidents'!$C$26,"&gt;="&amp;B1324)&gt;0,1,0)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IF(COUNTIFS((WeatherIncidents!$B$3:'WeatherIncidents'!$B$26),"&lt;="&amp;B1325,WeatherIncidents!$C$3:'WeatherIncidents'!$C$26,"&gt;="&amp;B1325)&gt;0,1,0)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IF(COUNTIFS((WeatherIncidents!$B$3:'WeatherIncidents'!$B$26),"&lt;="&amp;B1326,WeatherIncidents!$C$3:'WeatherIncidents'!$C$26,"&gt;="&amp;B1326)&gt;0,1,0)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IF(COUNTIFS((WeatherIncidents!$B$3:'WeatherIncidents'!$B$26),"&lt;="&amp;B1327,WeatherIncidents!$C$3:'WeatherIncidents'!$C$26,"&gt;="&amp;B1327)&gt;0,1,0)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IF(COUNTIFS((WeatherIncidents!$B$3:'WeatherIncidents'!$B$26),"&lt;="&amp;B1328,WeatherIncidents!$C$3:'WeatherIncidents'!$C$26,"&gt;="&amp;B1328)&gt;0,1,0)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IF(COUNTIFS((WeatherIncidents!$B$3:'WeatherIncidents'!$B$26),"&lt;="&amp;B1329,WeatherIncidents!$C$3:'WeatherIncidents'!$C$26,"&gt;="&amp;B1329)&gt;0,1,0)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IF(COUNTIFS((WeatherIncidents!$B$3:'WeatherIncidents'!$B$26),"&lt;="&amp;B1330,WeatherIncidents!$C$3:'WeatherIncidents'!$C$26,"&gt;="&amp;B1330)&gt;0,1,0)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IF(COUNTIFS((WeatherIncidents!$B$3:'WeatherIncidents'!$B$26),"&lt;="&amp;B1331,WeatherIncidents!$C$3:'WeatherIncidents'!$C$26,"&gt;="&amp;B1331)&gt;0,1,0)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IF(COUNTIFS((WeatherIncidents!$B$3:'WeatherIncidents'!$B$26),"&lt;="&amp;B1332,WeatherIncidents!$C$3:'WeatherIncidents'!$C$26,"&gt;="&amp;B1332)&gt;0,1,0)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IF(COUNTIFS((WeatherIncidents!$B$3:'WeatherIncidents'!$B$26),"&lt;="&amp;B1333,WeatherIncidents!$C$3:'WeatherIncidents'!$C$26,"&gt;="&amp;B1333)&gt;0,1,0)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IF(COUNTIFS((WeatherIncidents!$B$3:'WeatherIncidents'!$B$26),"&lt;="&amp;B1334,WeatherIncidents!$C$3:'WeatherIncidents'!$C$26,"&gt;="&amp;B1334)&gt;0,1,0)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IF(COUNTIFS((WeatherIncidents!$B$3:'WeatherIncidents'!$B$26),"&lt;="&amp;B1335,WeatherIncidents!$C$3:'WeatherIncidents'!$C$26,"&gt;="&amp;B1335)&gt;0,1,0)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IF(COUNTIFS((WeatherIncidents!$B$3:'WeatherIncidents'!$B$26),"&lt;="&amp;B1336,WeatherIncidents!$C$3:'WeatherIncidents'!$C$26,"&gt;="&amp;B1336)&gt;0,1,0)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IF(COUNTIFS((WeatherIncidents!$B$3:'WeatherIncidents'!$B$26),"&lt;="&amp;B1337,WeatherIncidents!$C$3:'WeatherIncidents'!$C$26,"&gt;="&amp;B1337)&gt;0,1,0)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IF(COUNTIFS((WeatherIncidents!$B$3:'WeatherIncidents'!$B$26),"&lt;="&amp;B1338,WeatherIncidents!$C$3:'WeatherIncidents'!$C$26,"&gt;="&amp;B1338)&gt;0,1,0)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IF(COUNTIFS((WeatherIncidents!$B$3:'WeatherIncidents'!$B$26),"&lt;="&amp;B1339,WeatherIncidents!$C$3:'WeatherIncidents'!$C$26,"&gt;="&amp;B1339)&gt;0,1,0)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IF(COUNTIFS((WeatherIncidents!$B$3:'WeatherIncidents'!$B$26),"&lt;="&amp;B1340,WeatherIncidents!$C$3:'WeatherIncidents'!$C$26,"&gt;="&amp;B1340)&gt;0,1,0)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IF(COUNTIFS((WeatherIncidents!$B$3:'WeatherIncidents'!$B$26),"&lt;="&amp;B1341,WeatherIncidents!$C$3:'WeatherIncidents'!$C$26,"&gt;="&amp;B1341)&gt;0,1,0)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IF(COUNTIFS((WeatherIncidents!$B$3:'WeatherIncidents'!$B$26),"&lt;="&amp;B1342,WeatherIncidents!$C$3:'WeatherIncidents'!$C$26,"&gt;="&amp;B1342)&gt;0,1,0)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IF(COUNTIFS((WeatherIncidents!$B$3:'WeatherIncidents'!$B$26),"&lt;="&amp;B1343,WeatherIncidents!$C$3:'WeatherIncidents'!$C$26,"&gt;="&amp;B1343)&gt;0,1,0)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IF(COUNTIFS((WeatherIncidents!$B$3:'WeatherIncidents'!$B$26),"&lt;="&amp;B1344,WeatherIncidents!$C$3:'WeatherIncidents'!$C$26,"&gt;="&amp;B1344)&gt;0,1,0)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IF(COUNTIFS((WeatherIncidents!$B$3:'WeatherIncidents'!$B$26),"&lt;="&amp;B1345,WeatherIncidents!$C$3:'WeatherIncidents'!$C$26,"&gt;="&amp;B1345)&gt;0,1,0)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IF(COUNTIFS((WeatherIncidents!$B$3:'WeatherIncidents'!$B$26),"&lt;="&amp;B1346,WeatherIncidents!$C$3:'WeatherIncidents'!$C$26,"&gt;="&amp;B1346)&gt;0,1,0)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IF(COUNTIFS((WeatherIncidents!$B$3:'WeatherIncidents'!$B$26),"&lt;="&amp;B1347,WeatherIncidents!$C$3:'WeatherIncidents'!$C$26,"&gt;="&amp;B1347)&gt;0,1,0)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IF(COUNTIFS((WeatherIncidents!$B$3:'WeatherIncidents'!$B$26),"&lt;="&amp;B1348,WeatherIncidents!$C$3:'WeatherIncidents'!$C$26,"&gt;="&amp;B1348)&gt;0,1,0)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IF(COUNTIFS((WeatherIncidents!$B$3:'WeatherIncidents'!$B$26),"&lt;="&amp;B1349,WeatherIncidents!$C$3:'WeatherIncidents'!$C$26,"&gt;="&amp;B1349)&gt;0,1,0)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IF(COUNTIFS((WeatherIncidents!$B$3:'WeatherIncidents'!$B$26),"&lt;="&amp;B1350,WeatherIncidents!$C$3:'WeatherIncidents'!$C$26,"&gt;="&amp;B1350)&gt;0,1,0)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IF(COUNTIFS((WeatherIncidents!$B$3:'WeatherIncidents'!$B$26),"&lt;="&amp;B1351,WeatherIncidents!$C$3:'WeatherIncidents'!$C$26,"&gt;="&amp;B1351)&gt;0,1,0)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IF(COUNTIFS((WeatherIncidents!$B$3:'WeatherIncidents'!$B$26),"&lt;="&amp;B1352,WeatherIncidents!$C$3:'WeatherIncidents'!$C$26,"&gt;="&amp;B1352)&gt;0,1,0)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IF(COUNTIFS((WeatherIncidents!$B$3:'WeatherIncidents'!$B$26),"&lt;="&amp;B1353,WeatherIncidents!$C$3:'WeatherIncidents'!$C$26,"&gt;="&amp;B1353)&gt;0,1,0)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IF(COUNTIFS((WeatherIncidents!$B$3:'WeatherIncidents'!$B$26),"&lt;="&amp;B1354,WeatherIncidents!$C$3:'WeatherIncidents'!$C$26,"&gt;="&amp;B1354)&gt;0,1,0)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IF(COUNTIFS((WeatherIncidents!$B$3:'WeatherIncidents'!$B$26),"&lt;="&amp;B1355,WeatherIncidents!$C$3:'WeatherIncidents'!$C$26,"&gt;="&amp;B1355)&gt;0,1,0)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IF(COUNTIFS((WeatherIncidents!$B$3:'WeatherIncidents'!$B$26),"&lt;="&amp;B1356,WeatherIncidents!$C$3:'WeatherIncidents'!$C$26,"&gt;="&amp;B1356)&gt;0,1,0)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IF(COUNTIFS((WeatherIncidents!$B$3:'WeatherIncidents'!$B$26),"&lt;="&amp;B1357,WeatherIncidents!$C$3:'WeatherIncidents'!$C$26,"&gt;="&amp;B1357)&gt;0,1,0)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IF(COUNTIFS((WeatherIncidents!$B$3:'WeatherIncidents'!$B$26),"&lt;="&amp;B1358,WeatherIncidents!$C$3:'WeatherIncidents'!$C$26,"&gt;="&amp;B1358)&gt;0,1,0)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IF(COUNTIFS((WeatherIncidents!$B$3:'WeatherIncidents'!$B$26),"&lt;="&amp;B1359,WeatherIncidents!$C$3:'WeatherIncidents'!$C$26,"&gt;="&amp;B1359)&gt;0,1,0)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IF(COUNTIFS((WeatherIncidents!$B$3:'WeatherIncidents'!$B$26),"&lt;="&amp;B1360,WeatherIncidents!$C$3:'WeatherIncidents'!$C$26,"&gt;="&amp;B1360)&gt;0,1,0)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IF(COUNTIFS((WeatherIncidents!$B$3:'WeatherIncidents'!$B$26),"&lt;="&amp;B1361,WeatherIncidents!$C$3:'WeatherIncidents'!$C$26,"&gt;="&amp;B1361)&gt;0,1,0)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IF(COUNTIFS((WeatherIncidents!$B$3:'WeatherIncidents'!$B$26),"&lt;="&amp;B1362,WeatherIncidents!$C$3:'WeatherIncidents'!$C$26,"&gt;="&amp;B1362)&gt;0,1,0)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IF(COUNTIFS((WeatherIncidents!$B$3:'WeatherIncidents'!$B$26),"&lt;="&amp;B1363,WeatherIncidents!$C$3:'WeatherIncidents'!$C$26,"&gt;="&amp;B1363)&gt;0,1,0)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IF(COUNTIFS((WeatherIncidents!$B$3:'WeatherIncidents'!$B$26),"&lt;="&amp;B1364,WeatherIncidents!$C$3:'WeatherIncidents'!$C$26,"&gt;="&amp;B1364)&gt;0,1,0)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IF(COUNTIFS((WeatherIncidents!$B$3:'WeatherIncidents'!$B$26),"&lt;="&amp;B1365,WeatherIncidents!$C$3:'WeatherIncidents'!$C$26,"&gt;="&amp;B1365)&gt;0,1,0)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IF(COUNTIFS((WeatherIncidents!$B$3:'WeatherIncidents'!$B$26),"&lt;="&amp;B1366,WeatherIncidents!$C$3:'WeatherIncidents'!$C$26,"&gt;="&amp;B1366)&gt;0,1,0)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IF(COUNTIFS((WeatherIncidents!$B$3:'WeatherIncidents'!$B$26),"&lt;="&amp;B1367,WeatherIncidents!$C$3:'WeatherIncidents'!$C$26,"&gt;="&amp;B1367)&gt;0,1,0)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IF(COUNTIFS((WeatherIncidents!$B$3:'WeatherIncidents'!$B$26),"&lt;="&amp;B1368,WeatherIncidents!$C$3:'WeatherIncidents'!$C$26,"&gt;="&amp;B1368)&gt;0,1,0)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IF(COUNTIFS((WeatherIncidents!$B$3:'WeatherIncidents'!$B$26),"&lt;="&amp;B1369,WeatherIncidents!$C$3:'WeatherIncidents'!$C$26,"&gt;="&amp;B1369)&gt;0,1,0)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IF(COUNTIFS((WeatherIncidents!$B$3:'WeatherIncidents'!$B$26),"&lt;="&amp;B1370,WeatherIncidents!$C$3:'WeatherIncidents'!$C$26,"&gt;="&amp;B1370)&gt;0,1,0)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IF(COUNTIFS((WeatherIncidents!$B$3:'WeatherIncidents'!$B$26),"&lt;="&amp;B1371,WeatherIncidents!$C$3:'WeatherIncidents'!$C$26,"&gt;="&amp;B1371)&gt;0,1,0)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IF(COUNTIFS((WeatherIncidents!$B$3:'WeatherIncidents'!$B$26),"&lt;="&amp;B1372,WeatherIncidents!$C$3:'WeatherIncidents'!$C$26,"&gt;="&amp;B1372)&gt;0,1,0)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IF(COUNTIFS((WeatherIncidents!$B$3:'WeatherIncidents'!$B$26),"&lt;="&amp;B1373,WeatherIncidents!$C$3:'WeatherIncidents'!$C$26,"&gt;="&amp;B1373)&gt;0,1,0)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IF(COUNTIFS((WeatherIncidents!$B$3:'WeatherIncidents'!$B$26),"&lt;="&amp;B1374,WeatherIncidents!$C$3:'WeatherIncidents'!$C$26,"&gt;="&amp;B1374)&gt;0,1,0)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IF(COUNTIFS((WeatherIncidents!$B$3:'WeatherIncidents'!$B$26),"&lt;="&amp;B1375,WeatherIncidents!$C$3:'WeatherIncidents'!$C$26,"&gt;="&amp;B1375)&gt;0,1,0)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IF(COUNTIFS((WeatherIncidents!$B$3:'WeatherIncidents'!$B$26),"&lt;="&amp;B1376,WeatherIncidents!$C$3:'WeatherIncidents'!$C$26,"&gt;="&amp;B1376)&gt;0,1,0)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IF(COUNTIFS((WeatherIncidents!$B$3:'WeatherIncidents'!$B$26),"&lt;="&amp;B1377,WeatherIncidents!$C$3:'WeatherIncidents'!$C$26,"&gt;="&amp;B1377)&gt;0,1,0)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IF(COUNTIFS((WeatherIncidents!$B$3:'WeatherIncidents'!$B$26),"&lt;="&amp;B1378,WeatherIncidents!$C$3:'WeatherIncidents'!$C$26,"&gt;="&amp;B1378)&gt;0,1,0)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IF(COUNTIFS((WeatherIncidents!$B$3:'WeatherIncidents'!$B$26),"&lt;="&amp;B1379,WeatherIncidents!$C$3:'WeatherIncidents'!$C$26,"&gt;="&amp;B1379)&gt;0,1,0)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IF(COUNTIFS((WeatherIncidents!$B$3:'WeatherIncidents'!$B$26),"&lt;="&amp;B1380,WeatherIncidents!$C$3:'WeatherIncidents'!$C$26,"&gt;="&amp;B1380)&gt;0,1,0)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IF(COUNTIFS((WeatherIncidents!$B$3:'WeatherIncidents'!$B$26),"&lt;="&amp;B1381,WeatherIncidents!$C$3:'WeatherIncidents'!$C$26,"&gt;="&amp;B1381)&gt;0,1,0)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IF(COUNTIFS((WeatherIncidents!$B$3:'WeatherIncidents'!$B$26),"&lt;="&amp;B1382,WeatherIncidents!$C$3:'WeatherIncidents'!$C$26,"&gt;="&amp;B1382)&gt;0,1,0)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IF(COUNTIFS((WeatherIncidents!$B$3:'WeatherIncidents'!$B$26),"&lt;="&amp;B1383,WeatherIncidents!$C$3:'WeatherIncidents'!$C$26,"&gt;="&amp;B1383)&gt;0,1,0)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IF(COUNTIFS((WeatherIncidents!$B$3:'WeatherIncidents'!$B$26),"&lt;="&amp;B1384,WeatherIncidents!$C$3:'WeatherIncidents'!$C$26,"&gt;="&amp;B1384)&gt;0,1,0)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IF(COUNTIFS((WeatherIncidents!$B$3:'WeatherIncidents'!$B$26),"&lt;="&amp;B1385,WeatherIncidents!$C$3:'WeatherIncidents'!$C$26,"&gt;="&amp;B1385)&gt;0,1,0)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IF(COUNTIFS((WeatherIncidents!$B$3:'WeatherIncidents'!$B$26),"&lt;="&amp;B1386,WeatherIncidents!$C$3:'WeatherIncidents'!$C$26,"&gt;="&amp;B1386)&gt;0,1,0)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IF(COUNTIFS((WeatherIncidents!$B$3:'WeatherIncidents'!$B$26),"&lt;="&amp;B1387,WeatherIncidents!$C$3:'WeatherIncidents'!$C$26,"&gt;="&amp;B1387)&gt;0,1,0)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IF(COUNTIFS((WeatherIncidents!$B$3:'WeatherIncidents'!$B$26),"&lt;="&amp;B1388,WeatherIncidents!$C$3:'WeatherIncidents'!$C$26,"&gt;="&amp;B1388)&gt;0,1,0)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IF(COUNTIFS((WeatherIncidents!$B$3:'WeatherIncidents'!$B$26),"&lt;="&amp;B1389,WeatherIncidents!$C$3:'WeatherIncidents'!$C$26,"&gt;="&amp;B1389)&gt;0,1,0)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IF(COUNTIFS((WeatherIncidents!$B$3:'WeatherIncidents'!$B$26),"&lt;="&amp;B1390,WeatherIncidents!$C$3:'WeatherIncidents'!$C$26,"&gt;="&amp;B1390)&gt;0,1,0)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IF(COUNTIFS((WeatherIncidents!$B$3:'WeatherIncidents'!$B$26),"&lt;="&amp;B1391,WeatherIncidents!$C$3:'WeatherIncidents'!$C$26,"&gt;="&amp;B1391)&gt;0,1,0)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IF(COUNTIFS((WeatherIncidents!$B$3:'WeatherIncidents'!$B$26),"&lt;="&amp;B1392,WeatherIncidents!$C$3:'WeatherIncidents'!$C$26,"&gt;="&amp;B1392)&gt;0,1,0)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IF(COUNTIFS((WeatherIncidents!$B$3:'WeatherIncidents'!$B$26),"&lt;="&amp;B1393,WeatherIncidents!$C$3:'WeatherIncidents'!$C$26,"&gt;="&amp;B1393)&gt;0,1,0)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IF(COUNTIFS((WeatherIncidents!$B$3:'WeatherIncidents'!$B$26),"&lt;="&amp;B1394,WeatherIncidents!$C$3:'WeatherIncidents'!$C$26,"&gt;="&amp;B1394)&gt;0,1,0)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IF(COUNTIFS((WeatherIncidents!$B$3:'WeatherIncidents'!$B$26),"&lt;="&amp;B1395,WeatherIncidents!$C$3:'WeatherIncidents'!$C$26,"&gt;="&amp;B1395)&gt;0,1,0)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IF(COUNTIFS((WeatherIncidents!$B$3:'WeatherIncidents'!$B$26),"&lt;="&amp;B1396,WeatherIncidents!$C$3:'WeatherIncidents'!$C$26,"&gt;="&amp;B1396)&gt;0,1,0)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IF(COUNTIFS((WeatherIncidents!$B$3:'WeatherIncidents'!$B$26),"&lt;="&amp;B1397,WeatherIncidents!$C$3:'WeatherIncidents'!$C$26,"&gt;="&amp;B1397)&gt;0,1,0)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IF(COUNTIFS((WeatherIncidents!$B$3:'WeatherIncidents'!$B$26),"&lt;="&amp;B1398,WeatherIncidents!$C$3:'WeatherIncidents'!$C$26,"&gt;="&amp;B1398)&gt;0,1,0)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IF(COUNTIFS((WeatherIncidents!$B$3:'WeatherIncidents'!$B$26),"&lt;="&amp;B1399,WeatherIncidents!$C$3:'WeatherIncidents'!$C$26,"&gt;="&amp;B1399)&gt;0,1,0)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IF(COUNTIFS((WeatherIncidents!$B$3:'WeatherIncidents'!$B$26),"&lt;="&amp;B1400,WeatherIncidents!$C$3:'WeatherIncidents'!$C$26,"&gt;="&amp;B1400)&gt;0,1,0)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IF(COUNTIFS((WeatherIncidents!$B$3:'WeatherIncidents'!$B$26),"&lt;="&amp;B1401,WeatherIncidents!$C$3:'WeatherIncidents'!$C$26,"&gt;="&amp;B1401)&gt;0,1,0)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IF(COUNTIFS((WeatherIncidents!$B$3:'WeatherIncidents'!$B$26),"&lt;="&amp;B1402,WeatherIncidents!$C$3:'WeatherIncidents'!$C$26,"&gt;="&amp;B1402)&gt;0,1,0)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IF(COUNTIFS((WeatherIncidents!$B$3:'WeatherIncidents'!$B$26),"&lt;="&amp;B1403,WeatherIncidents!$C$3:'WeatherIncidents'!$C$26,"&gt;="&amp;B1403)&gt;0,1,0)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IF(COUNTIFS((WeatherIncidents!$B$3:'WeatherIncidents'!$B$26),"&lt;="&amp;B1404,WeatherIncidents!$C$3:'WeatherIncidents'!$C$26,"&gt;="&amp;B1404)&gt;0,1,0)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IF(COUNTIFS((WeatherIncidents!$B$3:'WeatherIncidents'!$B$26),"&lt;="&amp;B1405,WeatherIncidents!$C$3:'WeatherIncidents'!$C$26,"&gt;="&amp;B1405)&gt;0,1,0)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IF(COUNTIFS((WeatherIncidents!$B$3:'WeatherIncidents'!$B$26),"&lt;="&amp;B1406,WeatherIncidents!$C$3:'WeatherIncidents'!$C$26,"&gt;="&amp;B1406)&gt;0,1,0)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IF(COUNTIFS((WeatherIncidents!$B$3:'WeatherIncidents'!$B$26),"&lt;="&amp;B1407,WeatherIncidents!$C$3:'WeatherIncidents'!$C$26,"&gt;="&amp;B1407)&gt;0,1,0)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IF(COUNTIFS((WeatherIncidents!$B$3:'WeatherIncidents'!$B$26),"&lt;="&amp;B1408,WeatherIncidents!$C$3:'WeatherIncidents'!$C$26,"&gt;="&amp;B1408)&gt;0,1,0)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IF(COUNTIFS((WeatherIncidents!$B$3:'WeatherIncidents'!$B$26),"&lt;="&amp;B1409,WeatherIncidents!$C$3:'WeatherIncidents'!$C$26,"&gt;="&amp;B1409)&gt;0,1,0)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IF(COUNTIFS((WeatherIncidents!$B$3:'WeatherIncidents'!$B$26),"&lt;="&amp;B1410,WeatherIncidents!$C$3:'WeatherIncidents'!$C$26,"&gt;="&amp;B1410)&gt;0,1,0)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IF(COUNTIFS((WeatherIncidents!$B$3:'WeatherIncidents'!$B$26),"&lt;="&amp;B1411,WeatherIncidents!$C$3:'WeatherIncidents'!$C$26,"&gt;="&amp;B1411)&gt;0,1,0)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IF(COUNTIFS((WeatherIncidents!$B$3:'WeatherIncidents'!$B$26),"&lt;="&amp;B1412,WeatherIncidents!$C$3:'WeatherIncidents'!$C$26,"&gt;="&amp;B1412)&gt;0,1,0)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IF(COUNTIFS((WeatherIncidents!$B$3:'WeatherIncidents'!$B$26),"&lt;="&amp;B1413,WeatherIncidents!$C$3:'WeatherIncidents'!$C$26,"&gt;="&amp;B1413)&gt;0,1,0)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IF(COUNTIFS((WeatherIncidents!$B$3:'WeatherIncidents'!$B$26),"&lt;="&amp;B1414,WeatherIncidents!$C$3:'WeatherIncidents'!$C$26,"&gt;="&amp;B1414)&gt;0,1,0)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IF(COUNTIFS((WeatherIncidents!$B$3:'WeatherIncidents'!$B$26),"&lt;="&amp;B1415,WeatherIncidents!$C$3:'WeatherIncidents'!$C$26,"&gt;="&amp;B1415)&gt;0,1,0)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IF(COUNTIFS((WeatherIncidents!$B$3:'WeatherIncidents'!$B$26),"&lt;="&amp;B1416,WeatherIncidents!$C$3:'WeatherIncidents'!$C$26,"&gt;="&amp;B1416)&gt;0,1,0)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IF(COUNTIFS((WeatherIncidents!$B$3:'WeatherIncidents'!$B$26),"&lt;="&amp;B1417,WeatherIncidents!$C$3:'WeatherIncidents'!$C$26,"&gt;="&amp;B1417)&gt;0,1,0)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IF(COUNTIFS((WeatherIncidents!$B$3:'WeatherIncidents'!$B$26),"&lt;="&amp;B1418,WeatherIncidents!$C$3:'WeatherIncidents'!$C$26,"&gt;="&amp;B1418)&gt;0,1,0)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IF(COUNTIFS((WeatherIncidents!$B$3:'WeatherIncidents'!$B$26),"&lt;="&amp;B1419,WeatherIncidents!$C$3:'WeatherIncidents'!$C$26,"&gt;="&amp;B1419)&gt;0,1,0)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IF(COUNTIFS((WeatherIncidents!$B$3:'WeatherIncidents'!$B$26),"&lt;="&amp;B1420,WeatherIncidents!$C$3:'WeatherIncidents'!$C$26,"&gt;="&amp;B1420)&gt;0,1,0)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IF(COUNTIFS((WeatherIncidents!$B$3:'WeatherIncidents'!$B$26),"&lt;="&amp;B1421,WeatherIncidents!$C$3:'WeatherIncidents'!$C$26,"&gt;="&amp;B1421)&gt;0,1,0)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IF(COUNTIFS((WeatherIncidents!$B$3:'WeatherIncidents'!$B$26),"&lt;="&amp;B1422,WeatherIncidents!$C$3:'WeatherIncidents'!$C$26,"&gt;="&amp;B1422)&gt;0,1,0)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IF(COUNTIFS((WeatherIncidents!$B$3:'WeatherIncidents'!$B$26),"&lt;="&amp;B1423,WeatherIncidents!$C$3:'WeatherIncidents'!$C$26,"&gt;="&amp;B1423)&gt;0,1,0)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IF(COUNTIFS((WeatherIncidents!$B$3:'WeatherIncidents'!$B$26),"&lt;="&amp;B1424,WeatherIncidents!$C$3:'WeatherIncidents'!$C$26,"&gt;="&amp;B1424)&gt;0,1,0)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IF(COUNTIFS((WeatherIncidents!$B$3:'WeatherIncidents'!$B$26),"&lt;="&amp;B1425,WeatherIncidents!$C$3:'WeatherIncidents'!$C$26,"&gt;="&amp;B1425)&gt;0,1,0)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IF(COUNTIFS((WeatherIncidents!$B$3:'WeatherIncidents'!$B$26),"&lt;="&amp;B1426,WeatherIncidents!$C$3:'WeatherIncidents'!$C$26,"&gt;="&amp;B1426)&gt;0,1,0)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IF(COUNTIFS((WeatherIncidents!$B$3:'WeatherIncidents'!$B$26),"&lt;="&amp;B1427,WeatherIncidents!$C$3:'WeatherIncidents'!$C$26,"&gt;="&amp;B1427)&gt;0,1,0)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IF(COUNTIFS((WeatherIncidents!$B$3:'WeatherIncidents'!$B$26),"&lt;="&amp;B1428,WeatherIncidents!$C$3:'WeatherIncidents'!$C$26,"&gt;="&amp;B1428)&gt;0,1,0)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IF(COUNTIFS((WeatherIncidents!$B$3:'WeatherIncidents'!$B$26),"&lt;="&amp;B1429,WeatherIncidents!$C$3:'WeatherIncidents'!$C$26,"&gt;="&amp;B1429)&gt;0,1,0)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IF(COUNTIFS((WeatherIncidents!$B$3:'WeatherIncidents'!$B$26),"&lt;="&amp;B1430,WeatherIncidents!$C$3:'WeatherIncidents'!$C$26,"&gt;="&amp;B1430)&gt;0,1,0)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IF(COUNTIFS((WeatherIncidents!$B$3:'WeatherIncidents'!$B$26),"&lt;="&amp;B1431,WeatherIncidents!$C$3:'WeatherIncidents'!$C$26,"&gt;="&amp;B1431)&gt;0,1,0)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IF(COUNTIFS((WeatherIncidents!$B$3:'WeatherIncidents'!$B$26),"&lt;="&amp;B1432,WeatherIncidents!$C$3:'WeatherIncidents'!$C$26,"&gt;="&amp;B1432)&gt;0,1,0)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IF(COUNTIFS((WeatherIncidents!$B$3:'WeatherIncidents'!$B$26),"&lt;="&amp;B1433,WeatherIncidents!$C$3:'WeatherIncidents'!$C$26,"&gt;="&amp;B1433)&gt;0,1,0)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IF(COUNTIFS((WeatherIncidents!$B$3:'WeatherIncidents'!$B$26),"&lt;="&amp;B1434,WeatherIncidents!$C$3:'WeatherIncidents'!$C$26,"&gt;="&amp;B1434)&gt;0,1,0)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IF(COUNTIFS((WeatherIncidents!$B$3:'WeatherIncidents'!$B$26),"&lt;="&amp;B1435,WeatherIncidents!$C$3:'WeatherIncidents'!$C$26,"&gt;="&amp;B1435)&gt;0,1,0)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IF(COUNTIFS((WeatherIncidents!$B$3:'WeatherIncidents'!$B$26),"&lt;="&amp;B1436,WeatherIncidents!$C$3:'WeatherIncidents'!$C$26,"&gt;="&amp;B1436)&gt;0,1,0)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IF(COUNTIFS((WeatherIncidents!$B$3:'WeatherIncidents'!$B$26),"&lt;="&amp;B1437,WeatherIncidents!$C$3:'WeatherIncidents'!$C$26,"&gt;="&amp;B1437)&gt;0,1,0)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IF(COUNTIFS((WeatherIncidents!$B$3:'WeatherIncidents'!$B$26),"&lt;="&amp;B1438,WeatherIncidents!$C$3:'WeatherIncidents'!$C$26,"&gt;="&amp;B1438)&gt;0,1,0)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IF(COUNTIFS((WeatherIncidents!$B$3:'WeatherIncidents'!$B$26),"&lt;="&amp;B1439,WeatherIncidents!$C$3:'WeatherIncidents'!$C$26,"&gt;="&amp;B1439)&gt;0,1,0)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IF(COUNTIFS((WeatherIncidents!$B$3:'WeatherIncidents'!$B$26),"&lt;="&amp;B1440,WeatherIncidents!$C$3:'WeatherIncidents'!$C$26,"&gt;="&amp;B1440)&gt;0,1,0)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IF(COUNTIFS((WeatherIncidents!$B$3:'WeatherIncidents'!$B$26),"&lt;="&amp;B1441,WeatherIncidents!$C$3:'WeatherIncidents'!$C$26,"&gt;="&amp;B1441)&gt;0,1,0)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IF(COUNTIFS((WeatherIncidents!$B$3:'WeatherIncidents'!$B$26),"&lt;="&amp;B1442,WeatherIncidents!$C$3:'WeatherIncidents'!$C$26,"&gt;="&amp;B1442)&gt;0,1,0)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IF(COUNTIFS((WeatherIncidents!$B$3:'WeatherIncidents'!$B$26),"&lt;="&amp;B1443,WeatherIncidents!$C$3:'WeatherIncidents'!$C$26,"&gt;="&amp;B1443)&gt;0,1,0)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IF(COUNTIFS((WeatherIncidents!$B$3:'WeatherIncidents'!$B$26),"&lt;="&amp;B1444,WeatherIncidents!$C$3:'WeatherIncidents'!$C$26,"&gt;="&amp;B1444)&gt;0,1,0)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IF(COUNTIFS((WeatherIncidents!$B$3:'WeatherIncidents'!$B$26),"&lt;="&amp;B1445,WeatherIncidents!$C$3:'WeatherIncidents'!$C$26,"&gt;="&amp;B1445)&gt;0,1,0)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IF(COUNTIFS((WeatherIncidents!$B$3:'WeatherIncidents'!$B$26),"&lt;="&amp;B1446,WeatherIncidents!$C$3:'WeatherIncidents'!$C$26,"&gt;="&amp;B1446)&gt;0,1,0)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IF(COUNTIFS((WeatherIncidents!$B$3:'WeatherIncidents'!$B$26),"&lt;="&amp;B1447,WeatherIncidents!$C$3:'WeatherIncidents'!$C$26,"&gt;="&amp;B1447)&gt;0,1,0)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IF(COUNTIFS((WeatherIncidents!$B$3:'WeatherIncidents'!$B$26),"&lt;="&amp;B1448,WeatherIncidents!$C$3:'WeatherIncidents'!$C$26,"&gt;="&amp;B1448)&gt;0,1,0)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IF(COUNTIFS((WeatherIncidents!$B$3:'WeatherIncidents'!$B$26),"&lt;="&amp;B1449,WeatherIncidents!$C$3:'WeatherIncidents'!$C$26,"&gt;="&amp;B1449)&gt;0,1,0)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IF(COUNTIFS((WeatherIncidents!$B$3:'WeatherIncidents'!$B$26),"&lt;="&amp;B1450,WeatherIncidents!$C$3:'WeatherIncidents'!$C$26,"&gt;="&amp;B1450)&gt;0,1,0)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IF(COUNTIFS((WeatherIncidents!$B$3:'WeatherIncidents'!$B$26),"&lt;="&amp;B1451,WeatherIncidents!$C$3:'WeatherIncidents'!$C$26,"&gt;="&amp;B1451)&gt;0,1,0)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IF(COUNTIFS((WeatherIncidents!$B$3:'WeatherIncidents'!$B$26),"&lt;="&amp;B1452,WeatherIncidents!$C$3:'WeatherIncidents'!$C$26,"&gt;="&amp;B1452)&gt;0,1,0)</f>
        <v>0</v>
      </c>
      <c r="H1452">
        <f t="shared" si="23"/>
        <v>0</v>
      </c>
    </row>
    <row r="1453" spans="1:8" hidden="1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IF(COUNTIFS((WeatherIncidents!$B$3:'WeatherIncidents'!$B$26),"&lt;="&amp;B1453,WeatherIncidents!$C$3:'WeatherIncidents'!$C$26,"&gt;="&amp;B1453)&gt;0,1,0)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IF(COUNTIFS((WeatherIncidents!$B$3:'WeatherIncidents'!$B$26),"&lt;="&amp;B1454,WeatherIncidents!$C$3:'WeatherIncidents'!$C$26,"&gt;="&amp;B1454)&gt;0,1,0)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IF(COUNTIFS((WeatherIncidents!$B$3:'WeatherIncidents'!$B$26),"&lt;="&amp;B1455,WeatherIncidents!$C$3:'WeatherIncidents'!$C$26,"&gt;="&amp;B1455)&gt;0,1,0)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IF(COUNTIFS((WeatherIncidents!$B$3:'WeatherIncidents'!$B$26),"&lt;="&amp;B1456,WeatherIncidents!$C$3:'WeatherIncidents'!$C$26,"&gt;="&amp;B1456)&gt;0,1,0)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IF(COUNTIFS((WeatherIncidents!$B$3:'WeatherIncidents'!$B$26),"&lt;="&amp;B1457,WeatherIncidents!$C$3:'WeatherIncidents'!$C$26,"&gt;="&amp;B1457)&gt;0,1,0)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IF(COUNTIFS((WeatherIncidents!$B$3:'WeatherIncidents'!$B$26),"&lt;="&amp;B1458,WeatherIncidents!$C$3:'WeatherIncidents'!$C$26,"&gt;="&amp;B1458)&gt;0,1,0)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IF(COUNTIFS((WeatherIncidents!$B$3:'WeatherIncidents'!$B$26),"&lt;="&amp;B1459,WeatherIncidents!$C$3:'WeatherIncidents'!$C$26,"&gt;="&amp;B1459)&gt;0,1,0)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IF(COUNTIFS((WeatherIncidents!$B$3:'WeatherIncidents'!$B$26),"&lt;="&amp;B1460,WeatherIncidents!$C$3:'WeatherIncidents'!$C$26,"&gt;="&amp;B1460)&gt;0,1,0)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IF(COUNTIFS((WeatherIncidents!$B$3:'WeatherIncidents'!$B$26),"&lt;="&amp;B1461,WeatherIncidents!$C$3:'WeatherIncidents'!$C$26,"&gt;="&amp;B1461)&gt;0,1,0)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IF(COUNTIFS((WeatherIncidents!$B$3:'WeatherIncidents'!$B$26),"&lt;="&amp;B1462,WeatherIncidents!$C$3:'WeatherIncidents'!$C$26,"&gt;="&amp;B1462)&gt;0,1,0)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IF(COUNTIFS((WeatherIncidents!$B$3:'WeatherIncidents'!$B$26),"&lt;="&amp;B1463,WeatherIncidents!$C$3:'WeatherIncidents'!$C$26,"&gt;="&amp;B1463)&gt;0,1,0)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IF(COUNTIFS((WeatherIncidents!$B$3:'WeatherIncidents'!$B$26),"&lt;="&amp;B1464,WeatherIncidents!$C$3:'WeatherIncidents'!$C$26,"&gt;="&amp;B1464)&gt;0,1,0)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IF(COUNTIFS((WeatherIncidents!$B$3:'WeatherIncidents'!$B$26),"&lt;="&amp;B1465,WeatherIncidents!$C$3:'WeatherIncidents'!$C$26,"&gt;="&amp;B1465)&gt;0,1,0)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IF(COUNTIFS((WeatherIncidents!$B$3:'WeatherIncidents'!$B$26),"&lt;="&amp;B1466,WeatherIncidents!$C$3:'WeatherIncidents'!$C$26,"&gt;="&amp;B1466)&gt;0,1,0)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IF(COUNTIFS((WeatherIncidents!$B$3:'WeatherIncidents'!$B$26),"&lt;="&amp;B1467,WeatherIncidents!$C$3:'WeatherIncidents'!$C$26,"&gt;="&amp;B1467)&gt;0,1,0)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IF(COUNTIFS((WeatherIncidents!$B$3:'WeatherIncidents'!$B$26),"&lt;="&amp;B1468,WeatherIncidents!$C$3:'WeatherIncidents'!$C$26,"&gt;="&amp;B1468)&gt;0,1,0)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IF(COUNTIFS((WeatherIncidents!$B$3:'WeatherIncidents'!$B$26),"&lt;="&amp;B1469,WeatherIncidents!$C$3:'WeatherIncidents'!$C$26,"&gt;="&amp;B1469)&gt;0,1,0)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IF(COUNTIFS((WeatherIncidents!$B$3:'WeatherIncidents'!$B$26),"&lt;="&amp;B1470,WeatherIncidents!$C$3:'WeatherIncidents'!$C$26,"&gt;="&amp;B1470)&gt;0,1,0)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IF(COUNTIFS((WeatherIncidents!$B$3:'WeatherIncidents'!$B$26),"&lt;="&amp;B1471,WeatherIncidents!$C$3:'WeatherIncidents'!$C$26,"&gt;="&amp;B1471)&gt;0,1,0)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IF(COUNTIFS((WeatherIncidents!$B$3:'WeatherIncidents'!$B$26),"&lt;="&amp;B1472,WeatherIncidents!$C$3:'WeatherIncidents'!$C$26,"&gt;="&amp;B1472)&gt;0,1,0)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IF(COUNTIFS((WeatherIncidents!$B$3:'WeatherIncidents'!$B$26),"&lt;="&amp;B1473,WeatherIncidents!$C$3:'WeatherIncidents'!$C$26,"&gt;="&amp;B1473)&gt;0,1,0)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IF(COUNTIFS((WeatherIncidents!$B$3:'WeatherIncidents'!$B$26),"&lt;="&amp;B1474,WeatherIncidents!$C$3:'WeatherIncidents'!$C$26,"&gt;="&amp;B1474)&gt;0,1,0)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IF(COUNTIFS((WeatherIncidents!$B$3:'WeatherIncidents'!$B$26),"&lt;="&amp;B1475,WeatherIncidents!$C$3:'WeatherIncidents'!$C$26,"&gt;="&amp;B1475)&gt;0,1,0)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IF(COUNTIFS((WeatherIncidents!$B$3:'WeatherIncidents'!$B$26),"&lt;="&amp;B1476,WeatherIncidents!$C$3:'WeatherIncidents'!$C$26,"&gt;="&amp;B1476)&gt;0,1,0)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IF(COUNTIFS((WeatherIncidents!$B$3:'WeatherIncidents'!$B$26),"&lt;="&amp;B1477,WeatherIncidents!$C$3:'WeatherIncidents'!$C$26,"&gt;="&amp;B1477)&gt;0,1,0)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IF(COUNTIFS((WeatherIncidents!$B$3:'WeatherIncidents'!$B$26),"&lt;="&amp;B1478,WeatherIncidents!$C$3:'WeatherIncidents'!$C$26,"&gt;="&amp;B1478)&gt;0,1,0)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IF(COUNTIFS((WeatherIncidents!$B$3:'WeatherIncidents'!$B$26),"&lt;="&amp;B1479,WeatherIncidents!$C$3:'WeatherIncidents'!$C$26,"&gt;="&amp;B1479)&gt;0,1,0)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IF(COUNTIFS((WeatherIncidents!$B$3:'WeatherIncidents'!$B$26),"&lt;="&amp;B1480,WeatherIncidents!$C$3:'WeatherIncidents'!$C$26,"&gt;="&amp;B1480)&gt;0,1,0)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IF(COUNTIFS((WeatherIncidents!$B$3:'WeatherIncidents'!$B$26),"&lt;="&amp;B1481,WeatherIncidents!$C$3:'WeatherIncidents'!$C$26,"&gt;="&amp;B1481)&gt;0,1,0)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IF(COUNTIFS((WeatherIncidents!$B$3:'WeatherIncidents'!$B$26),"&lt;="&amp;B1482,WeatherIncidents!$C$3:'WeatherIncidents'!$C$26,"&gt;="&amp;B1482)&gt;0,1,0)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IF(COUNTIFS((WeatherIncidents!$B$3:'WeatherIncidents'!$B$26),"&lt;="&amp;B1483,WeatherIncidents!$C$3:'WeatherIncidents'!$C$26,"&gt;="&amp;B1483)&gt;0,1,0)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IF(COUNTIFS((WeatherIncidents!$B$3:'WeatherIncidents'!$B$26),"&lt;="&amp;B1484,WeatherIncidents!$C$3:'WeatherIncidents'!$C$26,"&gt;="&amp;B1484)&gt;0,1,0)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IF(COUNTIFS((WeatherIncidents!$B$3:'WeatherIncidents'!$B$26),"&lt;="&amp;B1485,WeatherIncidents!$C$3:'WeatherIncidents'!$C$26,"&gt;="&amp;B1485)&gt;0,1,0)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IF(COUNTIFS((WeatherIncidents!$B$3:'WeatherIncidents'!$B$26),"&lt;="&amp;B1486,WeatherIncidents!$C$3:'WeatherIncidents'!$C$26,"&gt;="&amp;B1486)&gt;0,1,0)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IF(COUNTIFS((WeatherIncidents!$B$3:'WeatherIncidents'!$B$26),"&lt;="&amp;B1487,WeatherIncidents!$C$3:'WeatherIncidents'!$C$26,"&gt;="&amp;B1487)&gt;0,1,0)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IF(COUNTIFS((WeatherIncidents!$B$3:'WeatherIncidents'!$B$26),"&lt;="&amp;B1488,WeatherIncidents!$C$3:'WeatherIncidents'!$C$26,"&gt;="&amp;B1488)&gt;0,1,0)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IF(COUNTIFS((WeatherIncidents!$B$3:'WeatherIncidents'!$B$26),"&lt;="&amp;B1489,WeatherIncidents!$C$3:'WeatherIncidents'!$C$26,"&gt;="&amp;B1489)&gt;0,1,0)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IF(COUNTIFS((WeatherIncidents!$B$3:'WeatherIncidents'!$B$26),"&lt;="&amp;B1490,WeatherIncidents!$C$3:'WeatherIncidents'!$C$26,"&gt;="&amp;B1490)&gt;0,1,0)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IF(COUNTIFS((WeatherIncidents!$B$3:'WeatherIncidents'!$B$26),"&lt;="&amp;B1491,WeatherIncidents!$C$3:'WeatherIncidents'!$C$26,"&gt;="&amp;B1491)&gt;0,1,0)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IF(COUNTIFS((WeatherIncidents!$B$3:'WeatherIncidents'!$B$26),"&lt;="&amp;B1492,WeatherIncidents!$C$3:'WeatherIncidents'!$C$26,"&gt;="&amp;B1492)&gt;0,1,0)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IF(COUNTIFS((WeatherIncidents!$B$3:'WeatherIncidents'!$B$26),"&lt;="&amp;B1493,WeatherIncidents!$C$3:'WeatherIncidents'!$C$26,"&gt;="&amp;B1493)&gt;0,1,0)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IF(COUNTIFS((WeatherIncidents!$B$3:'WeatherIncidents'!$B$26),"&lt;="&amp;B1494,WeatherIncidents!$C$3:'WeatherIncidents'!$C$26,"&gt;="&amp;B1494)&gt;0,1,0)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IF(COUNTIFS((WeatherIncidents!$B$3:'WeatherIncidents'!$B$26),"&lt;="&amp;B1495,WeatherIncidents!$C$3:'WeatherIncidents'!$C$26,"&gt;="&amp;B1495)&gt;0,1,0)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IF(COUNTIFS((WeatherIncidents!$B$3:'WeatherIncidents'!$B$26),"&lt;="&amp;B1496,WeatherIncidents!$C$3:'WeatherIncidents'!$C$26,"&gt;="&amp;B1496)&gt;0,1,0)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IF(COUNTIFS((WeatherIncidents!$B$3:'WeatherIncidents'!$B$26),"&lt;="&amp;B1497,WeatherIncidents!$C$3:'WeatherIncidents'!$C$26,"&gt;="&amp;B1497)&gt;0,1,0)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IF(COUNTIFS((WeatherIncidents!$B$3:'WeatherIncidents'!$B$26),"&lt;="&amp;B1498,WeatherIncidents!$C$3:'WeatherIncidents'!$C$26,"&gt;="&amp;B1498)&gt;0,1,0)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IF(COUNTIFS((WeatherIncidents!$B$3:'WeatherIncidents'!$B$26),"&lt;="&amp;B1499,WeatherIncidents!$C$3:'WeatherIncidents'!$C$26,"&gt;="&amp;B1499)&gt;0,1,0)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IF(COUNTIFS((WeatherIncidents!$B$3:'WeatherIncidents'!$B$26),"&lt;="&amp;B1500,WeatherIncidents!$C$3:'WeatherIncidents'!$C$26,"&gt;="&amp;B1500)&gt;0,1,0)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IF(COUNTIFS((WeatherIncidents!$B$3:'WeatherIncidents'!$B$26),"&lt;="&amp;B1501,WeatherIncidents!$C$3:'WeatherIncidents'!$C$26,"&gt;="&amp;B1501)&gt;0,1,0)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IF(COUNTIFS((WeatherIncidents!$B$3:'WeatherIncidents'!$B$26),"&lt;="&amp;B1502,WeatherIncidents!$C$3:'WeatherIncidents'!$C$26,"&gt;="&amp;B1502)&gt;0,1,0)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IF(COUNTIFS((WeatherIncidents!$B$3:'WeatherIncidents'!$B$26),"&lt;="&amp;B1503,WeatherIncidents!$C$3:'WeatherIncidents'!$C$26,"&gt;="&amp;B1503)&gt;0,1,0)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IF(COUNTIFS((WeatherIncidents!$B$3:'WeatherIncidents'!$B$26),"&lt;="&amp;B1504,WeatherIncidents!$C$3:'WeatherIncidents'!$C$26,"&gt;="&amp;B1504)&gt;0,1,0)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IF(COUNTIFS((WeatherIncidents!$B$3:'WeatherIncidents'!$B$26),"&lt;="&amp;B1505,WeatherIncidents!$C$3:'WeatherIncidents'!$C$26,"&gt;="&amp;B1505)&gt;0,1,0)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IF(COUNTIFS((WeatherIncidents!$B$3:'WeatherIncidents'!$B$26),"&lt;="&amp;B1506,WeatherIncidents!$C$3:'WeatherIncidents'!$C$26,"&gt;="&amp;B1506)&gt;0,1,0)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IF(COUNTIFS((WeatherIncidents!$B$3:'WeatherIncidents'!$B$26),"&lt;="&amp;B1507,WeatherIncidents!$C$3:'WeatherIncidents'!$C$26,"&gt;="&amp;B1507)&gt;0,1,0)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IF(COUNTIFS((WeatherIncidents!$B$3:'WeatherIncidents'!$B$26),"&lt;="&amp;B1508,WeatherIncidents!$C$3:'WeatherIncidents'!$C$26,"&gt;="&amp;B1508)&gt;0,1,0)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IF(COUNTIFS((WeatherIncidents!$B$3:'WeatherIncidents'!$B$26),"&lt;="&amp;B1509,WeatherIncidents!$C$3:'WeatherIncidents'!$C$26,"&gt;="&amp;B1509)&gt;0,1,0)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IF(COUNTIFS((WeatherIncidents!$B$3:'WeatherIncidents'!$B$26),"&lt;="&amp;B1510,WeatherIncidents!$C$3:'WeatherIncidents'!$C$26,"&gt;="&amp;B1510)&gt;0,1,0)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IF(COUNTIFS((WeatherIncidents!$B$3:'WeatherIncidents'!$B$26),"&lt;="&amp;B1511,WeatherIncidents!$C$3:'WeatherIncidents'!$C$26,"&gt;="&amp;B1511)&gt;0,1,0)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IF(COUNTIFS((WeatherIncidents!$B$3:'WeatherIncidents'!$B$26),"&lt;="&amp;B1512,WeatherIncidents!$C$3:'WeatherIncidents'!$C$26,"&gt;="&amp;B1512)&gt;0,1,0)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IF(COUNTIFS((WeatherIncidents!$B$3:'WeatherIncidents'!$B$26),"&lt;="&amp;B1513,WeatherIncidents!$C$3:'WeatherIncidents'!$C$26,"&gt;="&amp;B1513)&gt;0,1,0)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IF(COUNTIFS((WeatherIncidents!$B$3:'WeatherIncidents'!$B$26),"&lt;="&amp;B1514,WeatherIncidents!$C$3:'WeatherIncidents'!$C$26,"&gt;="&amp;B1514)&gt;0,1,0)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IF(COUNTIFS((WeatherIncidents!$B$3:'WeatherIncidents'!$B$26),"&lt;="&amp;B1515,WeatherIncidents!$C$3:'WeatherIncidents'!$C$26,"&gt;="&amp;B1515)&gt;0,1,0)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IF(COUNTIFS((WeatherIncidents!$B$3:'WeatherIncidents'!$B$26),"&lt;="&amp;B1516,WeatherIncidents!$C$3:'WeatherIncidents'!$C$26,"&gt;="&amp;B1516)&gt;0,1,0)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IF(COUNTIFS((WeatherIncidents!$B$3:'WeatherIncidents'!$B$26),"&lt;="&amp;B1517,WeatherIncidents!$C$3:'WeatherIncidents'!$C$26,"&gt;="&amp;B1517)&gt;0,1,0)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IF(COUNTIFS((WeatherIncidents!$B$3:'WeatherIncidents'!$B$26),"&lt;="&amp;B1518,WeatherIncidents!$C$3:'WeatherIncidents'!$C$26,"&gt;="&amp;B1518)&gt;0,1,0)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IF(COUNTIFS((WeatherIncidents!$B$3:'WeatherIncidents'!$B$26),"&lt;="&amp;B1519,WeatherIncidents!$C$3:'WeatherIncidents'!$C$26,"&gt;="&amp;B1519)&gt;0,1,0)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IF(COUNTIFS((WeatherIncidents!$B$3:'WeatherIncidents'!$B$26),"&lt;="&amp;B1520,WeatherIncidents!$C$3:'WeatherIncidents'!$C$26,"&gt;="&amp;B1520)&gt;0,1,0)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IF(COUNTIFS((WeatherIncidents!$B$3:'WeatherIncidents'!$B$26),"&lt;="&amp;B1521,WeatherIncidents!$C$3:'WeatherIncidents'!$C$26,"&gt;="&amp;B1521)&gt;0,1,0)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IF(COUNTIFS((WeatherIncidents!$B$3:'WeatherIncidents'!$B$26),"&lt;="&amp;B1522,WeatherIncidents!$C$3:'WeatherIncidents'!$C$26,"&gt;="&amp;B1522)&gt;0,1,0)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IF(COUNTIFS((WeatherIncidents!$B$3:'WeatherIncidents'!$B$26),"&lt;="&amp;B1523,WeatherIncidents!$C$3:'WeatherIncidents'!$C$26,"&gt;="&amp;B1523)&gt;0,1,0)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IF(COUNTIFS((WeatherIncidents!$B$3:'WeatherIncidents'!$B$26),"&lt;="&amp;B1524,WeatherIncidents!$C$3:'WeatherIncidents'!$C$26,"&gt;="&amp;B1524)&gt;0,1,0)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IF(COUNTIFS((WeatherIncidents!$B$3:'WeatherIncidents'!$B$26),"&lt;="&amp;B1525,WeatherIncidents!$C$3:'WeatherIncidents'!$C$26,"&gt;="&amp;B1525)&gt;0,1,0)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IF(COUNTIFS((WeatherIncidents!$B$3:'WeatherIncidents'!$B$26),"&lt;="&amp;B1526,WeatherIncidents!$C$3:'WeatherIncidents'!$C$26,"&gt;="&amp;B1526)&gt;0,1,0)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IF(COUNTIFS((WeatherIncidents!$B$3:'WeatherIncidents'!$B$26),"&lt;="&amp;B1527,WeatherIncidents!$C$3:'WeatherIncidents'!$C$26,"&gt;="&amp;B1527)&gt;0,1,0)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IF(COUNTIFS((WeatherIncidents!$B$3:'WeatherIncidents'!$B$26),"&lt;="&amp;B1528,WeatherIncidents!$C$3:'WeatherIncidents'!$C$26,"&gt;="&amp;B1528)&gt;0,1,0)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IF(COUNTIFS((WeatherIncidents!$B$3:'WeatherIncidents'!$B$26),"&lt;="&amp;B1529,WeatherIncidents!$C$3:'WeatherIncidents'!$C$26,"&gt;="&amp;B1529)&gt;0,1,0)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IF(COUNTIFS((WeatherIncidents!$B$3:'WeatherIncidents'!$B$26),"&lt;="&amp;B1530,WeatherIncidents!$C$3:'WeatherIncidents'!$C$26,"&gt;="&amp;B1530)&gt;0,1,0)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IF(COUNTIFS((WeatherIncidents!$B$3:'WeatherIncidents'!$B$26),"&lt;="&amp;B1531,WeatherIncidents!$C$3:'WeatherIncidents'!$C$26,"&gt;="&amp;B1531)&gt;0,1,0)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IF(COUNTIFS((WeatherIncidents!$B$3:'WeatherIncidents'!$B$26),"&lt;="&amp;B1532,WeatherIncidents!$C$3:'WeatherIncidents'!$C$26,"&gt;="&amp;B1532)&gt;0,1,0)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IF(COUNTIFS((WeatherIncidents!$B$3:'WeatherIncidents'!$B$26),"&lt;="&amp;B1533,WeatherIncidents!$C$3:'WeatherIncidents'!$C$26,"&gt;="&amp;B1533)&gt;0,1,0)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IF(COUNTIFS((WeatherIncidents!$B$3:'WeatherIncidents'!$B$26),"&lt;="&amp;B1534,WeatherIncidents!$C$3:'WeatherIncidents'!$C$26,"&gt;="&amp;B1534)&gt;0,1,0)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IF(COUNTIFS((WeatherIncidents!$B$3:'WeatherIncidents'!$B$26),"&lt;="&amp;B1535,WeatherIncidents!$C$3:'WeatherIncidents'!$C$26,"&gt;="&amp;B1535)&gt;0,1,0)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IF(COUNTIFS((WeatherIncidents!$B$3:'WeatherIncidents'!$B$26),"&lt;="&amp;B1536,WeatherIncidents!$C$3:'WeatherIncidents'!$C$26,"&gt;="&amp;B1536)&gt;0,1,0)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IF(COUNTIFS((WeatherIncidents!$B$3:'WeatherIncidents'!$B$26),"&lt;="&amp;B1537,WeatherIncidents!$C$3:'WeatherIncidents'!$C$26,"&gt;="&amp;B1537)&gt;0,1,0)</f>
        <v>0</v>
      </c>
      <c r="H1537">
        <f t="shared" si="24"/>
        <v>0</v>
      </c>
    </row>
    <row r="1538" spans="1:8" hidden="1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IF(COUNTIFS((WeatherIncidents!$B$3:'WeatherIncidents'!$B$26),"&lt;="&amp;B1538,WeatherIncidents!$C$3:'WeatherIncidents'!$C$26,"&gt;="&amp;B1538)&gt;0,1,0)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IF(COUNTIFS((WeatherIncidents!$B$3:'WeatherIncidents'!$B$26),"&lt;="&amp;B1539,WeatherIncidents!$C$3:'WeatherIncidents'!$C$26,"&gt;="&amp;B1539)&gt;0,1,0)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IF(COUNTIFS((WeatherIncidents!$B$3:'WeatherIncidents'!$B$26),"&lt;="&amp;B1540,WeatherIncidents!$C$3:'WeatherIncidents'!$C$26,"&gt;="&amp;B1540)&gt;0,1,0)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IF(COUNTIFS((WeatherIncidents!$B$3:'WeatherIncidents'!$B$26),"&lt;="&amp;B1541,WeatherIncidents!$C$3:'WeatherIncidents'!$C$26,"&gt;="&amp;B1541)&gt;0,1,0)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IF(COUNTIFS((WeatherIncidents!$B$3:'WeatherIncidents'!$B$26),"&lt;="&amp;B1542,WeatherIncidents!$C$3:'WeatherIncidents'!$C$26,"&gt;="&amp;B1542)&gt;0,1,0)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IF(COUNTIFS((WeatherIncidents!$B$3:'WeatherIncidents'!$B$26),"&lt;="&amp;B1543,WeatherIncidents!$C$3:'WeatherIncidents'!$C$26,"&gt;="&amp;B1543)&gt;0,1,0)</f>
        <v>0</v>
      </c>
      <c r="H1543">
        <f t="shared" si="25"/>
        <v>0</v>
      </c>
    </row>
    <row r="1544" spans="1:8" hidden="1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IF(COUNTIFS((WeatherIncidents!$B$3:'WeatherIncidents'!$B$26),"&lt;="&amp;B1544,WeatherIncidents!$C$3:'WeatherIncidents'!$C$26,"&gt;="&amp;B1544)&gt;0,1,0)</f>
        <v>0</v>
      </c>
      <c r="H1544">
        <f t="shared" si="25"/>
        <v>1</v>
      </c>
    </row>
    <row r="1545" spans="1:8" hidden="1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IF(COUNTIFS((WeatherIncidents!$B$3:'WeatherIncidents'!$B$26),"&lt;="&amp;B1545,WeatherIncidents!$C$3:'WeatherIncidents'!$C$26,"&gt;="&amp;B1545)&gt;0,1,0)</f>
        <v>0</v>
      </c>
      <c r="H1545">
        <f t="shared" si="25"/>
        <v>1</v>
      </c>
    </row>
    <row r="1546" spans="1:8" hidden="1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IF(COUNTIFS((WeatherIncidents!$B$3:'WeatherIncidents'!$B$26),"&lt;="&amp;B1546,WeatherIncidents!$C$3:'WeatherIncidents'!$C$26,"&gt;="&amp;B1546)&gt;0,1,0)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IF(COUNTIFS((WeatherIncidents!$B$3:'WeatherIncidents'!$B$26),"&lt;="&amp;B1547,WeatherIncidents!$C$3:'WeatherIncidents'!$C$26,"&gt;="&amp;B1547)&gt;0,1,0)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IF(COUNTIFS((WeatherIncidents!$B$3:'WeatherIncidents'!$B$26),"&lt;="&amp;B1548,WeatherIncidents!$C$3:'WeatherIncidents'!$C$26,"&gt;="&amp;B1548)&gt;0,1,0)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IF(COUNTIFS((WeatherIncidents!$B$3:'WeatherIncidents'!$B$26),"&lt;="&amp;B1549,WeatherIncidents!$C$3:'WeatherIncidents'!$C$26,"&gt;="&amp;B1549)&gt;0,1,0)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IF(COUNTIFS((WeatherIncidents!$B$3:'WeatherIncidents'!$B$26),"&lt;="&amp;B1550,WeatherIncidents!$C$3:'WeatherIncidents'!$C$26,"&gt;="&amp;B1550)&gt;0,1,0)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IF(COUNTIFS((WeatherIncidents!$B$3:'WeatherIncidents'!$B$26),"&lt;="&amp;B1551,WeatherIncidents!$C$3:'WeatherIncidents'!$C$26,"&gt;="&amp;B1551)&gt;0,1,0)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IF(COUNTIFS((WeatherIncidents!$B$3:'WeatherIncidents'!$B$26),"&lt;="&amp;B1552,WeatherIncidents!$C$3:'WeatherIncidents'!$C$26,"&gt;="&amp;B1552)&gt;0,1,0)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IF(COUNTIFS((WeatherIncidents!$B$3:'WeatherIncidents'!$B$26),"&lt;="&amp;B1553,WeatherIncidents!$C$3:'WeatherIncidents'!$C$26,"&gt;="&amp;B1553)&gt;0,1,0)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IF(COUNTIFS((WeatherIncidents!$B$3:'WeatherIncidents'!$B$26),"&lt;="&amp;B1554,WeatherIncidents!$C$3:'WeatherIncidents'!$C$26,"&gt;="&amp;B1554)&gt;0,1,0)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IF(COUNTIFS((WeatherIncidents!$B$3:'WeatherIncidents'!$B$26),"&lt;="&amp;B1555,WeatherIncidents!$C$3:'WeatherIncidents'!$C$26,"&gt;="&amp;B1555)&gt;0,1,0)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IF(COUNTIFS((WeatherIncidents!$B$3:'WeatherIncidents'!$B$26),"&lt;="&amp;B1556,WeatherIncidents!$C$3:'WeatherIncidents'!$C$26,"&gt;="&amp;B1556)&gt;0,1,0)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IF(COUNTIFS((WeatherIncidents!$B$3:'WeatherIncidents'!$B$26),"&lt;="&amp;B1557,WeatherIncidents!$C$3:'WeatherIncidents'!$C$26,"&gt;="&amp;B1557)&gt;0,1,0)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IF(COUNTIFS((WeatherIncidents!$B$3:'WeatherIncidents'!$B$26),"&lt;="&amp;B1558,WeatherIncidents!$C$3:'WeatherIncidents'!$C$26,"&gt;="&amp;B1558)&gt;0,1,0)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IF(COUNTIFS((WeatherIncidents!$B$3:'WeatherIncidents'!$B$26),"&lt;="&amp;B1559,WeatherIncidents!$C$3:'WeatherIncidents'!$C$26,"&gt;="&amp;B1559)&gt;0,1,0)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IF(COUNTIFS((WeatherIncidents!$B$3:'WeatherIncidents'!$B$26),"&lt;="&amp;B1560,WeatherIncidents!$C$3:'WeatherIncidents'!$C$26,"&gt;="&amp;B1560)&gt;0,1,0)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IF(COUNTIFS((WeatherIncidents!$B$3:'WeatherIncidents'!$B$26),"&lt;="&amp;B1561,WeatherIncidents!$C$3:'WeatherIncidents'!$C$26,"&gt;="&amp;B1561)&gt;0,1,0)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IF(COUNTIFS((WeatherIncidents!$B$3:'WeatherIncidents'!$B$26),"&lt;="&amp;B1562,WeatherIncidents!$C$3:'WeatherIncidents'!$C$26,"&gt;="&amp;B1562)&gt;0,1,0)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IF(COUNTIFS((WeatherIncidents!$B$3:'WeatherIncidents'!$B$26),"&lt;="&amp;B1563,WeatherIncidents!$C$3:'WeatherIncidents'!$C$26,"&gt;="&amp;B1563)&gt;0,1,0)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IF(COUNTIFS((WeatherIncidents!$B$3:'WeatherIncidents'!$B$26),"&lt;="&amp;B1564,WeatherIncidents!$C$3:'WeatherIncidents'!$C$26,"&gt;="&amp;B1564)&gt;0,1,0)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IF(COUNTIFS((WeatherIncidents!$B$3:'WeatherIncidents'!$B$26),"&lt;="&amp;B1565,WeatherIncidents!$C$3:'WeatherIncidents'!$C$26,"&gt;="&amp;B1565)&gt;0,1,0)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IF(COUNTIFS((WeatherIncidents!$B$3:'WeatherIncidents'!$B$26),"&lt;="&amp;B1566,WeatherIncidents!$C$3:'WeatherIncidents'!$C$26,"&gt;="&amp;B1566)&gt;0,1,0)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IF(COUNTIFS((WeatherIncidents!$B$3:'WeatherIncidents'!$B$26),"&lt;="&amp;B1567,WeatherIncidents!$C$3:'WeatherIncidents'!$C$26,"&gt;="&amp;B1567)&gt;0,1,0)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IF(COUNTIFS((WeatherIncidents!$B$3:'WeatherIncidents'!$B$26),"&lt;="&amp;B1568,WeatherIncidents!$C$3:'WeatherIncidents'!$C$26,"&gt;="&amp;B1568)&gt;0,1,0)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IF(COUNTIFS((WeatherIncidents!$B$3:'WeatherIncidents'!$B$26),"&lt;="&amp;B1569,WeatherIncidents!$C$3:'WeatherIncidents'!$C$26,"&gt;="&amp;B1569)&gt;0,1,0)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IF(COUNTIFS((WeatherIncidents!$B$3:'WeatherIncidents'!$B$26),"&lt;="&amp;B1570,WeatherIncidents!$C$3:'WeatherIncidents'!$C$26,"&gt;="&amp;B1570)&gt;0,1,0)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IF(COUNTIFS((WeatherIncidents!$B$3:'WeatherIncidents'!$B$26),"&lt;="&amp;B1571,WeatherIncidents!$C$3:'WeatherIncidents'!$C$26,"&gt;="&amp;B1571)&gt;0,1,0)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IF(COUNTIFS((WeatherIncidents!$B$3:'WeatherIncidents'!$B$26),"&lt;="&amp;B1572,WeatherIncidents!$C$3:'WeatherIncidents'!$C$26,"&gt;="&amp;B1572)&gt;0,1,0)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IF(COUNTIFS((WeatherIncidents!$B$3:'WeatherIncidents'!$B$26),"&lt;="&amp;B1573,WeatherIncidents!$C$3:'WeatherIncidents'!$C$26,"&gt;="&amp;B1573)&gt;0,1,0)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IF(COUNTIFS((WeatherIncidents!$B$3:'WeatherIncidents'!$B$26),"&lt;="&amp;B1574,WeatherIncidents!$C$3:'WeatherIncidents'!$C$26,"&gt;="&amp;B1574)&gt;0,1,0)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IF(COUNTIFS((WeatherIncidents!$B$3:'WeatherIncidents'!$B$26),"&lt;="&amp;B1575,WeatherIncidents!$C$3:'WeatherIncidents'!$C$26,"&gt;="&amp;B1575)&gt;0,1,0)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IF(COUNTIFS((WeatherIncidents!$B$3:'WeatherIncidents'!$B$26),"&lt;="&amp;B1576,WeatherIncidents!$C$3:'WeatherIncidents'!$C$26,"&gt;="&amp;B1576)&gt;0,1,0)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IF(COUNTIFS((WeatherIncidents!$B$3:'WeatherIncidents'!$B$26),"&lt;="&amp;B1577,WeatherIncidents!$C$3:'WeatherIncidents'!$C$26,"&gt;="&amp;B1577)&gt;0,1,0)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IF(COUNTIFS((WeatherIncidents!$B$3:'WeatherIncidents'!$B$26),"&lt;="&amp;B1578,WeatherIncidents!$C$3:'WeatherIncidents'!$C$26,"&gt;="&amp;B1578)&gt;0,1,0)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IF(COUNTIFS((WeatherIncidents!$B$3:'WeatherIncidents'!$B$26),"&lt;="&amp;B1579,WeatherIncidents!$C$3:'WeatherIncidents'!$C$26,"&gt;="&amp;B1579)&gt;0,1,0)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IF(COUNTIFS((WeatherIncidents!$B$3:'WeatherIncidents'!$B$26),"&lt;="&amp;B1580,WeatherIncidents!$C$3:'WeatherIncidents'!$C$26,"&gt;="&amp;B1580)&gt;0,1,0)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IF(COUNTIFS((WeatherIncidents!$B$3:'WeatherIncidents'!$B$26),"&lt;="&amp;B1581,WeatherIncidents!$C$3:'WeatherIncidents'!$C$26,"&gt;="&amp;B1581)&gt;0,1,0)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IF(COUNTIFS((WeatherIncidents!$B$3:'WeatherIncidents'!$B$26),"&lt;="&amp;B1582,WeatherIncidents!$C$3:'WeatherIncidents'!$C$26,"&gt;="&amp;B1582)&gt;0,1,0)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IF(COUNTIFS((WeatherIncidents!$B$3:'WeatherIncidents'!$B$26),"&lt;="&amp;B1583,WeatherIncidents!$C$3:'WeatherIncidents'!$C$26,"&gt;="&amp;B1583)&gt;0,1,0)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IF(COUNTIFS((WeatherIncidents!$B$3:'WeatherIncidents'!$B$26),"&lt;="&amp;B1584,WeatherIncidents!$C$3:'WeatherIncidents'!$C$26,"&gt;="&amp;B1584)&gt;0,1,0)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IF(COUNTIFS((WeatherIncidents!$B$3:'WeatherIncidents'!$B$26),"&lt;="&amp;B1585,WeatherIncidents!$C$3:'WeatherIncidents'!$C$26,"&gt;="&amp;B1585)&gt;0,1,0)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IF(COUNTIFS((WeatherIncidents!$B$3:'WeatherIncidents'!$B$26),"&lt;="&amp;B1586,WeatherIncidents!$C$3:'WeatherIncidents'!$C$26,"&gt;="&amp;B1586)&gt;0,1,0)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IF(COUNTIFS((WeatherIncidents!$B$3:'WeatherIncidents'!$B$26),"&lt;="&amp;B1587,WeatherIncidents!$C$3:'WeatherIncidents'!$C$26,"&gt;="&amp;B1587)&gt;0,1,0)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IF(COUNTIFS((WeatherIncidents!$B$3:'WeatherIncidents'!$B$26),"&lt;="&amp;B1588,WeatherIncidents!$C$3:'WeatherIncidents'!$C$26,"&gt;="&amp;B1588)&gt;0,1,0)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IF(COUNTIFS((WeatherIncidents!$B$3:'WeatherIncidents'!$B$26),"&lt;="&amp;B1589,WeatherIncidents!$C$3:'WeatherIncidents'!$C$26,"&gt;="&amp;B1589)&gt;0,1,0)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IF(COUNTIFS((WeatherIncidents!$B$3:'WeatherIncidents'!$B$26),"&lt;="&amp;B1590,WeatherIncidents!$C$3:'WeatherIncidents'!$C$26,"&gt;="&amp;B1590)&gt;0,1,0)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IF(COUNTIFS((WeatherIncidents!$B$3:'WeatherIncidents'!$B$26),"&lt;="&amp;B1591,WeatherIncidents!$C$3:'WeatherIncidents'!$C$26,"&gt;="&amp;B1591)&gt;0,1,0)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IF(COUNTIFS((WeatherIncidents!$B$3:'WeatherIncidents'!$B$26),"&lt;="&amp;B1592,WeatherIncidents!$C$3:'WeatherIncidents'!$C$26,"&gt;="&amp;B1592)&gt;0,1,0)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IF(COUNTIFS((WeatherIncidents!$B$3:'WeatherIncidents'!$B$26),"&lt;="&amp;B1593,WeatherIncidents!$C$3:'WeatherIncidents'!$C$26,"&gt;="&amp;B1593)&gt;0,1,0)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IF(COUNTIFS((WeatherIncidents!$B$3:'WeatherIncidents'!$B$26),"&lt;="&amp;B1594,WeatherIncidents!$C$3:'WeatherIncidents'!$C$26,"&gt;="&amp;B1594)&gt;0,1,0)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IF(COUNTIFS((WeatherIncidents!$B$3:'WeatherIncidents'!$B$26),"&lt;="&amp;B1595,WeatherIncidents!$C$3:'WeatherIncidents'!$C$26,"&gt;="&amp;B1595)&gt;0,1,0)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IF(COUNTIFS((WeatherIncidents!$B$3:'WeatherIncidents'!$B$26),"&lt;="&amp;B1596,WeatherIncidents!$C$3:'WeatherIncidents'!$C$26,"&gt;="&amp;B1596)&gt;0,1,0)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IF(COUNTIFS((WeatherIncidents!$B$3:'WeatherIncidents'!$B$26),"&lt;="&amp;B1597,WeatherIncidents!$C$3:'WeatherIncidents'!$C$26,"&gt;="&amp;B1597)&gt;0,1,0)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IF(COUNTIFS((WeatherIncidents!$B$3:'WeatherIncidents'!$B$26),"&lt;="&amp;B1598,WeatherIncidents!$C$3:'WeatherIncidents'!$C$26,"&gt;="&amp;B1598)&gt;0,1,0)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IF(COUNTIFS((WeatherIncidents!$B$3:'WeatherIncidents'!$B$26),"&lt;="&amp;B1599,WeatherIncidents!$C$3:'WeatherIncidents'!$C$26,"&gt;="&amp;B1599)&gt;0,1,0)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IF(COUNTIFS((WeatherIncidents!$B$3:'WeatherIncidents'!$B$26),"&lt;="&amp;B1600,WeatherIncidents!$C$3:'WeatherIncidents'!$C$26,"&gt;="&amp;B1600)&gt;0,1,0)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IF(COUNTIFS((WeatherIncidents!$B$3:'WeatherIncidents'!$B$26),"&lt;="&amp;B1601,WeatherIncidents!$C$3:'WeatherIncidents'!$C$26,"&gt;="&amp;B1601)&gt;0,1,0)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IF(COUNTIFS((WeatherIncidents!$B$3:'WeatherIncidents'!$B$26),"&lt;="&amp;B1602,WeatherIncidents!$C$3:'WeatherIncidents'!$C$26,"&gt;="&amp;B1602)&gt;0,1,0)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IF(COUNTIFS((WeatherIncidents!$B$3:'WeatherIncidents'!$B$26),"&lt;="&amp;B1603,WeatherIncidents!$C$3:'WeatherIncidents'!$C$26,"&gt;="&amp;B1603)&gt;0,1,0)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IF(COUNTIFS((WeatherIncidents!$B$3:'WeatherIncidents'!$B$26),"&lt;="&amp;B1604,WeatherIncidents!$C$3:'WeatherIncidents'!$C$26,"&gt;="&amp;B1604)&gt;0,1,0)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IF(COUNTIFS((WeatherIncidents!$B$3:'WeatherIncidents'!$B$26),"&lt;="&amp;B1605,WeatherIncidents!$C$3:'WeatherIncidents'!$C$26,"&gt;="&amp;B1605)&gt;0,1,0)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IF(COUNTIFS((WeatherIncidents!$B$3:'WeatherIncidents'!$B$26),"&lt;="&amp;B1606,WeatherIncidents!$C$3:'WeatherIncidents'!$C$26,"&gt;="&amp;B1606)&gt;0,1,0)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IF(COUNTIFS((WeatherIncidents!$B$3:'WeatherIncidents'!$B$26),"&lt;="&amp;B1607,WeatherIncidents!$C$3:'WeatherIncidents'!$C$26,"&gt;="&amp;B1607)&gt;0,1,0)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IF(COUNTIFS((WeatherIncidents!$B$3:'WeatherIncidents'!$B$26),"&lt;="&amp;B1608,WeatherIncidents!$C$3:'WeatherIncidents'!$C$26,"&gt;="&amp;B1608)&gt;0,1,0)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IF(COUNTIFS((WeatherIncidents!$B$3:'WeatherIncidents'!$B$26),"&lt;="&amp;B1609,WeatherIncidents!$C$3:'WeatherIncidents'!$C$26,"&gt;="&amp;B1609)&gt;0,1,0)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IF(COUNTIFS((WeatherIncidents!$B$3:'WeatherIncidents'!$B$26),"&lt;="&amp;B1610,WeatherIncidents!$C$3:'WeatherIncidents'!$C$26,"&gt;="&amp;B1610)&gt;0,1,0)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IF(COUNTIFS((WeatherIncidents!$B$3:'WeatherIncidents'!$B$26),"&lt;="&amp;B1611,WeatherIncidents!$C$3:'WeatherIncidents'!$C$26,"&gt;="&amp;B1611)&gt;0,1,0)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IF(COUNTIFS((WeatherIncidents!$B$3:'WeatherIncidents'!$B$26),"&lt;="&amp;B1612,WeatherIncidents!$C$3:'WeatherIncidents'!$C$26,"&gt;="&amp;B1612)&gt;0,1,0)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IF(COUNTIFS((WeatherIncidents!$B$3:'WeatherIncidents'!$B$26),"&lt;="&amp;B1613,WeatherIncidents!$C$3:'WeatherIncidents'!$C$26,"&gt;="&amp;B1613)&gt;0,1,0)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IF(COUNTIFS((WeatherIncidents!$B$3:'WeatherIncidents'!$B$26),"&lt;="&amp;B1614,WeatherIncidents!$C$3:'WeatherIncidents'!$C$26,"&gt;="&amp;B1614)&gt;0,1,0)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IF(COUNTIFS((WeatherIncidents!$B$3:'WeatherIncidents'!$B$26),"&lt;="&amp;B1615,WeatherIncidents!$C$3:'WeatherIncidents'!$C$26,"&gt;="&amp;B1615)&gt;0,1,0)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IF(COUNTIFS((WeatherIncidents!$B$3:'WeatherIncidents'!$B$26),"&lt;="&amp;B1616,WeatherIncidents!$C$3:'WeatherIncidents'!$C$26,"&gt;="&amp;B1616)&gt;0,1,0)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IF(COUNTIFS((WeatherIncidents!$B$3:'WeatherIncidents'!$B$26),"&lt;="&amp;B1617,WeatherIncidents!$C$3:'WeatherIncidents'!$C$26,"&gt;="&amp;B1617)&gt;0,1,0)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IF(COUNTIFS((WeatherIncidents!$B$3:'WeatherIncidents'!$B$26),"&lt;="&amp;B1618,WeatherIncidents!$C$3:'WeatherIncidents'!$C$26,"&gt;="&amp;B1618)&gt;0,1,0)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IF(COUNTIFS((WeatherIncidents!$B$3:'WeatherIncidents'!$B$26),"&lt;="&amp;B1619,WeatherIncidents!$C$3:'WeatherIncidents'!$C$26,"&gt;="&amp;B1619)&gt;0,1,0)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IF(COUNTIFS((WeatherIncidents!$B$3:'WeatherIncidents'!$B$26),"&lt;="&amp;B1620,WeatherIncidents!$C$3:'WeatherIncidents'!$C$26,"&gt;="&amp;B1620)&gt;0,1,0)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IF(COUNTIFS((WeatherIncidents!$B$3:'WeatherIncidents'!$B$26),"&lt;="&amp;B1621,WeatherIncidents!$C$3:'WeatherIncidents'!$C$26,"&gt;="&amp;B1621)&gt;0,1,0)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IF(COUNTIFS((WeatherIncidents!$B$3:'WeatherIncidents'!$B$26),"&lt;="&amp;B1622,WeatherIncidents!$C$3:'WeatherIncidents'!$C$26,"&gt;="&amp;B1622)&gt;0,1,0)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IF(COUNTIFS((WeatherIncidents!$B$3:'WeatherIncidents'!$B$26),"&lt;="&amp;B1623,WeatherIncidents!$C$3:'WeatherIncidents'!$C$26,"&gt;="&amp;B1623)&gt;0,1,0)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IF(COUNTIFS((WeatherIncidents!$B$3:'WeatherIncidents'!$B$26),"&lt;="&amp;B1624,WeatherIncidents!$C$3:'WeatherIncidents'!$C$26,"&gt;="&amp;B1624)&gt;0,1,0)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IF(COUNTIFS((WeatherIncidents!$B$3:'WeatherIncidents'!$B$26),"&lt;="&amp;B1625,WeatherIncidents!$C$3:'WeatherIncidents'!$C$26,"&gt;="&amp;B1625)&gt;0,1,0)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IF(COUNTIFS((WeatherIncidents!$B$3:'WeatherIncidents'!$B$26),"&lt;="&amp;B1626,WeatherIncidents!$C$3:'WeatherIncidents'!$C$26,"&gt;="&amp;B1626)&gt;0,1,0)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IF(COUNTIFS((WeatherIncidents!$B$3:'WeatherIncidents'!$B$26),"&lt;="&amp;B1627,WeatherIncidents!$C$3:'WeatherIncidents'!$C$26,"&gt;="&amp;B1627)&gt;0,1,0)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IF(COUNTIFS((WeatherIncidents!$B$3:'WeatherIncidents'!$B$26),"&lt;="&amp;B1628,WeatherIncidents!$C$3:'WeatherIncidents'!$C$26,"&gt;="&amp;B1628)&gt;0,1,0)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IF(COUNTIFS((WeatherIncidents!$B$3:'WeatherIncidents'!$B$26),"&lt;="&amp;B1629,WeatherIncidents!$C$3:'WeatherIncidents'!$C$26,"&gt;="&amp;B1629)&gt;0,1,0)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IF(COUNTIFS((WeatherIncidents!$B$3:'WeatherIncidents'!$B$26),"&lt;="&amp;B1630,WeatherIncidents!$C$3:'WeatherIncidents'!$C$26,"&gt;="&amp;B1630)&gt;0,1,0)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IF(COUNTIFS((WeatherIncidents!$B$3:'WeatherIncidents'!$B$26),"&lt;="&amp;B1631,WeatherIncidents!$C$3:'WeatherIncidents'!$C$26,"&gt;="&amp;B1631)&gt;0,1,0)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IF(COUNTIFS((WeatherIncidents!$B$3:'WeatherIncidents'!$B$26),"&lt;="&amp;B1632,WeatherIncidents!$C$3:'WeatherIncidents'!$C$26,"&gt;="&amp;B1632)&gt;0,1,0)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IF(COUNTIFS((WeatherIncidents!$B$3:'WeatherIncidents'!$B$26),"&lt;="&amp;B1633,WeatherIncidents!$C$3:'WeatherIncidents'!$C$26,"&gt;="&amp;B1633)&gt;0,1,0)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IF(COUNTIFS((WeatherIncidents!$B$3:'WeatherIncidents'!$B$26),"&lt;="&amp;B1634,WeatherIncidents!$C$3:'WeatherIncidents'!$C$26,"&gt;="&amp;B1634)&gt;0,1,0)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IF(COUNTIFS((WeatherIncidents!$B$3:'WeatherIncidents'!$B$26),"&lt;="&amp;B1635,WeatherIncidents!$C$3:'WeatherIncidents'!$C$26,"&gt;="&amp;B1635)&gt;0,1,0)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IF(COUNTIFS((WeatherIncidents!$B$3:'WeatherIncidents'!$B$26),"&lt;="&amp;B1636,WeatherIncidents!$C$3:'WeatherIncidents'!$C$26,"&gt;="&amp;B1636)&gt;0,1,0)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IF(COUNTIFS((WeatherIncidents!$B$3:'WeatherIncidents'!$B$26),"&lt;="&amp;B1637,WeatherIncidents!$C$3:'WeatherIncidents'!$C$26,"&gt;="&amp;B1637)&gt;0,1,0)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IF(COUNTIFS((WeatherIncidents!$B$3:'WeatherIncidents'!$B$26),"&lt;="&amp;B1638,WeatherIncidents!$C$3:'WeatherIncidents'!$C$26,"&gt;="&amp;B1638)&gt;0,1,0)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IF(COUNTIFS((WeatherIncidents!$B$3:'WeatherIncidents'!$B$26),"&lt;="&amp;B1639,WeatherIncidents!$C$3:'WeatherIncidents'!$C$26,"&gt;="&amp;B1639)&gt;0,1,0)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IF(COUNTIFS((WeatherIncidents!$B$3:'WeatherIncidents'!$B$26),"&lt;="&amp;B1640,WeatherIncidents!$C$3:'WeatherIncidents'!$C$26,"&gt;="&amp;B1640)&gt;0,1,0)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IF(COUNTIFS((WeatherIncidents!$B$3:'WeatherIncidents'!$B$26),"&lt;="&amp;B1641,WeatherIncidents!$C$3:'WeatherIncidents'!$C$26,"&gt;="&amp;B1641)&gt;0,1,0)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IF(COUNTIFS((WeatherIncidents!$B$3:'WeatherIncidents'!$B$26),"&lt;="&amp;B1642,WeatherIncidents!$C$3:'WeatherIncidents'!$C$26,"&gt;="&amp;B1642)&gt;0,1,0)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IF(COUNTIFS((WeatherIncidents!$B$3:'WeatherIncidents'!$B$26),"&lt;="&amp;B1643,WeatherIncidents!$C$3:'WeatherIncidents'!$C$26,"&gt;="&amp;B1643)&gt;0,1,0)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IF(COUNTIFS((WeatherIncidents!$B$3:'WeatherIncidents'!$B$26),"&lt;="&amp;B1644,WeatherIncidents!$C$3:'WeatherIncidents'!$C$26,"&gt;="&amp;B1644)&gt;0,1,0)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IF(COUNTIFS((WeatherIncidents!$B$3:'WeatherIncidents'!$B$26),"&lt;="&amp;B1645,WeatherIncidents!$C$3:'WeatherIncidents'!$C$26,"&gt;="&amp;B1645)&gt;0,1,0)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IF(COUNTIFS((WeatherIncidents!$B$3:'WeatherIncidents'!$B$26),"&lt;="&amp;B1646,WeatherIncidents!$C$3:'WeatherIncidents'!$C$26,"&gt;="&amp;B1646)&gt;0,1,0)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IF(COUNTIFS((WeatherIncidents!$B$3:'WeatherIncidents'!$B$26),"&lt;="&amp;B1647,WeatherIncidents!$C$3:'WeatherIncidents'!$C$26,"&gt;="&amp;B1647)&gt;0,1,0)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IF(COUNTIFS((WeatherIncidents!$B$3:'WeatherIncidents'!$B$26),"&lt;="&amp;B1648,WeatherIncidents!$C$3:'WeatherIncidents'!$C$26,"&gt;="&amp;B1648)&gt;0,1,0)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IF(COUNTIFS((WeatherIncidents!$B$3:'WeatherIncidents'!$B$26),"&lt;="&amp;B1649,WeatherIncidents!$C$3:'WeatherIncidents'!$C$26,"&gt;="&amp;B1649)&gt;0,1,0)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IF(COUNTIFS((WeatherIncidents!$B$3:'WeatherIncidents'!$B$26),"&lt;="&amp;B1650,WeatherIncidents!$C$3:'WeatherIncidents'!$C$26,"&gt;="&amp;B1650)&gt;0,1,0)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IF(COUNTIFS((WeatherIncidents!$B$3:'WeatherIncidents'!$B$26),"&lt;="&amp;B1651,WeatherIncidents!$C$3:'WeatherIncidents'!$C$26,"&gt;="&amp;B1651)&gt;0,1,0)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IF(COUNTIFS((WeatherIncidents!$B$3:'WeatherIncidents'!$B$26),"&lt;="&amp;B1652,WeatherIncidents!$C$3:'WeatherIncidents'!$C$26,"&gt;="&amp;B1652)&gt;0,1,0)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IF(COUNTIFS((WeatherIncidents!$B$3:'WeatherIncidents'!$B$26),"&lt;="&amp;B1653,WeatherIncidents!$C$3:'WeatherIncidents'!$C$26,"&gt;="&amp;B1653)&gt;0,1,0)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IF(COUNTIFS((WeatherIncidents!$B$3:'WeatherIncidents'!$B$26),"&lt;="&amp;B1654,WeatherIncidents!$C$3:'WeatherIncidents'!$C$26,"&gt;="&amp;B1654)&gt;0,1,0)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IF(COUNTIFS((WeatherIncidents!$B$3:'WeatherIncidents'!$B$26),"&lt;="&amp;B1655,WeatherIncidents!$C$3:'WeatherIncidents'!$C$26,"&gt;="&amp;B1655)&gt;0,1,0)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IF(COUNTIFS((WeatherIncidents!$B$3:'WeatherIncidents'!$B$26),"&lt;="&amp;B1656,WeatherIncidents!$C$3:'WeatherIncidents'!$C$26,"&gt;="&amp;B1656)&gt;0,1,0)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IF(COUNTIFS((WeatherIncidents!$B$3:'WeatherIncidents'!$B$26),"&lt;="&amp;B1657,WeatherIncidents!$C$3:'WeatherIncidents'!$C$26,"&gt;="&amp;B1657)&gt;0,1,0)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IF(COUNTIFS((WeatherIncidents!$B$3:'WeatherIncidents'!$B$26),"&lt;="&amp;B1658,WeatherIncidents!$C$3:'WeatherIncidents'!$C$26,"&gt;="&amp;B1658)&gt;0,1,0)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IF(COUNTIFS((WeatherIncidents!$B$3:'WeatherIncidents'!$B$26),"&lt;="&amp;B1659,WeatherIncidents!$C$3:'WeatherIncidents'!$C$26,"&gt;="&amp;B1659)&gt;0,1,0)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IF(COUNTIFS((WeatherIncidents!$B$3:'WeatherIncidents'!$B$26),"&lt;="&amp;B1660,WeatherIncidents!$C$3:'WeatherIncidents'!$C$26,"&gt;="&amp;B1660)&gt;0,1,0)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IF(COUNTIFS((WeatherIncidents!$B$3:'WeatherIncidents'!$B$26),"&lt;="&amp;B1661,WeatherIncidents!$C$3:'WeatherIncidents'!$C$26,"&gt;="&amp;B1661)&gt;0,1,0)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IF(COUNTIFS((WeatherIncidents!$B$3:'WeatherIncidents'!$B$26),"&lt;="&amp;B1662,WeatherIncidents!$C$3:'WeatherIncidents'!$C$26,"&gt;="&amp;B1662)&gt;0,1,0)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IF(COUNTIFS((WeatherIncidents!$B$3:'WeatherIncidents'!$B$26),"&lt;="&amp;B1663,WeatherIncidents!$C$3:'WeatherIncidents'!$C$26,"&gt;="&amp;B1663)&gt;0,1,0)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IF(COUNTIFS((WeatherIncidents!$B$3:'WeatherIncidents'!$B$26),"&lt;="&amp;B1664,WeatherIncidents!$C$3:'WeatherIncidents'!$C$26,"&gt;="&amp;B1664)&gt;0,1,0)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IF(COUNTIFS((WeatherIncidents!$B$3:'WeatherIncidents'!$B$26),"&lt;="&amp;B1665,WeatherIncidents!$C$3:'WeatherIncidents'!$C$26,"&gt;="&amp;B1665)&gt;0,1,0)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IF(COUNTIFS((WeatherIncidents!$B$3:'WeatherIncidents'!$B$26),"&lt;="&amp;B1666,WeatherIncidents!$C$3:'WeatherIncidents'!$C$26,"&gt;="&amp;B1666)&gt;0,1,0)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IF(COUNTIFS((WeatherIncidents!$B$3:'WeatherIncidents'!$B$26),"&lt;="&amp;B1667,WeatherIncidents!$C$3:'WeatherIncidents'!$C$26,"&gt;="&amp;B1667)&gt;0,1,0)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IF(COUNTIFS((WeatherIncidents!$B$3:'WeatherIncidents'!$B$26),"&lt;="&amp;B1668,WeatherIncidents!$C$3:'WeatherIncidents'!$C$26,"&gt;="&amp;B1668)&gt;0,1,0)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IF(COUNTIFS((WeatherIncidents!$B$3:'WeatherIncidents'!$B$26),"&lt;="&amp;B1669,WeatherIncidents!$C$3:'WeatherIncidents'!$C$26,"&gt;="&amp;B1669)&gt;0,1,0)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IF(COUNTIFS((WeatherIncidents!$B$3:'WeatherIncidents'!$B$26),"&lt;="&amp;B1670,WeatherIncidents!$C$3:'WeatherIncidents'!$C$26,"&gt;="&amp;B1670)&gt;0,1,0)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IF(COUNTIFS((WeatherIncidents!$B$3:'WeatherIncidents'!$B$26),"&lt;="&amp;B1671,WeatherIncidents!$C$3:'WeatherIncidents'!$C$26,"&gt;="&amp;B1671)&gt;0,1,0)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IF(COUNTIFS((WeatherIncidents!$B$3:'WeatherIncidents'!$B$26),"&lt;="&amp;B1672,WeatherIncidents!$C$3:'WeatherIncidents'!$C$26,"&gt;="&amp;B1672)&gt;0,1,0)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IF(COUNTIFS((WeatherIncidents!$B$3:'WeatherIncidents'!$B$26),"&lt;="&amp;B1673,WeatherIncidents!$C$3:'WeatherIncidents'!$C$26,"&gt;="&amp;B1673)&gt;0,1,0)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IF(COUNTIFS((WeatherIncidents!$B$3:'WeatherIncidents'!$B$26),"&lt;="&amp;B1674,WeatherIncidents!$C$3:'WeatherIncidents'!$C$26,"&gt;="&amp;B1674)&gt;0,1,0)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IF(COUNTIFS((WeatherIncidents!$B$3:'WeatherIncidents'!$B$26),"&lt;="&amp;B1675,WeatherIncidents!$C$3:'WeatherIncidents'!$C$26,"&gt;="&amp;B1675)&gt;0,1,0)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IF(COUNTIFS((WeatherIncidents!$B$3:'WeatherIncidents'!$B$26),"&lt;="&amp;B1676,WeatherIncidents!$C$3:'WeatherIncidents'!$C$26,"&gt;="&amp;B1676)&gt;0,1,0)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IF(COUNTIFS((WeatherIncidents!$B$3:'WeatherIncidents'!$B$26),"&lt;="&amp;B1677,WeatherIncidents!$C$3:'WeatherIncidents'!$C$26,"&gt;="&amp;B1677)&gt;0,1,0)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IF(COUNTIFS((WeatherIncidents!$B$3:'WeatherIncidents'!$B$26),"&lt;="&amp;B1678,WeatherIncidents!$C$3:'WeatherIncidents'!$C$26,"&gt;="&amp;B1678)&gt;0,1,0)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IF(COUNTIFS((WeatherIncidents!$B$3:'WeatherIncidents'!$B$26),"&lt;="&amp;B1679,WeatherIncidents!$C$3:'WeatherIncidents'!$C$26,"&gt;="&amp;B1679)&gt;0,1,0)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IF(COUNTIFS((WeatherIncidents!$B$3:'WeatherIncidents'!$B$26),"&lt;="&amp;B1680,WeatherIncidents!$C$3:'WeatherIncidents'!$C$26,"&gt;="&amp;B1680)&gt;0,1,0)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IF(COUNTIFS((WeatherIncidents!$B$3:'WeatherIncidents'!$B$26),"&lt;="&amp;B1681,WeatherIncidents!$C$3:'WeatherIncidents'!$C$26,"&gt;="&amp;B1681)&gt;0,1,0)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IF(COUNTIFS((WeatherIncidents!$B$3:'WeatherIncidents'!$B$26),"&lt;="&amp;B1682,WeatherIncidents!$C$3:'WeatherIncidents'!$C$26,"&gt;="&amp;B1682)&gt;0,1,0)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IF(COUNTIFS((WeatherIncidents!$B$3:'WeatherIncidents'!$B$26),"&lt;="&amp;B1683,WeatherIncidents!$C$3:'WeatherIncidents'!$C$26,"&gt;="&amp;B1683)&gt;0,1,0)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IF(COUNTIFS((WeatherIncidents!$B$3:'WeatherIncidents'!$B$26),"&lt;="&amp;B1684,WeatherIncidents!$C$3:'WeatherIncidents'!$C$26,"&gt;="&amp;B1684)&gt;0,1,0)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IF(COUNTIFS((WeatherIncidents!$B$3:'WeatherIncidents'!$B$26),"&lt;="&amp;B1685,WeatherIncidents!$C$3:'WeatherIncidents'!$C$26,"&gt;="&amp;B1685)&gt;0,1,0)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IF(COUNTIFS((WeatherIncidents!$B$3:'WeatherIncidents'!$B$26),"&lt;="&amp;B1686,WeatherIncidents!$C$3:'WeatherIncidents'!$C$26,"&gt;="&amp;B1686)&gt;0,1,0)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IF(COUNTIFS((WeatherIncidents!$B$3:'WeatherIncidents'!$B$26),"&lt;="&amp;B1687,WeatherIncidents!$C$3:'WeatherIncidents'!$C$26,"&gt;="&amp;B1687)&gt;0,1,0)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IF(COUNTIFS((WeatherIncidents!$B$3:'WeatherIncidents'!$B$26),"&lt;="&amp;B1688,WeatherIncidents!$C$3:'WeatherIncidents'!$C$26,"&gt;="&amp;B1688)&gt;0,1,0)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IF(COUNTIFS((WeatherIncidents!$B$3:'WeatherIncidents'!$B$26),"&lt;="&amp;B1689,WeatherIncidents!$C$3:'WeatherIncidents'!$C$26,"&gt;="&amp;B1689)&gt;0,1,0)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IF(COUNTIFS((WeatherIncidents!$B$3:'WeatherIncidents'!$B$26),"&lt;="&amp;B1690,WeatherIncidents!$C$3:'WeatherIncidents'!$C$26,"&gt;="&amp;B1690)&gt;0,1,0)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IF(COUNTIFS((WeatherIncidents!$B$3:'WeatherIncidents'!$B$26),"&lt;="&amp;B1691,WeatherIncidents!$C$3:'WeatherIncidents'!$C$26,"&gt;="&amp;B1691)&gt;0,1,0)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IF(COUNTIFS((WeatherIncidents!$B$3:'WeatherIncidents'!$B$26),"&lt;="&amp;B1692,WeatherIncidents!$C$3:'WeatherIncidents'!$C$26,"&gt;="&amp;B1692)&gt;0,1,0)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IF(COUNTIFS((WeatherIncidents!$B$3:'WeatherIncidents'!$B$26),"&lt;="&amp;B1693,WeatherIncidents!$C$3:'WeatherIncidents'!$C$26,"&gt;="&amp;B1693)&gt;0,1,0)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IF(COUNTIFS((WeatherIncidents!$B$3:'WeatherIncidents'!$B$26),"&lt;="&amp;B1694,WeatherIncidents!$C$3:'WeatherIncidents'!$C$26,"&gt;="&amp;B1694)&gt;0,1,0)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IF(COUNTIFS((WeatherIncidents!$B$3:'WeatherIncidents'!$B$26),"&lt;="&amp;B1695,WeatherIncidents!$C$3:'WeatherIncidents'!$C$26,"&gt;="&amp;B1695)&gt;0,1,0)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IF(COUNTIFS((WeatherIncidents!$B$3:'WeatherIncidents'!$B$26),"&lt;="&amp;B1696,WeatherIncidents!$C$3:'WeatherIncidents'!$C$26,"&gt;="&amp;B1696)&gt;0,1,0)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IF(COUNTIFS((WeatherIncidents!$B$3:'WeatherIncidents'!$B$26),"&lt;="&amp;B1697,WeatherIncidents!$C$3:'WeatherIncidents'!$C$26,"&gt;="&amp;B1697)&gt;0,1,0)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IF(COUNTIFS((WeatherIncidents!$B$3:'WeatherIncidents'!$B$26),"&lt;="&amp;B1698,WeatherIncidents!$C$3:'WeatherIncidents'!$C$26,"&gt;="&amp;B1698)&gt;0,1,0)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IF(COUNTIFS((WeatherIncidents!$B$3:'WeatherIncidents'!$B$26),"&lt;="&amp;B1699,WeatherIncidents!$C$3:'WeatherIncidents'!$C$26,"&gt;="&amp;B1699)&gt;0,1,0)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IF(COUNTIFS((WeatherIncidents!$B$3:'WeatherIncidents'!$B$26),"&lt;="&amp;B1700,WeatherIncidents!$C$3:'WeatherIncidents'!$C$26,"&gt;="&amp;B1700)&gt;0,1,0)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IF(COUNTIFS((WeatherIncidents!$B$3:'WeatherIncidents'!$B$26),"&lt;="&amp;B1701,WeatherIncidents!$C$3:'WeatherIncidents'!$C$26,"&gt;="&amp;B1701)&gt;0,1,0)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IF(COUNTIFS((WeatherIncidents!$B$3:'WeatherIncidents'!$B$26),"&lt;="&amp;B1702,WeatherIncidents!$C$3:'WeatherIncidents'!$C$26,"&gt;="&amp;B1702)&gt;0,1,0)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IF(COUNTIFS((WeatherIncidents!$B$3:'WeatherIncidents'!$B$26),"&lt;="&amp;B1703,WeatherIncidents!$C$3:'WeatherIncidents'!$C$26,"&gt;="&amp;B1703)&gt;0,1,0)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IF(COUNTIFS((WeatherIncidents!$B$3:'WeatherIncidents'!$B$26),"&lt;="&amp;B1704,WeatherIncidents!$C$3:'WeatherIncidents'!$C$26,"&gt;="&amp;B1704)&gt;0,1,0)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IF(COUNTIFS((WeatherIncidents!$B$3:'WeatherIncidents'!$B$26),"&lt;="&amp;B1705,WeatherIncidents!$C$3:'WeatherIncidents'!$C$26,"&gt;="&amp;B1705)&gt;0,1,0)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IF(COUNTIFS((WeatherIncidents!$B$3:'WeatherIncidents'!$B$26),"&lt;="&amp;B1706,WeatherIncidents!$C$3:'WeatherIncidents'!$C$26,"&gt;="&amp;B1706)&gt;0,1,0)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IF(COUNTIFS((WeatherIncidents!$B$3:'WeatherIncidents'!$B$26),"&lt;="&amp;B1707,WeatherIncidents!$C$3:'WeatherIncidents'!$C$26,"&gt;="&amp;B1707)&gt;0,1,0)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IF(COUNTIFS((WeatherIncidents!$B$3:'WeatherIncidents'!$B$26),"&lt;="&amp;B1708,WeatherIncidents!$C$3:'WeatherIncidents'!$C$26,"&gt;="&amp;B1708)&gt;0,1,0)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IF(COUNTIFS((WeatherIncidents!$B$3:'WeatherIncidents'!$B$26),"&lt;="&amp;B1709,WeatherIncidents!$C$3:'WeatherIncidents'!$C$26,"&gt;="&amp;B1709)&gt;0,1,0)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IF(COUNTIFS((WeatherIncidents!$B$3:'WeatherIncidents'!$B$26),"&lt;="&amp;B1710,WeatherIncidents!$C$3:'WeatherIncidents'!$C$26,"&gt;="&amp;B1710)&gt;0,1,0)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IF(COUNTIFS((WeatherIncidents!$B$3:'WeatherIncidents'!$B$26),"&lt;="&amp;B1711,WeatherIncidents!$C$3:'WeatherIncidents'!$C$26,"&gt;="&amp;B1711)&gt;0,1,0)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IF(COUNTIFS((WeatherIncidents!$B$3:'WeatherIncidents'!$B$26),"&lt;="&amp;B1712,WeatherIncidents!$C$3:'WeatherIncidents'!$C$26,"&gt;="&amp;B1712)&gt;0,1,0)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IF(COUNTIFS((WeatherIncidents!$B$3:'WeatherIncidents'!$B$26),"&lt;="&amp;B1713,WeatherIncidents!$C$3:'WeatherIncidents'!$C$26,"&gt;="&amp;B1713)&gt;0,1,0)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IF(COUNTIFS((WeatherIncidents!$B$3:'WeatherIncidents'!$B$26),"&lt;="&amp;B1714,WeatherIncidents!$C$3:'WeatherIncidents'!$C$26,"&gt;="&amp;B1714)&gt;0,1,0)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IF(COUNTIFS((WeatherIncidents!$B$3:'WeatherIncidents'!$B$26),"&lt;="&amp;B1715,WeatherIncidents!$C$3:'WeatherIncidents'!$C$26,"&gt;="&amp;B1715)&gt;0,1,0)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IF(COUNTIFS((WeatherIncidents!$B$3:'WeatherIncidents'!$B$26),"&lt;="&amp;B1716,WeatherIncidents!$C$3:'WeatherIncidents'!$C$26,"&gt;="&amp;B1716)&gt;0,1,0)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IF(COUNTIFS((WeatherIncidents!$B$3:'WeatherIncidents'!$B$26),"&lt;="&amp;B1717,WeatherIncidents!$C$3:'WeatherIncidents'!$C$26,"&gt;="&amp;B1717)&gt;0,1,0)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IF(COUNTIFS((WeatherIncidents!$B$3:'WeatherIncidents'!$B$26),"&lt;="&amp;B1718,WeatherIncidents!$C$3:'WeatherIncidents'!$C$26,"&gt;="&amp;B1718)&gt;0,1,0)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IF(COUNTIFS((WeatherIncidents!$B$3:'WeatherIncidents'!$B$26),"&lt;="&amp;B1719,WeatherIncidents!$C$3:'WeatherIncidents'!$C$26,"&gt;="&amp;B1719)&gt;0,1,0)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IF(COUNTIFS((WeatherIncidents!$B$3:'WeatherIncidents'!$B$26),"&lt;="&amp;B1720,WeatherIncidents!$C$3:'WeatherIncidents'!$C$26,"&gt;="&amp;B1720)&gt;0,1,0)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IF(COUNTIFS((WeatherIncidents!$B$3:'WeatherIncidents'!$B$26),"&lt;="&amp;B1721,WeatherIncidents!$C$3:'WeatherIncidents'!$C$26,"&gt;="&amp;B1721)&gt;0,1,0)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IF(COUNTIFS((WeatherIncidents!$B$3:'WeatherIncidents'!$B$26),"&lt;="&amp;B1722,WeatherIncidents!$C$3:'WeatherIncidents'!$C$26,"&gt;="&amp;B1722)&gt;0,1,0)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IF(COUNTIFS((WeatherIncidents!$B$3:'WeatherIncidents'!$B$26),"&lt;="&amp;B1723,WeatherIncidents!$C$3:'WeatherIncidents'!$C$26,"&gt;="&amp;B1723)&gt;0,1,0)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IF(COUNTIFS((WeatherIncidents!$B$3:'WeatherIncidents'!$B$26),"&lt;="&amp;B1724,WeatherIncidents!$C$3:'WeatherIncidents'!$C$26,"&gt;="&amp;B1724)&gt;0,1,0)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IF(COUNTIFS((WeatherIncidents!$B$3:'WeatherIncidents'!$B$26),"&lt;="&amp;B1725,WeatherIncidents!$C$3:'WeatherIncidents'!$C$26,"&gt;="&amp;B1725)&gt;0,1,0)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IF(COUNTIFS((WeatherIncidents!$B$3:'WeatherIncidents'!$B$26),"&lt;="&amp;B1726,WeatherIncidents!$C$3:'WeatherIncidents'!$C$26,"&gt;="&amp;B1726)&gt;0,1,0)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IF(COUNTIFS((WeatherIncidents!$B$3:'WeatherIncidents'!$B$26),"&lt;="&amp;B1727,WeatherIncidents!$C$3:'WeatherIncidents'!$C$26,"&gt;="&amp;B1727)&gt;0,1,0)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IF(COUNTIFS((WeatherIncidents!$B$3:'WeatherIncidents'!$B$26),"&lt;="&amp;B1728,WeatherIncidents!$C$3:'WeatherIncidents'!$C$26,"&gt;="&amp;B1728)&gt;0,1,0)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IF(COUNTIFS((WeatherIncidents!$B$3:'WeatherIncidents'!$B$26),"&lt;="&amp;B1729,WeatherIncidents!$C$3:'WeatherIncidents'!$C$26,"&gt;="&amp;B1729)&gt;0,1,0)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IF(COUNTIFS((WeatherIncidents!$B$3:'WeatherIncidents'!$B$26),"&lt;="&amp;B1730,WeatherIncidents!$C$3:'WeatherIncidents'!$C$26,"&gt;="&amp;B1730)&gt;0,1,0)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IF(COUNTIFS((WeatherIncidents!$B$3:'WeatherIncidents'!$B$26),"&lt;="&amp;B1731,WeatherIncidents!$C$3:'WeatherIncidents'!$C$26,"&gt;="&amp;B1731)&gt;0,1,0)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IF(COUNTIFS((WeatherIncidents!$B$3:'WeatherIncidents'!$B$26),"&lt;="&amp;B1732,WeatherIncidents!$C$3:'WeatherIncidents'!$C$26,"&gt;="&amp;B1732)&gt;0,1,0)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IF(COUNTIFS((WeatherIncidents!$B$3:'WeatherIncidents'!$B$26),"&lt;="&amp;B1733,WeatherIncidents!$C$3:'WeatherIncidents'!$C$26,"&gt;="&amp;B1733)&gt;0,1,0)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IF(COUNTIFS((WeatherIncidents!$B$3:'WeatherIncidents'!$B$26),"&lt;="&amp;B1734,WeatherIncidents!$C$3:'WeatherIncidents'!$C$26,"&gt;="&amp;B1734)&gt;0,1,0)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IF(COUNTIFS((WeatherIncidents!$B$3:'WeatherIncidents'!$B$26),"&lt;="&amp;B1735,WeatherIncidents!$C$3:'WeatherIncidents'!$C$26,"&gt;="&amp;B1735)&gt;0,1,0)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IF(COUNTIFS((WeatherIncidents!$B$3:'WeatherIncidents'!$B$26),"&lt;="&amp;B1736,WeatherIncidents!$C$3:'WeatherIncidents'!$C$26,"&gt;="&amp;B1736)&gt;0,1,0)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IF(COUNTIFS((WeatherIncidents!$B$3:'WeatherIncidents'!$B$26),"&lt;="&amp;B1737,WeatherIncidents!$C$3:'WeatherIncidents'!$C$26,"&gt;="&amp;B1737)&gt;0,1,0)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IF(COUNTIFS((WeatherIncidents!$B$3:'WeatherIncidents'!$B$26),"&lt;="&amp;B1738,WeatherIncidents!$C$3:'WeatherIncidents'!$C$26,"&gt;="&amp;B1738)&gt;0,1,0)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IF(COUNTIFS((WeatherIncidents!$B$3:'WeatherIncidents'!$B$26),"&lt;="&amp;B1739,WeatherIncidents!$C$3:'WeatherIncidents'!$C$26,"&gt;="&amp;B1739)&gt;0,1,0)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IF(COUNTIFS((WeatherIncidents!$B$3:'WeatherIncidents'!$B$26),"&lt;="&amp;B1740,WeatherIncidents!$C$3:'WeatherIncidents'!$C$26,"&gt;="&amp;B1740)&gt;0,1,0)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IF(COUNTIFS((WeatherIncidents!$B$3:'WeatherIncidents'!$B$26),"&lt;="&amp;B1741,WeatherIncidents!$C$3:'WeatherIncidents'!$C$26,"&gt;="&amp;B1741)&gt;0,1,0)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IF(COUNTIFS((WeatherIncidents!$B$3:'WeatherIncidents'!$B$26),"&lt;="&amp;B1742,WeatherIncidents!$C$3:'WeatherIncidents'!$C$26,"&gt;="&amp;B1742)&gt;0,1,0)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IF(COUNTIFS((WeatherIncidents!$B$3:'WeatherIncidents'!$B$26),"&lt;="&amp;B1743,WeatherIncidents!$C$3:'WeatherIncidents'!$C$26,"&gt;="&amp;B1743)&gt;0,1,0)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IF(COUNTIFS((WeatherIncidents!$B$3:'WeatherIncidents'!$B$26),"&lt;="&amp;B1744,WeatherIncidents!$C$3:'WeatherIncidents'!$C$26,"&gt;="&amp;B1744)&gt;0,1,0)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IF(COUNTIFS((WeatherIncidents!$B$3:'WeatherIncidents'!$B$26),"&lt;="&amp;B1745,WeatherIncidents!$C$3:'WeatherIncidents'!$C$26,"&gt;="&amp;B1745)&gt;0,1,0)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IF(COUNTIFS((WeatherIncidents!$B$3:'WeatherIncidents'!$B$26),"&lt;="&amp;B1746,WeatherIncidents!$C$3:'WeatherIncidents'!$C$26,"&gt;="&amp;B1746)&gt;0,1,0)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IF(COUNTIFS((WeatherIncidents!$B$3:'WeatherIncidents'!$B$26),"&lt;="&amp;B1747,WeatherIncidents!$C$3:'WeatherIncidents'!$C$26,"&gt;="&amp;B1747)&gt;0,1,0)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IF(COUNTIFS((WeatherIncidents!$B$3:'WeatherIncidents'!$B$26),"&lt;="&amp;B1748,WeatherIncidents!$C$3:'WeatherIncidents'!$C$26,"&gt;="&amp;B1748)&gt;0,1,0)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IF(COUNTIFS((WeatherIncidents!$B$3:'WeatherIncidents'!$B$26),"&lt;="&amp;B1749,WeatherIncidents!$C$3:'WeatherIncidents'!$C$26,"&gt;="&amp;B1749)&gt;0,1,0)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IF(COUNTIFS((WeatherIncidents!$B$3:'WeatherIncidents'!$B$26),"&lt;="&amp;B1750,WeatherIncidents!$C$3:'WeatherIncidents'!$C$26,"&gt;="&amp;B1750)&gt;0,1,0)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IF(COUNTIFS((WeatherIncidents!$B$3:'WeatherIncidents'!$B$26),"&lt;="&amp;B1751,WeatherIncidents!$C$3:'WeatherIncidents'!$C$26,"&gt;="&amp;B1751)&gt;0,1,0)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IF(COUNTIFS((WeatherIncidents!$B$3:'WeatherIncidents'!$B$26),"&lt;="&amp;B1752,WeatherIncidents!$C$3:'WeatherIncidents'!$C$26,"&gt;="&amp;B1752)&gt;0,1,0)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IF(COUNTIFS((WeatherIncidents!$B$3:'WeatherIncidents'!$B$26),"&lt;="&amp;B1753,WeatherIncidents!$C$3:'WeatherIncidents'!$C$26,"&gt;="&amp;B1753)&gt;0,1,0)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IF(COUNTIFS((WeatherIncidents!$B$3:'WeatherIncidents'!$B$26),"&lt;="&amp;B1754,WeatherIncidents!$C$3:'WeatherIncidents'!$C$26,"&gt;="&amp;B1754)&gt;0,1,0)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IF(COUNTIFS((WeatherIncidents!$B$3:'WeatherIncidents'!$B$26),"&lt;="&amp;B1755,WeatherIncidents!$C$3:'WeatherIncidents'!$C$26,"&gt;="&amp;B1755)&gt;0,1,0)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IF(COUNTIFS((WeatherIncidents!$B$3:'WeatherIncidents'!$B$26),"&lt;="&amp;B1756,WeatherIncidents!$C$3:'WeatherIncidents'!$C$26,"&gt;="&amp;B1756)&gt;0,1,0)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IF(COUNTIFS((WeatherIncidents!$B$3:'WeatherIncidents'!$B$26),"&lt;="&amp;B1757,WeatherIncidents!$C$3:'WeatherIncidents'!$C$26,"&gt;="&amp;B1757)&gt;0,1,0)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IF(COUNTIFS((WeatherIncidents!$B$3:'WeatherIncidents'!$B$26),"&lt;="&amp;B1758,WeatherIncidents!$C$3:'WeatherIncidents'!$C$26,"&gt;="&amp;B1758)&gt;0,1,0)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IF(COUNTIFS((WeatherIncidents!$B$3:'WeatherIncidents'!$B$26),"&lt;="&amp;B1759,WeatherIncidents!$C$3:'WeatherIncidents'!$C$26,"&gt;="&amp;B1759)&gt;0,1,0)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IF(COUNTIFS((WeatherIncidents!$B$3:'WeatherIncidents'!$B$26),"&lt;="&amp;B1760,WeatherIncidents!$C$3:'WeatherIncidents'!$C$26,"&gt;="&amp;B1760)&gt;0,1,0)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IF(COUNTIFS((WeatherIncidents!$B$3:'WeatherIncidents'!$B$26),"&lt;="&amp;B1761,WeatherIncidents!$C$3:'WeatherIncidents'!$C$26,"&gt;="&amp;B1761)&gt;0,1,0)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IF(COUNTIFS((WeatherIncidents!$B$3:'WeatherIncidents'!$B$26),"&lt;="&amp;B1762,WeatherIncidents!$C$3:'WeatherIncidents'!$C$26,"&gt;="&amp;B1762)&gt;0,1,0)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IF(COUNTIFS((WeatherIncidents!$B$3:'WeatherIncidents'!$B$26),"&lt;="&amp;B1763,WeatherIncidents!$C$3:'WeatherIncidents'!$C$26,"&gt;="&amp;B1763)&gt;0,1,0)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IF(COUNTIFS((WeatherIncidents!$B$3:'WeatherIncidents'!$B$26),"&lt;="&amp;B1764,WeatherIncidents!$C$3:'WeatherIncidents'!$C$26,"&gt;="&amp;B1764)&gt;0,1,0)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IF(COUNTIFS((WeatherIncidents!$B$3:'WeatherIncidents'!$B$26),"&lt;="&amp;B1765,WeatherIncidents!$C$3:'WeatherIncidents'!$C$26,"&gt;="&amp;B1765)&gt;0,1,0)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IF(COUNTIFS((WeatherIncidents!$B$3:'WeatherIncidents'!$B$26),"&lt;="&amp;B1766,WeatherIncidents!$C$3:'WeatherIncidents'!$C$26,"&gt;="&amp;B1766)&gt;0,1,0)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IF(COUNTIFS((WeatherIncidents!$B$3:'WeatherIncidents'!$B$26),"&lt;="&amp;B1767,WeatherIncidents!$C$3:'WeatherIncidents'!$C$26,"&gt;="&amp;B1767)&gt;0,1,0)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IF(COUNTIFS((WeatherIncidents!$B$3:'WeatherIncidents'!$B$26),"&lt;="&amp;B1768,WeatherIncidents!$C$3:'WeatherIncidents'!$C$26,"&gt;="&amp;B1768)&gt;0,1,0)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IF(COUNTIFS((WeatherIncidents!$B$3:'WeatherIncidents'!$B$26),"&lt;="&amp;B1769,WeatherIncidents!$C$3:'WeatherIncidents'!$C$26,"&gt;="&amp;B1769)&gt;0,1,0)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IF(COUNTIFS((WeatherIncidents!$B$3:'WeatherIncidents'!$B$26),"&lt;="&amp;B1770,WeatherIncidents!$C$3:'WeatherIncidents'!$C$26,"&gt;="&amp;B1770)&gt;0,1,0)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IF(COUNTIFS((WeatherIncidents!$B$3:'WeatherIncidents'!$B$26),"&lt;="&amp;B1771,WeatherIncidents!$C$3:'WeatherIncidents'!$C$26,"&gt;="&amp;B1771)&gt;0,1,0)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IF(COUNTIFS((WeatherIncidents!$B$3:'WeatherIncidents'!$B$26),"&lt;="&amp;B1772,WeatherIncidents!$C$3:'WeatherIncidents'!$C$26,"&gt;="&amp;B1772)&gt;0,1,0)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IF(COUNTIFS((WeatherIncidents!$B$3:'WeatherIncidents'!$B$26),"&lt;="&amp;B1773,WeatherIncidents!$C$3:'WeatherIncidents'!$C$26,"&gt;="&amp;B1773)&gt;0,1,0)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IF(COUNTIFS((WeatherIncidents!$B$3:'WeatherIncidents'!$B$26),"&lt;="&amp;B1774,WeatherIncidents!$C$3:'WeatherIncidents'!$C$26,"&gt;="&amp;B1774)&gt;0,1,0)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IF(COUNTIFS((WeatherIncidents!$B$3:'WeatherIncidents'!$B$26),"&lt;="&amp;B1775,WeatherIncidents!$C$3:'WeatherIncidents'!$C$26,"&gt;="&amp;B1775)&gt;0,1,0)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IF(COUNTIFS((WeatherIncidents!$B$3:'WeatherIncidents'!$B$26),"&lt;="&amp;B1776,WeatherIncidents!$C$3:'WeatherIncidents'!$C$26,"&gt;="&amp;B1776)&gt;0,1,0)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IF(COUNTIFS((WeatherIncidents!$B$3:'WeatherIncidents'!$B$26),"&lt;="&amp;B1777,WeatherIncidents!$C$3:'WeatherIncidents'!$C$26,"&gt;="&amp;B1777)&gt;0,1,0)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IF(COUNTIFS((WeatherIncidents!$B$3:'WeatherIncidents'!$B$26),"&lt;="&amp;B1778,WeatherIncidents!$C$3:'WeatherIncidents'!$C$26,"&gt;="&amp;B1778)&gt;0,1,0)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IF(COUNTIFS((WeatherIncidents!$B$3:'WeatherIncidents'!$B$26),"&lt;="&amp;B1779,WeatherIncidents!$C$3:'WeatherIncidents'!$C$26,"&gt;="&amp;B1779)&gt;0,1,0)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IF(COUNTIFS((WeatherIncidents!$B$3:'WeatherIncidents'!$B$26),"&lt;="&amp;B1780,WeatherIncidents!$C$3:'WeatherIncidents'!$C$26,"&gt;="&amp;B1780)&gt;0,1,0)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IF(COUNTIFS((WeatherIncidents!$B$3:'WeatherIncidents'!$B$26),"&lt;="&amp;B1781,WeatherIncidents!$C$3:'WeatherIncidents'!$C$26,"&gt;="&amp;B1781)&gt;0,1,0)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IF(COUNTIFS((WeatherIncidents!$B$3:'WeatherIncidents'!$B$26),"&lt;="&amp;B1782,WeatherIncidents!$C$3:'WeatherIncidents'!$C$26,"&gt;="&amp;B1782)&gt;0,1,0)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IF(COUNTIFS((WeatherIncidents!$B$3:'WeatherIncidents'!$B$26),"&lt;="&amp;B1783,WeatherIncidents!$C$3:'WeatherIncidents'!$C$26,"&gt;="&amp;B1783)&gt;0,1,0)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IF(COUNTIFS((WeatherIncidents!$B$3:'WeatherIncidents'!$B$26),"&lt;="&amp;B1784,WeatherIncidents!$C$3:'WeatherIncidents'!$C$26,"&gt;="&amp;B1784)&gt;0,1,0)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IF(COUNTIFS((WeatherIncidents!$B$3:'WeatherIncidents'!$B$26),"&lt;="&amp;B1785,WeatherIncidents!$C$3:'WeatherIncidents'!$C$26,"&gt;="&amp;B1785)&gt;0,1,0)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IF(COUNTIFS((WeatherIncidents!$B$3:'WeatherIncidents'!$B$26),"&lt;="&amp;B1786,WeatherIncidents!$C$3:'WeatherIncidents'!$C$26,"&gt;="&amp;B1786)&gt;0,1,0)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IF(COUNTIFS((WeatherIncidents!$B$3:'WeatherIncidents'!$B$26),"&lt;="&amp;B1787,WeatherIncidents!$C$3:'WeatherIncidents'!$C$26,"&gt;="&amp;B1787)&gt;0,1,0)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IF(COUNTIFS((WeatherIncidents!$B$3:'WeatherIncidents'!$B$26),"&lt;="&amp;B1788,WeatherIncidents!$C$3:'WeatherIncidents'!$C$26,"&gt;="&amp;B1788)&gt;0,1,0)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IF(COUNTIFS((WeatherIncidents!$B$3:'WeatherIncidents'!$B$26),"&lt;="&amp;B1789,WeatherIncidents!$C$3:'WeatherIncidents'!$C$26,"&gt;="&amp;B1789)&gt;0,1,0)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IF(COUNTIFS((WeatherIncidents!$B$3:'WeatherIncidents'!$B$26),"&lt;="&amp;B1790,WeatherIncidents!$C$3:'WeatherIncidents'!$C$26,"&gt;="&amp;B1790)&gt;0,1,0)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IF(COUNTIFS((WeatherIncidents!$B$3:'WeatherIncidents'!$B$26),"&lt;="&amp;B1791,WeatherIncidents!$C$3:'WeatherIncidents'!$C$26,"&gt;="&amp;B1791)&gt;0,1,0)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IF(COUNTIFS((WeatherIncidents!$B$3:'WeatherIncidents'!$B$26),"&lt;="&amp;B1792,WeatherIncidents!$C$3:'WeatherIncidents'!$C$26,"&gt;="&amp;B1792)&gt;0,1,0)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IF(COUNTIFS((WeatherIncidents!$B$3:'WeatherIncidents'!$B$26),"&lt;="&amp;B1793,WeatherIncidents!$C$3:'WeatherIncidents'!$C$26,"&gt;="&amp;B1793)&gt;0,1,0)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IF(COUNTIFS((WeatherIncidents!$B$3:'WeatherIncidents'!$B$26),"&lt;="&amp;B1794,WeatherIncidents!$C$3:'WeatherIncidents'!$C$26,"&gt;="&amp;B1794)&gt;0,1,0)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IF(COUNTIFS((WeatherIncidents!$B$3:'WeatherIncidents'!$B$26),"&lt;="&amp;B1795,WeatherIncidents!$C$3:'WeatherIncidents'!$C$26,"&gt;="&amp;B1795)&gt;0,1,0)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IF(COUNTIFS((WeatherIncidents!$B$3:'WeatherIncidents'!$B$26),"&lt;="&amp;B1796,WeatherIncidents!$C$3:'WeatherIncidents'!$C$26,"&gt;="&amp;B1796)&gt;0,1,0)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IF(COUNTIFS((WeatherIncidents!$B$3:'WeatherIncidents'!$B$26),"&lt;="&amp;B1797,WeatherIncidents!$C$3:'WeatherIncidents'!$C$26,"&gt;="&amp;B1797)&gt;0,1,0)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IF(COUNTIFS((WeatherIncidents!$B$3:'WeatherIncidents'!$B$26),"&lt;="&amp;B1798,WeatherIncidents!$C$3:'WeatherIncidents'!$C$26,"&gt;="&amp;B1798)&gt;0,1,0)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IF(COUNTIFS((WeatherIncidents!$B$3:'WeatherIncidents'!$B$26),"&lt;="&amp;B1799,WeatherIncidents!$C$3:'WeatherIncidents'!$C$26,"&gt;="&amp;B1799)&gt;0,1,0)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IF(COUNTIFS((WeatherIncidents!$B$3:'WeatherIncidents'!$B$26),"&lt;="&amp;B1800,WeatherIncidents!$C$3:'WeatherIncidents'!$C$26,"&gt;="&amp;B1800)&gt;0,1,0)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IF(COUNTIFS((WeatherIncidents!$B$3:'WeatherIncidents'!$B$26),"&lt;="&amp;B1801,WeatherIncidents!$C$3:'WeatherIncidents'!$C$26,"&gt;="&amp;B1801)&gt;0,1,0)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IF(COUNTIFS((WeatherIncidents!$B$3:'WeatherIncidents'!$B$26),"&lt;="&amp;B1802,WeatherIncidents!$C$3:'WeatherIncidents'!$C$26,"&gt;="&amp;B1802)&gt;0,1,0)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IF(COUNTIFS((WeatherIncidents!$B$3:'WeatherIncidents'!$B$26),"&lt;="&amp;B1803,WeatherIncidents!$C$3:'WeatherIncidents'!$C$26,"&gt;="&amp;B1803)&gt;0,1,0)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IF(COUNTIFS((WeatherIncidents!$B$3:'WeatherIncidents'!$B$26),"&lt;="&amp;B1804,WeatherIncidents!$C$3:'WeatherIncidents'!$C$26,"&gt;="&amp;B1804)&gt;0,1,0)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IF(COUNTIFS((WeatherIncidents!$B$3:'WeatherIncidents'!$B$26),"&lt;="&amp;B1805,WeatherIncidents!$C$3:'WeatherIncidents'!$C$26,"&gt;="&amp;B1805)&gt;0,1,0)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IF(COUNTIFS((WeatherIncidents!$B$3:'WeatherIncidents'!$B$26),"&lt;="&amp;B1806,WeatherIncidents!$C$3:'WeatherIncidents'!$C$26,"&gt;="&amp;B1806)&gt;0,1,0)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IF(COUNTIFS((WeatherIncidents!$B$3:'WeatherIncidents'!$B$26),"&lt;="&amp;B1807,WeatherIncidents!$C$3:'WeatherIncidents'!$C$26,"&gt;="&amp;B1807)&gt;0,1,0)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IF(COUNTIFS((WeatherIncidents!$B$3:'WeatherIncidents'!$B$26),"&lt;="&amp;B1808,WeatherIncidents!$C$3:'WeatherIncidents'!$C$26,"&gt;="&amp;B1808)&gt;0,1,0)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IF(COUNTIFS((WeatherIncidents!$B$3:'WeatherIncidents'!$B$26),"&lt;="&amp;B1809,WeatherIncidents!$C$3:'WeatherIncidents'!$C$26,"&gt;="&amp;B1809)&gt;0,1,0)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IF(COUNTIFS((WeatherIncidents!$B$3:'WeatherIncidents'!$B$26),"&lt;="&amp;B1810,WeatherIncidents!$C$3:'WeatherIncidents'!$C$26,"&gt;="&amp;B1810)&gt;0,1,0)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IF(COUNTIFS((WeatherIncidents!$B$3:'WeatherIncidents'!$B$26),"&lt;="&amp;B1811,WeatherIncidents!$C$3:'WeatherIncidents'!$C$26,"&gt;="&amp;B1811)&gt;0,1,0)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IF(COUNTIFS((WeatherIncidents!$B$3:'WeatherIncidents'!$B$26),"&lt;="&amp;B1812,WeatherIncidents!$C$3:'WeatherIncidents'!$C$26,"&gt;="&amp;B1812)&gt;0,1,0)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IF(COUNTIFS((WeatherIncidents!$B$3:'WeatherIncidents'!$B$26),"&lt;="&amp;B1813,WeatherIncidents!$C$3:'WeatherIncidents'!$C$26,"&gt;="&amp;B1813)&gt;0,1,0)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IF(COUNTIFS((WeatherIncidents!$B$3:'WeatherIncidents'!$B$26),"&lt;="&amp;B1814,WeatherIncidents!$C$3:'WeatherIncidents'!$C$26,"&gt;="&amp;B1814)&gt;0,1,0)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IF(COUNTIFS((WeatherIncidents!$B$3:'WeatherIncidents'!$B$26),"&lt;="&amp;B1815,WeatherIncidents!$C$3:'WeatherIncidents'!$C$26,"&gt;="&amp;B1815)&gt;0,1,0)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IF(COUNTIFS((WeatherIncidents!$B$3:'WeatherIncidents'!$B$26),"&lt;="&amp;B1816,WeatherIncidents!$C$3:'WeatherIncidents'!$C$26,"&gt;="&amp;B1816)&gt;0,1,0)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IF(COUNTIFS((WeatherIncidents!$B$3:'WeatherIncidents'!$B$26),"&lt;="&amp;B1817,WeatherIncidents!$C$3:'WeatherIncidents'!$C$26,"&gt;="&amp;B1817)&gt;0,1,0)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IF(COUNTIFS((WeatherIncidents!$B$3:'WeatherIncidents'!$B$26),"&lt;="&amp;B1818,WeatherIncidents!$C$3:'WeatherIncidents'!$C$26,"&gt;="&amp;B1818)&gt;0,1,0)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IF(COUNTIFS((WeatherIncidents!$B$3:'WeatherIncidents'!$B$26),"&lt;="&amp;B1819,WeatherIncidents!$C$3:'WeatherIncidents'!$C$26,"&gt;="&amp;B1819)&gt;0,1,0)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IF(COUNTIFS((WeatherIncidents!$B$3:'WeatherIncidents'!$B$26),"&lt;="&amp;B1820,WeatherIncidents!$C$3:'WeatherIncidents'!$C$26,"&gt;="&amp;B1820)&gt;0,1,0)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IF(COUNTIFS((WeatherIncidents!$B$3:'WeatherIncidents'!$B$26),"&lt;="&amp;B1821,WeatherIncidents!$C$3:'WeatherIncidents'!$C$26,"&gt;="&amp;B1821)&gt;0,1,0)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IF(COUNTIFS((WeatherIncidents!$B$3:'WeatherIncidents'!$B$26),"&lt;="&amp;B1822,WeatherIncidents!$C$3:'WeatherIncidents'!$C$26,"&gt;="&amp;B1822)&gt;0,1,0)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IF(COUNTIFS((WeatherIncidents!$B$3:'WeatherIncidents'!$B$26),"&lt;="&amp;B1823,WeatherIncidents!$C$3:'WeatherIncidents'!$C$26,"&gt;="&amp;B1823)&gt;0,1,0)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IF(COUNTIFS((WeatherIncidents!$B$3:'WeatherIncidents'!$B$26),"&lt;="&amp;B1824,WeatherIncidents!$C$3:'WeatherIncidents'!$C$26,"&gt;="&amp;B1824)&gt;0,1,0)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IF(COUNTIFS((WeatherIncidents!$B$3:'WeatherIncidents'!$B$26),"&lt;="&amp;B1825,WeatherIncidents!$C$3:'WeatherIncidents'!$C$26,"&gt;="&amp;B1825)&gt;0,1,0)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IF(COUNTIFS((WeatherIncidents!$B$3:'WeatherIncidents'!$B$26),"&lt;="&amp;B1826,WeatherIncidents!$C$3:'WeatherIncidents'!$C$26,"&gt;="&amp;B1826)&gt;0,1,0)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IF(COUNTIFS((WeatherIncidents!$B$3:'WeatherIncidents'!$B$26),"&lt;="&amp;B1827,WeatherIncidents!$C$3:'WeatherIncidents'!$C$26,"&gt;="&amp;B1827)&gt;0,1,0)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IF(COUNTIFS((WeatherIncidents!$B$3:'WeatherIncidents'!$B$26),"&lt;="&amp;B1828,WeatherIncidents!$C$3:'WeatherIncidents'!$C$26,"&gt;="&amp;B1828)&gt;0,1,0)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IF(COUNTIFS((WeatherIncidents!$B$3:'WeatherIncidents'!$B$26),"&lt;="&amp;B1829,WeatherIncidents!$C$3:'WeatherIncidents'!$C$26,"&gt;="&amp;B1829)&gt;0,1,0)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IF(COUNTIFS((WeatherIncidents!$B$3:'WeatherIncidents'!$B$26),"&lt;="&amp;B1830,WeatherIncidents!$C$3:'WeatherIncidents'!$C$26,"&gt;="&amp;B1830)&gt;0,1,0)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IF(COUNTIFS((WeatherIncidents!$B$3:'WeatherIncidents'!$B$26),"&lt;="&amp;B1831,WeatherIncidents!$C$3:'WeatherIncidents'!$C$26,"&gt;="&amp;B1831)&gt;0,1,0)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IF(COUNTIFS((WeatherIncidents!$B$3:'WeatherIncidents'!$B$26),"&lt;="&amp;B1832,WeatherIncidents!$C$3:'WeatherIncidents'!$C$26,"&gt;="&amp;B1832)&gt;0,1,0)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IF(COUNTIFS((WeatherIncidents!$B$3:'WeatherIncidents'!$B$26),"&lt;="&amp;B1833,WeatherIncidents!$C$3:'WeatherIncidents'!$C$26,"&gt;="&amp;B1833)&gt;0,1,0)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IF(COUNTIFS((WeatherIncidents!$B$3:'WeatherIncidents'!$B$26),"&lt;="&amp;B1834,WeatherIncidents!$C$3:'WeatherIncidents'!$C$26,"&gt;="&amp;B1834)&gt;0,1,0)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IF(COUNTIFS((WeatherIncidents!$B$3:'WeatherIncidents'!$B$26),"&lt;="&amp;B1835,WeatherIncidents!$C$3:'WeatherIncidents'!$C$26,"&gt;="&amp;B1835)&gt;0,1,0)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IF(COUNTIFS((WeatherIncidents!$B$3:'WeatherIncidents'!$B$26),"&lt;="&amp;B1836,WeatherIncidents!$C$3:'WeatherIncidents'!$C$26,"&gt;="&amp;B1836)&gt;0,1,0)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IF(COUNTIFS((WeatherIncidents!$B$3:'WeatherIncidents'!$B$26),"&lt;="&amp;B1837,WeatherIncidents!$C$3:'WeatherIncidents'!$C$26,"&gt;="&amp;B1837)&gt;0,1,0)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IF(COUNTIFS((WeatherIncidents!$B$3:'WeatherIncidents'!$B$26),"&lt;="&amp;B1838,WeatherIncidents!$C$3:'WeatherIncidents'!$C$26,"&gt;="&amp;B1838)&gt;0,1,0)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IF(COUNTIFS((WeatherIncidents!$B$3:'WeatherIncidents'!$B$26),"&lt;="&amp;B1839,WeatherIncidents!$C$3:'WeatherIncidents'!$C$26,"&gt;="&amp;B1839)&gt;0,1,0)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IF(COUNTIFS((WeatherIncidents!$B$3:'WeatherIncidents'!$B$26),"&lt;="&amp;B1840,WeatherIncidents!$C$3:'WeatherIncidents'!$C$26,"&gt;="&amp;B1840)&gt;0,1,0)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IF(COUNTIFS((WeatherIncidents!$B$3:'WeatherIncidents'!$B$26),"&lt;="&amp;B1841,WeatherIncidents!$C$3:'WeatherIncidents'!$C$26,"&gt;="&amp;B1841)&gt;0,1,0)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IF(COUNTIFS((WeatherIncidents!$B$3:'WeatherIncidents'!$B$26),"&lt;="&amp;B1842,WeatherIncidents!$C$3:'WeatherIncidents'!$C$26,"&gt;="&amp;B1842)&gt;0,1,0)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IF(COUNTIFS((WeatherIncidents!$B$3:'WeatherIncidents'!$B$26),"&lt;="&amp;B1843,WeatherIncidents!$C$3:'WeatherIncidents'!$C$26,"&gt;="&amp;B1843)&gt;0,1,0)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IF(COUNTIFS((WeatherIncidents!$B$3:'WeatherIncidents'!$B$26),"&lt;="&amp;B1844,WeatherIncidents!$C$3:'WeatherIncidents'!$C$26,"&gt;="&amp;B1844)&gt;0,1,0)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IF(COUNTIFS((WeatherIncidents!$B$3:'WeatherIncidents'!$B$26),"&lt;="&amp;B1845,WeatherIncidents!$C$3:'WeatherIncidents'!$C$26,"&gt;="&amp;B1845)&gt;0,1,0)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IF(COUNTIFS((WeatherIncidents!$B$3:'WeatherIncidents'!$B$26),"&lt;="&amp;B1846,WeatherIncidents!$C$3:'WeatherIncidents'!$C$26,"&gt;="&amp;B1846)&gt;0,1,0)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IF(COUNTIFS((WeatherIncidents!$B$3:'WeatherIncidents'!$B$26),"&lt;="&amp;B1847,WeatherIncidents!$C$3:'WeatherIncidents'!$C$26,"&gt;="&amp;B1847)&gt;0,1,0)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IF(COUNTIFS((WeatherIncidents!$B$3:'WeatherIncidents'!$B$26),"&lt;="&amp;B1848,WeatherIncidents!$C$3:'WeatherIncidents'!$C$26,"&gt;="&amp;B1848)&gt;0,1,0)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IF(COUNTIFS((WeatherIncidents!$B$3:'WeatherIncidents'!$B$26),"&lt;="&amp;B1849,WeatherIncidents!$C$3:'WeatherIncidents'!$C$26,"&gt;="&amp;B1849)&gt;0,1,0)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IF(COUNTIFS((WeatherIncidents!$B$3:'WeatherIncidents'!$B$26),"&lt;="&amp;B1850,WeatherIncidents!$C$3:'WeatherIncidents'!$C$26,"&gt;="&amp;B1850)&gt;0,1,0)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IF(COUNTIFS((WeatherIncidents!$B$3:'WeatherIncidents'!$B$26),"&lt;="&amp;B1851,WeatherIncidents!$C$3:'WeatherIncidents'!$C$26,"&gt;="&amp;B1851)&gt;0,1,0)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IF(COUNTIFS((WeatherIncidents!$B$3:'WeatherIncidents'!$B$26),"&lt;="&amp;B1852,WeatherIncidents!$C$3:'WeatherIncidents'!$C$26,"&gt;="&amp;B1852)&gt;0,1,0)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IF(COUNTIFS((WeatherIncidents!$B$3:'WeatherIncidents'!$B$26),"&lt;="&amp;B1853,WeatherIncidents!$C$3:'WeatherIncidents'!$C$26,"&gt;="&amp;B1853)&gt;0,1,0)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IF(COUNTIFS((WeatherIncidents!$B$3:'WeatherIncidents'!$B$26),"&lt;="&amp;B1854,WeatherIncidents!$C$3:'WeatherIncidents'!$C$26,"&gt;="&amp;B1854)&gt;0,1,0)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IF(COUNTIFS((WeatherIncidents!$B$3:'WeatherIncidents'!$B$26),"&lt;="&amp;B1855,WeatherIncidents!$C$3:'WeatherIncidents'!$C$26,"&gt;="&amp;B1855)&gt;0,1,0)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IF(COUNTIFS((WeatherIncidents!$B$3:'WeatherIncidents'!$B$26),"&lt;="&amp;B1856,WeatherIncidents!$C$3:'WeatherIncidents'!$C$26,"&gt;="&amp;B1856)&gt;0,1,0)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IF(COUNTIFS((WeatherIncidents!$B$3:'WeatherIncidents'!$B$26),"&lt;="&amp;B1857,WeatherIncidents!$C$3:'WeatherIncidents'!$C$26,"&gt;="&amp;B1857)&gt;0,1,0)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IF(COUNTIFS((WeatherIncidents!$B$3:'WeatherIncidents'!$B$26),"&lt;="&amp;B1858,WeatherIncidents!$C$3:'WeatherIncidents'!$C$26,"&gt;="&amp;B1858)&gt;0,1,0)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IF(COUNTIFS((WeatherIncidents!$B$3:'WeatherIncidents'!$B$26),"&lt;="&amp;B1859,WeatherIncidents!$C$3:'WeatherIncidents'!$C$26,"&gt;="&amp;B1859)&gt;0,1,0)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IF(COUNTIFS((WeatherIncidents!$B$3:'WeatherIncidents'!$B$26),"&lt;="&amp;B1860,WeatherIncidents!$C$3:'WeatherIncidents'!$C$26,"&gt;="&amp;B1860)&gt;0,1,0)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IF(COUNTIFS((WeatherIncidents!$B$3:'WeatherIncidents'!$B$26),"&lt;="&amp;B1861,WeatherIncidents!$C$3:'WeatherIncidents'!$C$26,"&gt;="&amp;B1861)&gt;0,1,0)</f>
        <v>0</v>
      </c>
      <c r="H1861">
        <f t="shared" si="30"/>
        <v>0</v>
      </c>
    </row>
    <row r="1862" spans="1:8" hidden="1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IF(COUNTIFS((WeatherIncidents!$B$3:'WeatherIncidents'!$B$26),"&lt;="&amp;B1862,WeatherIncidents!$C$3:'WeatherIncidents'!$C$26,"&gt;="&amp;B1862)&gt;0,1,0)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IF(COUNTIFS((WeatherIncidents!$B$3:'WeatherIncidents'!$B$26),"&lt;="&amp;B1863,WeatherIncidents!$C$3:'WeatherIncidents'!$C$26,"&gt;="&amp;B1863)&gt;0,1,0)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IF(COUNTIFS((WeatherIncidents!$B$3:'WeatherIncidents'!$B$26),"&lt;="&amp;B1864,WeatherIncidents!$C$3:'WeatherIncidents'!$C$26,"&gt;="&amp;B1864)&gt;0,1,0)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IF(COUNTIFS((WeatherIncidents!$B$3:'WeatherIncidents'!$B$26),"&lt;="&amp;B1865,WeatherIncidents!$C$3:'WeatherIncidents'!$C$26,"&gt;="&amp;B1865)&gt;0,1,0)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IF(COUNTIFS((WeatherIncidents!$B$3:'WeatherIncidents'!$B$26),"&lt;="&amp;B1866,WeatherIncidents!$C$3:'WeatherIncidents'!$C$26,"&gt;="&amp;B1866)&gt;0,1,0)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IF(COUNTIFS((WeatherIncidents!$B$3:'WeatherIncidents'!$B$26),"&lt;="&amp;B1867,WeatherIncidents!$C$3:'WeatherIncidents'!$C$26,"&gt;="&amp;B1867)&gt;0,1,0)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IF(COUNTIFS((WeatherIncidents!$B$3:'WeatherIncidents'!$B$26),"&lt;="&amp;B1868,WeatherIncidents!$C$3:'WeatherIncidents'!$C$26,"&gt;="&amp;B1868)&gt;0,1,0)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IF(COUNTIFS((WeatherIncidents!$B$3:'WeatherIncidents'!$B$26),"&lt;="&amp;B1869,WeatherIncidents!$C$3:'WeatherIncidents'!$C$26,"&gt;="&amp;B1869)&gt;0,1,0)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IF(COUNTIFS((WeatherIncidents!$B$3:'WeatherIncidents'!$B$26),"&lt;="&amp;B1870,WeatherIncidents!$C$3:'WeatherIncidents'!$C$26,"&gt;="&amp;B1870)&gt;0,1,0)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IF(COUNTIFS((WeatherIncidents!$B$3:'WeatherIncidents'!$B$26),"&lt;="&amp;B1871,WeatherIncidents!$C$3:'WeatherIncidents'!$C$26,"&gt;="&amp;B1871)&gt;0,1,0)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IF(COUNTIFS((WeatherIncidents!$B$3:'WeatherIncidents'!$B$26),"&lt;="&amp;B1872,WeatherIncidents!$C$3:'WeatherIncidents'!$C$26,"&gt;="&amp;B1872)&gt;0,1,0)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IF(COUNTIFS((WeatherIncidents!$B$3:'WeatherIncidents'!$B$26),"&lt;="&amp;B1873,WeatherIncidents!$C$3:'WeatherIncidents'!$C$26,"&gt;="&amp;B1873)&gt;0,1,0)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IF(COUNTIFS((WeatherIncidents!$B$3:'WeatherIncidents'!$B$26),"&lt;="&amp;B1874,WeatherIncidents!$C$3:'WeatherIncidents'!$C$26,"&gt;="&amp;B1874)&gt;0,1,0)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IF(COUNTIFS((WeatherIncidents!$B$3:'WeatherIncidents'!$B$26),"&lt;="&amp;B1875,WeatherIncidents!$C$3:'WeatherIncidents'!$C$26,"&gt;="&amp;B1875)&gt;0,1,0)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IF(COUNTIFS((WeatherIncidents!$B$3:'WeatherIncidents'!$B$26),"&lt;="&amp;B1876,WeatherIncidents!$C$3:'WeatherIncidents'!$C$26,"&gt;="&amp;B1876)&gt;0,1,0)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IF(COUNTIFS((WeatherIncidents!$B$3:'WeatherIncidents'!$B$26),"&lt;="&amp;B1877,WeatherIncidents!$C$3:'WeatherIncidents'!$C$26,"&gt;="&amp;B1877)&gt;0,1,0)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IF(COUNTIFS((WeatherIncidents!$B$3:'WeatherIncidents'!$B$26),"&lt;="&amp;B1878,WeatherIncidents!$C$3:'WeatherIncidents'!$C$26,"&gt;="&amp;B1878)&gt;0,1,0)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IF(COUNTIFS((WeatherIncidents!$B$3:'WeatherIncidents'!$B$26),"&lt;="&amp;B1879,WeatherIncidents!$C$3:'WeatherIncidents'!$C$26,"&gt;="&amp;B1879)&gt;0,1,0)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IF(COUNTIFS((WeatherIncidents!$B$3:'WeatherIncidents'!$B$26),"&lt;="&amp;B1880,WeatherIncidents!$C$3:'WeatherIncidents'!$C$26,"&gt;="&amp;B1880)&gt;0,1,0)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IF(COUNTIFS((WeatherIncidents!$B$3:'WeatherIncidents'!$B$26),"&lt;="&amp;B1881,WeatherIncidents!$C$3:'WeatherIncidents'!$C$26,"&gt;="&amp;B1881)&gt;0,1,0)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IF(COUNTIFS((WeatherIncidents!$B$3:'WeatherIncidents'!$B$26),"&lt;="&amp;B1882,WeatherIncidents!$C$3:'WeatherIncidents'!$C$26,"&gt;="&amp;B1882)&gt;0,1,0)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IF(COUNTIFS((WeatherIncidents!$B$3:'WeatherIncidents'!$B$26),"&lt;="&amp;B1883,WeatherIncidents!$C$3:'WeatherIncidents'!$C$26,"&gt;="&amp;B1883)&gt;0,1,0)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IF(COUNTIFS((WeatherIncidents!$B$3:'WeatherIncidents'!$B$26),"&lt;="&amp;B1884,WeatherIncidents!$C$3:'WeatherIncidents'!$C$26,"&gt;="&amp;B1884)&gt;0,1,0)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IF(COUNTIFS((WeatherIncidents!$B$3:'WeatherIncidents'!$B$26),"&lt;="&amp;B1885,WeatherIncidents!$C$3:'WeatherIncidents'!$C$26,"&gt;="&amp;B1885)&gt;0,1,0)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IF(COUNTIFS((WeatherIncidents!$B$3:'WeatherIncidents'!$B$26),"&lt;="&amp;B1886,WeatherIncidents!$C$3:'WeatherIncidents'!$C$26,"&gt;="&amp;B1886)&gt;0,1,0)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IF(COUNTIFS((WeatherIncidents!$B$3:'WeatherIncidents'!$B$26),"&lt;="&amp;B1887,WeatherIncidents!$C$3:'WeatherIncidents'!$C$26,"&gt;="&amp;B1887)&gt;0,1,0)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IF(COUNTIFS((WeatherIncidents!$B$3:'WeatherIncidents'!$B$26),"&lt;="&amp;B1888,WeatherIncidents!$C$3:'WeatherIncidents'!$C$26,"&gt;="&amp;B1888)&gt;0,1,0)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IF(COUNTIFS((WeatherIncidents!$B$3:'WeatherIncidents'!$B$26),"&lt;="&amp;B1889,WeatherIncidents!$C$3:'WeatherIncidents'!$C$26,"&gt;="&amp;B1889)&gt;0,1,0)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IF(COUNTIFS((WeatherIncidents!$B$3:'WeatherIncidents'!$B$26),"&lt;="&amp;B1890,WeatherIncidents!$C$3:'WeatherIncidents'!$C$26,"&gt;="&amp;B1890)&gt;0,1,0)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IF(COUNTIFS((WeatherIncidents!$B$3:'WeatherIncidents'!$B$26),"&lt;="&amp;B1891,WeatherIncidents!$C$3:'WeatherIncidents'!$C$26,"&gt;="&amp;B1891)&gt;0,1,0)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IF(COUNTIFS((WeatherIncidents!$B$3:'WeatherIncidents'!$B$26),"&lt;="&amp;B1892,WeatherIncidents!$C$3:'WeatherIncidents'!$C$26,"&gt;="&amp;B1892)&gt;0,1,0)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IF(COUNTIFS((WeatherIncidents!$B$3:'WeatherIncidents'!$B$26),"&lt;="&amp;B1893,WeatherIncidents!$C$3:'WeatherIncidents'!$C$26,"&gt;="&amp;B1893)&gt;0,1,0)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IF(COUNTIFS((WeatherIncidents!$B$3:'WeatherIncidents'!$B$26),"&lt;="&amp;B1894,WeatherIncidents!$C$3:'WeatherIncidents'!$C$26,"&gt;="&amp;B1894)&gt;0,1,0)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IF(COUNTIFS((WeatherIncidents!$B$3:'WeatherIncidents'!$B$26),"&lt;="&amp;B1895,WeatherIncidents!$C$3:'WeatherIncidents'!$C$26,"&gt;="&amp;B1895)&gt;0,1,0)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IF(COUNTIFS((WeatherIncidents!$B$3:'WeatherIncidents'!$B$26),"&lt;="&amp;B1896,WeatherIncidents!$C$3:'WeatherIncidents'!$C$26,"&gt;="&amp;B1896)&gt;0,1,0)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IF(COUNTIFS((WeatherIncidents!$B$3:'WeatherIncidents'!$B$26),"&lt;="&amp;B1897,WeatherIncidents!$C$3:'WeatherIncidents'!$C$26,"&gt;="&amp;B1897)&gt;0,1,0)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IF(COUNTIFS((WeatherIncidents!$B$3:'WeatherIncidents'!$B$26),"&lt;="&amp;B1898,WeatherIncidents!$C$3:'WeatherIncidents'!$C$26,"&gt;="&amp;B1898)&gt;0,1,0)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IF(COUNTIFS((WeatherIncidents!$B$3:'WeatherIncidents'!$B$26),"&lt;="&amp;B1899,WeatherIncidents!$C$3:'WeatherIncidents'!$C$26,"&gt;="&amp;B1899)&gt;0,1,0)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IF(COUNTIFS((WeatherIncidents!$B$3:'WeatherIncidents'!$B$26),"&lt;="&amp;B1900,WeatherIncidents!$C$3:'WeatherIncidents'!$C$26,"&gt;="&amp;B1900)&gt;0,1,0)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IF(COUNTIFS((WeatherIncidents!$B$3:'WeatherIncidents'!$B$26),"&lt;="&amp;B1901,WeatherIncidents!$C$3:'WeatherIncidents'!$C$26,"&gt;="&amp;B1901)&gt;0,1,0)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IF(COUNTIFS((WeatherIncidents!$B$3:'WeatherIncidents'!$B$26),"&lt;="&amp;B1902,WeatherIncidents!$C$3:'WeatherIncidents'!$C$26,"&gt;="&amp;B1902)&gt;0,1,0)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IF(COUNTIFS((WeatherIncidents!$B$3:'WeatherIncidents'!$B$26),"&lt;="&amp;B1903,WeatherIncidents!$C$3:'WeatherIncidents'!$C$26,"&gt;="&amp;B1903)&gt;0,1,0)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IF(COUNTIFS((WeatherIncidents!$B$3:'WeatherIncidents'!$B$26),"&lt;="&amp;B1904,WeatherIncidents!$C$3:'WeatherIncidents'!$C$26,"&gt;="&amp;B1904)&gt;0,1,0)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IF(COUNTIFS((WeatherIncidents!$B$3:'WeatherIncidents'!$B$26),"&lt;="&amp;B1905,WeatherIncidents!$C$3:'WeatherIncidents'!$C$26,"&gt;="&amp;B1905)&gt;0,1,0)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IF(COUNTIFS((WeatherIncidents!$B$3:'WeatherIncidents'!$B$26),"&lt;="&amp;B1906,WeatherIncidents!$C$3:'WeatherIncidents'!$C$26,"&gt;="&amp;B1906)&gt;0,1,0)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IF(COUNTIFS((WeatherIncidents!$B$3:'WeatherIncidents'!$B$26),"&lt;="&amp;B1907,WeatherIncidents!$C$3:'WeatherIncidents'!$C$26,"&gt;="&amp;B1907)&gt;0,1,0)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IF(COUNTIFS((WeatherIncidents!$B$3:'WeatherIncidents'!$B$26),"&lt;="&amp;B1908,WeatherIncidents!$C$3:'WeatherIncidents'!$C$26,"&gt;="&amp;B1908)&gt;0,1,0)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IF(COUNTIFS((WeatherIncidents!$B$3:'WeatherIncidents'!$B$26),"&lt;="&amp;B1909,WeatherIncidents!$C$3:'WeatherIncidents'!$C$26,"&gt;="&amp;B1909)&gt;0,1,0)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IF(COUNTIFS((WeatherIncidents!$B$3:'WeatherIncidents'!$B$26),"&lt;="&amp;B1910,WeatherIncidents!$C$3:'WeatherIncidents'!$C$26,"&gt;="&amp;B1910)&gt;0,1,0)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IF(COUNTIFS((WeatherIncidents!$B$3:'WeatherIncidents'!$B$26),"&lt;="&amp;B1911,WeatherIncidents!$C$3:'WeatherIncidents'!$C$26,"&gt;="&amp;B1911)&gt;0,1,0)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IF(COUNTIFS((WeatherIncidents!$B$3:'WeatherIncidents'!$B$26),"&lt;="&amp;B1912,WeatherIncidents!$C$3:'WeatherIncidents'!$C$26,"&gt;="&amp;B1912)&gt;0,1,0)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IF(COUNTIFS((WeatherIncidents!$B$3:'WeatherIncidents'!$B$26),"&lt;="&amp;B1913,WeatherIncidents!$C$3:'WeatherIncidents'!$C$26,"&gt;="&amp;B1913)&gt;0,1,0)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IF(COUNTIFS((WeatherIncidents!$B$3:'WeatherIncidents'!$B$26),"&lt;="&amp;B1914,WeatherIncidents!$C$3:'WeatherIncidents'!$C$26,"&gt;="&amp;B1914)&gt;0,1,0)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IF(COUNTIFS((WeatherIncidents!$B$3:'WeatherIncidents'!$B$26),"&lt;="&amp;B1915,WeatherIncidents!$C$3:'WeatherIncidents'!$C$26,"&gt;="&amp;B1915)&gt;0,1,0)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IF(COUNTIFS((WeatherIncidents!$B$3:'WeatherIncidents'!$B$26),"&lt;="&amp;B1916,WeatherIncidents!$C$3:'WeatherIncidents'!$C$26,"&gt;="&amp;B1916)&gt;0,1,0)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IF(COUNTIFS((WeatherIncidents!$B$3:'WeatherIncidents'!$B$26),"&lt;="&amp;B1917,WeatherIncidents!$C$3:'WeatherIncidents'!$C$26,"&gt;="&amp;B1917)&gt;0,1,0)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IF(COUNTIFS((WeatherIncidents!$B$3:'WeatherIncidents'!$B$26),"&lt;="&amp;B1918,WeatherIncidents!$C$3:'WeatherIncidents'!$C$26,"&gt;="&amp;B1918)&gt;0,1,0)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IF(COUNTIFS((WeatherIncidents!$B$3:'WeatherIncidents'!$B$26),"&lt;="&amp;B1919,WeatherIncidents!$C$3:'WeatherIncidents'!$C$26,"&gt;="&amp;B1919)&gt;0,1,0)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IF(COUNTIFS((WeatherIncidents!$B$3:'WeatherIncidents'!$B$26),"&lt;="&amp;B1920,WeatherIncidents!$C$3:'WeatherIncidents'!$C$26,"&gt;="&amp;B1920)&gt;0,1,0)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IF(COUNTIFS((WeatherIncidents!$B$3:'WeatherIncidents'!$B$26),"&lt;="&amp;B1921,WeatherIncidents!$C$3:'WeatherIncidents'!$C$26,"&gt;="&amp;B1921)&gt;0,1,0)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IF(COUNTIFS((WeatherIncidents!$B$3:'WeatherIncidents'!$B$26),"&lt;="&amp;B1922,WeatherIncidents!$C$3:'WeatherIncidents'!$C$26,"&gt;="&amp;B1922)&gt;0,1,0)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IF(COUNTIFS((WeatherIncidents!$B$3:'WeatherIncidents'!$B$26),"&lt;="&amp;B1923,WeatherIncidents!$C$3:'WeatherIncidents'!$C$26,"&gt;="&amp;B1923)&gt;0,1,0)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IF(COUNTIFS((WeatherIncidents!$B$3:'WeatherIncidents'!$B$26),"&lt;="&amp;B1924,WeatherIncidents!$C$3:'WeatherIncidents'!$C$26,"&gt;="&amp;B1924)&gt;0,1,0)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IF(COUNTIFS((WeatherIncidents!$B$3:'WeatherIncidents'!$B$26),"&lt;="&amp;B1925,WeatherIncidents!$C$3:'WeatherIncidents'!$C$26,"&gt;="&amp;B1925)&gt;0,1,0)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IF(COUNTIFS((WeatherIncidents!$B$3:'WeatherIncidents'!$B$26),"&lt;="&amp;B1926,WeatherIncidents!$C$3:'WeatherIncidents'!$C$26,"&gt;="&amp;B1926)&gt;0,1,0)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IF(COUNTIFS((WeatherIncidents!$B$3:'WeatherIncidents'!$B$26),"&lt;="&amp;B1927,WeatherIncidents!$C$3:'WeatherIncidents'!$C$26,"&gt;="&amp;B1927)&gt;0,1,0)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IF(COUNTIFS((WeatherIncidents!$B$3:'WeatherIncidents'!$B$26),"&lt;="&amp;B1928,WeatherIncidents!$C$3:'WeatherIncidents'!$C$26,"&gt;="&amp;B1928)&gt;0,1,0)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IF(COUNTIFS((WeatherIncidents!$B$3:'WeatherIncidents'!$B$26),"&lt;="&amp;B1929,WeatherIncidents!$C$3:'WeatherIncidents'!$C$26,"&gt;="&amp;B1929)&gt;0,1,0)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IF(COUNTIFS((WeatherIncidents!$B$3:'WeatherIncidents'!$B$26),"&lt;="&amp;B1930,WeatherIncidents!$C$3:'WeatherIncidents'!$C$26,"&gt;="&amp;B1930)&gt;0,1,0)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IF(COUNTIFS((WeatherIncidents!$B$3:'WeatherIncidents'!$B$26),"&lt;="&amp;B1931,WeatherIncidents!$C$3:'WeatherIncidents'!$C$26,"&gt;="&amp;B1931)&gt;0,1,0)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IF(COUNTIFS((WeatherIncidents!$B$3:'WeatherIncidents'!$B$26),"&lt;="&amp;B1932,WeatherIncidents!$C$3:'WeatherIncidents'!$C$26,"&gt;="&amp;B1932)&gt;0,1,0)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IF(COUNTIFS((WeatherIncidents!$B$3:'WeatherIncidents'!$B$26),"&lt;="&amp;B1933,WeatherIncidents!$C$3:'WeatherIncidents'!$C$26,"&gt;="&amp;B1933)&gt;0,1,0)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IF(COUNTIFS((WeatherIncidents!$B$3:'WeatherIncidents'!$B$26),"&lt;="&amp;B1934,WeatherIncidents!$C$3:'WeatherIncidents'!$C$26,"&gt;="&amp;B1934)&gt;0,1,0)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IF(COUNTIFS((WeatherIncidents!$B$3:'WeatherIncidents'!$B$26),"&lt;="&amp;B1935,WeatherIncidents!$C$3:'WeatherIncidents'!$C$26,"&gt;="&amp;B1935)&gt;0,1,0)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IF(COUNTIFS((WeatherIncidents!$B$3:'WeatherIncidents'!$B$26),"&lt;="&amp;B1936,WeatherIncidents!$C$3:'WeatherIncidents'!$C$26,"&gt;="&amp;B1936)&gt;0,1,0)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IF(COUNTIFS((WeatherIncidents!$B$3:'WeatherIncidents'!$B$26),"&lt;="&amp;B1937,WeatherIncidents!$C$3:'WeatherIncidents'!$C$26,"&gt;="&amp;B1937)&gt;0,1,0)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IF(COUNTIFS((WeatherIncidents!$B$3:'WeatherIncidents'!$B$26),"&lt;="&amp;B1938,WeatherIncidents!$C$3:'WeatherIncidents'!$C$26,"&gt;="&amp;B1938)&gt;0,1,0)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IF(COUNTIFS((WeatherIncidents!$B$3:'WeatherIncidents'!$B$26),"&lt;="&amp;B1939,WeatherIncidents!$C$3:'WeatherIncidents'!$C$26,"&gt;="&amp;B1939)&gt;0,1,0)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IF(COUNTIFS((WeatherIncidents!$B$3:'WeatherIncidents'!$B$26),"&lt;="&amp;B1940,WeatherIncidents!$C$3:'WeatherIncidents'!$C$26,"&gt;="&amp;B1940)&gt;0,1,0)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IF(COUNTIFS((WeatherIncidents!$B$3:'WeatherIncidents'!$B$26),"&lt;="&amp;B1941,WeatherIncidents!$C$3:'WeatherIncidents'!$C$26,"&gt;="&amp;B1941)&gt;0,1,0)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IF(COUNTIFS((WeatherIncidents!$B$3:'WeatherIncidents'!$B$26),"&lt;="&amp;B1942,WeatherIncidents!$C$3:'WeatherIncidents'!$C$26,"&gt;="&amp;B1942)&gt;0,1,0)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IF(COUNTIFS((WeatherIncidents!$B$3:'WeatherIncidents'!$B$26),"&lt;="&amp;B1943,WeatherIncidents!$C$3:'WeatherIncidents'!$C$26,"&gt;="&amp;B1943)&gt;0,1,0)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IF(COUNTIFS((WeatherIncidents!$B$3:'WeatherIncidents'!$B$26),"&lt;="&amp;B1944,WeatherIncidents!$C$3:'WeatherIncidents'!$C$26,"&gt;="&amp;B1944)&gt;0,1,0)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IF(COUNTIFS((WeatherIncidents!$B$3:'WeatherIncidents'!$B$26),"&lt;="&amp;B1945,WeatherIncidents!$C$3:'WeatherIncidents'!$C$26,"&gt;="&amp;B1945)&gt;0,1,0)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IF(COUNTIFS((WeatherIncidents!$B$3:'WeatherIncidents'!$B$26),"&lt;="&amp;B1946,WeatherIncidents!$C$3:'WeatherIncidents'!$C$26,"&gt;="&amp;B1946)&gt;0,1,0)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IF(COUNTIFS((WeatherIncidents!$B$3:'WeatherIncidents'!$B$26),"&lt;="&amp;B1947,WeatherIncidents!$C$3:'WeatherIncidents'!$C$26,"&gt;="&amp;B1947)&gt;0,1,0)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IF(COUNTIFS((WeatherIncidents!$B$3:'WeatherIncidents'!$B$26),"&lt;="&amp;B1948,WeatherIncidents!$C$3:'WeatherIncidents'!$C$26,"&gt;="&amp;B1948)&gt;0,1,0)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IF(COUNTIFS((WeatherIncidents!$B$3:'WeatherIncidents'!$B$26),"&lt;="&amp;B1949,WeatherIncidents!$C$3:'WeatherIncidents'!$C$26,"&gt;="&amp;B1949)&gt;0,1,0)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IF(COUNTIFS((WeatherIncidents!$B$3:'WeatherIncidents'!$B$26),"&lt;="&amp;B1950,WeatherIncidents!$C$3:'WeatherIncidents'!$C$26,"&gt;="&amp;B1950)&gt;0,1,0)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IF(COUNTIFS((WeatherIncidents!$B$3:'WeatherIncidents'!$B$26),"&lt;="&amp;B1951,WeatherIncidents!$C$3:'WeatherIncidents'!$C$26,"&gt;="&amp;B1951)&gt;0,1,0)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IF(COUNTIFS((WeatherIncidents!$B$3:'WeatherIncidents'!$B$26),"&lt;="&amp;B1952,WeatherIncidents!$C$3:'WeatherIncidents'!$C$26,"&gt;="&amp;B1952)&gt;0,1,0)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IF(COUNTIFS((WeatherIncidents!$B$3:'WeatherIncidents'!$B$26),"&lt;="&amp;B1953,WeatherIncidents!$C$3:'WeatherIncidents'!$C$26,"&gt;="&amp;B1953)&gt;0,1,0)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IF(COUNTIFS((WeatherIncidents!$B$3:'WeatherIncidents'!$B$26),"&lt;="&amp;B1954,WeatherIncidents!$C$3:'WeatherIncidents'!$C$26,"&gt;="&amp;B1954)&gt;0,1,0)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IF(COUNTIFS((WeatherIncidents!$B$3:'WeatherIncidents'!$B$26),"&lt;="&amp;B1955,WeatherIncidents!$C$3:'WeatherIncidents'!$C$26,"&gt;="&amp;B1955)&gt;0,1,0)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IF(COUNTIFS((WeatherIncidents!$B$3:'WeatherIncidents'!$B$26),"&lt;="&amp;B1956,WeatherIncidents!$C$3:'WeatherIncidents'!$C$26,"&gt;="&amp;B1956)&gt;0,1,0)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IF(COUNTIFS((WeatherIncidents!$B$3:'WeatherIncidents'!$B$26),"&lt;="&amp;B1957,WeatherIncidents!$C$3:'WeatherIncidents'!$C$26,"&gt;="&amp;B1957)&gt;0,1,0)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IF(COUNTIFS((WeatherIncidents!$B$3:'WeatherIncidents'!$B$26),"&lt;="&amp;B1958,WeatherIncidents!$C$3:'WeatherIncidents'!$C$26,"&gt;="&amp;B1958)&gt;0,1,0)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IF(COUNTIFS((WeatherIncidents!$B$3:'WeatherIncidents'!$B$26),"&lt;="&amp;B1959,WeatherIncidents!$C$3:'WeatherIncidents'!$C$26,"&gt;="&amp;B1959)&gt;0,1,0)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IF(COUNTIFS((WeatherIncidents!$B$3:'WeatherIncidents'!$B$26),"&lt;="&amp;B1960,WeatherIncidents!$C$3:'WeatherIncidents'!$C$26,"&gt;="&amp;B1960)&gt;0,1,0)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IF(COUNTIFS((WeatherIncidents!$B$3:'WeatherIncidents'!$B$26),"&lt;="&amp;B1961,WeatherIncidents!$C$3:'WeatherIncidents'!$C$26,"&gt;="&amp;B1961)&gt;0,1,0)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IF(COUNTIFS((WeatherIncidents!$B$3:'WeatherIncidents'!$B$26),"&lt;="&amp;B1962,WeatherIncidents!$C$3:'WeatherIncidents'!$C$26,"&gt;="&amp;B1962)&gt;0,1,0)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IF(COUNTIFS((WeatherIncidents!$B$3:'WeatherIncidents'!$B$26),"&lt;="&amp;B1963,WeatherIncidents!$C$3:'WeatherIncidents'!$C$26,"&gt;="&amp;B1963)&gt;0,1,0)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IF(COUNTIFS((WeatherIncidents!$B$3:'WeatherIncidents'!$B$26),"&lt;="&amp;B1964,WeatherIncidents!$C$3:'WeatherIncidents'!$C$26,"&gt;="&amp;B1964)&gt;0,1,0)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IF(COUNTIFS((WeatherIncidents!$B$3:'WeatherIncidents'!$B$26),"&lt;="&amp;B1965,WeatherIncidents!$C$3:'WeatherIncidents'!$C$26,"&gt;="&amp;B1965)&gt;0,1,0)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IF(COUNTIFS((WeatherIncidents!$B$3:'WeatherIncidents'!$B$26),"&lt;="&amp;B1966,WeatherIncidents!$C$3:'WeatherIncidents'!$C$26,"&gt;="&amp;B1966)&gt;0,1,0)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IF(COUNTIFS((WeatherIncidents!$B$3:'WeatherIncidents'!$B$26),"&lt;="&amp;B1967,WeatherIncidents!$C$3:'WeatherIncidents'!$C$26,"&gt;="&amp;B1967)&gt;0,1,0)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IF(COUNTIFS((WeatherIncidents!$B$3:'WeatherIncidents'!$B$26),"&lt;="&amp;B1968,WeatherIncidents!$C$3:'WeatherIncidents'!$C$26,"&gt;="&amp;B1968)&gt;0,1,0)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IF(COUNTIFS((WeatherIncidents!$B$3:'WeatherIncidents'!$B$26),"&lt;="&amp;B1969,WeatherIncidents!$C$3:'WeatherIncidents'!$C$26,"&gt;="&amp;B1969)&gt;0,1,0)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IF(COUNTIFS((WeatherIncidents!$B$3:'WeatherIncidents'!$B$26),"&lt;="&amp;B1970,WeatherIncidents!$C$3:'WeatherIncidents'!$C$26,"&gt;="&amp;B1970)&gt;0,1,0)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IF(COUNTIFS((WeatherIncidents!$B$3:'WeatherIncidents'!$B$26),"&lt;="&amp;B1971,WeatherIncidents!$C$3:'WeatherIncidents'!$C$26,"&gt;="&amp;B1971)&gt;0,1,0)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IF(COUNTIFS((WeatherIncidents!$B$3:'WeatherIncidents'!$B$26),"&lt;="&amp;B1972,WeatherIncidents!$C$3:'WeatherIncidents'!$C$26,"&gt;="&amp;B1972)&gt;0,1,0)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IF(COUNTIFS((WeatherIncidents!$B$3:'WeatherIncidents'!$B$26),"&lt;="&amp;B1973,WeatherIncidents!$C$3:'WeatherIncidents'!$C$26,"&gt;="&amp;B1973)&gt;0,1,0)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IF(COUNTIFS((WeatherIncidents!$B$3:'WeatherIncidents'!$B$26),"&lt;="&amp;B1974,WeatherIncidents!$C$3:'WeatherIncidents'!$C$26,"&gt;="&amp;B1974)&gt;0,1,0)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IF(COUNTIFS((WeatherIncidents!$B$3:'WeatherIncidents'!$B$26),"&lt;="&amp;B1975,WeatherIncidents!$C$3:'WeatherIncidents'!$C$26,"&gt;="&amp;B1975)&gt;0,1,0)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IF(COUNTIFS((WeatherIncidents!$B$3:'WeatherIncidents'!$B$26),"&lt;="&amp;B1976,WeatherIncidents!$C$3:'WeatherIncidents'!$C$26,"&gt;="&amp;B1976)&gt;0,1,0)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IF(COUNTIFS((WeatherIncidents!$B$3:'WeatherIncidents'!$B$26),"&lt;="&amp;B1977,WeatherIncidents!$C$3:'WeatherIncidents'!$C$26,"&gt;="&amp;B1977)&gt;0,1,0)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IF(COUNTIFS((WeatherIncidents!$B$3:'WeatherIncidents'!$B$26),"&lt;="&amp;B1978,WeatherIncidents!$C$3:'WeatherIncidents'!$C$26,"&gt;="&amp;B1978)&gt;0,1,0)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IF(COUNTIFS((WeatherIncidents!$B$3:'WeatherIncidents'!$B$26),"&lt;="&amp;B1979,WeatherIncidents!$C$3:'WeatherIncidents'!$C$26,"&gt;="&amp;B1979)&gt;0,1,0)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IF(COUNTIFS((WeatherIncidents!$B$3:'WeatherIncidents'!$B$26),"&lt;="&amp;B1980,WeatherIncidents!$C$3:'WeatherIncidents'!$C$26,"&gt;="&amp;B1980)&gt;0,1,0)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IF(COUNTIFS((WeatherIncidents!$B$3:'WeatherIncidents'!$B$26),"&lt;="&amp;B1981,WeatherIncidents!$C$3:'WeatherIncidents'!$C$26,"&gt;="&amp;B1981)&gt;0,1,0)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IF(COUNTIFS((WeatherIncidents!$B$3:'WeatherIncidents'!$B$26),"&lt;="&amp;B1982,WeatherIncidents!$C$3:'WeatherIncidents'!$C$26,"&gt;="&amp;B1982)&gt;0,1,0)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IF(COUNTIFS((WeatherIncidents!$B$3:'WeatherIncidents'!$B$26),"&lt;="&amp;B1983,WeatherIncidents!$C$3:'WeatherIncidents'!$C$26,"&gt;="&amp;B1983)&gt;0,1,0)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IF(COUNTIFS((WeatherIncidents!$B$3:'WeatherIncidents'!$B$26),"&lt;="&amp;B1984,WeatherIncidents!$C$3:'WeatherIncidents'!$C$26,"&gt;="&amp;B1984)&gt;0,1,0)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IF(COUNTIFS((WeatherIncidents!$B$3:'WeatherIncidents'!$B$26),"&lt;="&amp;B1985,WeatherIncidents!$C$3:'WeatherIncidents'!$C$26,"&gt;="&amp;B1985)&gt;0,1,0)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IF(COUNTIFS((WeatherIncidents!$B$3:'WeatherIncidents'!$B$26),"&lt;="&amp;B1986,WeatherIncidents!$C$3:'WeatherIncidents'!$C$26,"&gt;="&amp;B1986)&gt;0,1,0)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IF(COUNTIFS((WeatherIncidents!$B$3:'WeatherIncidents'!$B$26),"&lt;="&amp;B1987,WeatherIncidents!$C$3:'WeatherIncidents'!$C$26,"&gt;="&amp;B1987)&gt;0,1,0)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IF(COUNTIFS((WeatherIncidents!$B$3:'WeatherIncidents'!$B$26),"&lt;="&amp;B1988,WeatherIncidents!$C$3:'WeatherIncidents'!$C$26,"&gt;="&amp;B1988)&gt;0,1,0)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IF(COUNTIFS((WeatherIncidents!$B$3:'WeatherIncidents'!$B$26),"&lt;="&amp;B1989,WeatherIncidents!$C$3:'WeatherIncidents'!$C$26,"&gt;="&amp;B1989)&gt;0,1,0)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IF(COUNTIFS((WeatherIncidents!$B$3:'WeatherIncidents'!$B$26),"&lt;="&amp;B1990,WeatherIncidents!$C$3:'WeatherIncidents'!$C$26,"&gt;="&amp;B1990)&gt;0,1,0)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IF(COUNTIFS((WeatherIncidents!$B$3:'WeatherIncidents'!$B$26),"&lt;="&amp;B1991,WeatherIncidents!$C$3:'WeatherIncidents'!$C$26,"&gt;="&amp;B1991)&gt;0,1,0)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IF(COUNTIFS((WeatherIncidents!$B$3:'WeatherIncidents'!$B$26),"&lt;="&amp;B1992,WeatherIncidents!$C$3:'WeatherIncidents'!$C$26,"&gt;="&amp;B1992)&gt;0,1,0)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IF(COUNTIFS((WeatherIncidents!$B$3:'WeatherIncidents'!$B$26),"&lt;="&amp;B1993,WeatherIncidents!$C$3:'WeatherIncidents'!$C$26,"&gt;="&amp;B1993)&gt;0,1,0)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IF(COUNTIFS((WeatherIncidents!$B$3:'WeatherIncidents'!$B$26),"&lt;="&amp;B1994,WeatherIncidents!$C$3:'WeatherIncidents'!$C$26,"&gt;="&amp;B1994)&gt;0,1,0)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IF(COUNTIFS((WeatherIncidents!$B$3:'WeatherIncidents'!$B$26),"&lt;="&amp;B1995,WeatherIncidents!$C$3:'WeatherIncidents'!$C$26,"&gt;="&amp;B1995)&gt;0,1,0)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IF(COUNTIFS((WeatherIncidents!$B$3:'WeatherIncidents'!$B$26),"&lt;="&amp;B1996,WeatherIncidents!$C$3:'WeatherIncidents'!$C$26,"&gt;="&amp;B1996)&gt;0,1,0)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IF(COUNTIFS((WeatherIncidents!$B$3:'WeatherIncidents'!$B$26),"&lt;="&amp;B1997,WeatherIncidents!$C$3:'WeatherIncidents'!$C$26,"&gt;="&amp;B1997)&gt;0,1,0)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IF(COUNTIFS((WeatherIncidents!$B$3:'WeatherIncidents'!$B$26),"&lt;="&amp;B1998,WeatherIncidents!$C$3:'WeatherIncidents'!$C$26,"&gt;="&amp;B1998)&gt;0,1,0)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IF(COUNTIFS((WeatherIncidents!$B$3:'WeatherIncidents'!$B$26),"&lt;="&amp;B1999,WeatherIncidents!$C$3:'WeatherIncidents'!$C$26,"&gt;="&amp;B1999)&gt;0,1,0)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IF(COUNTIFS((WeatherIncidents!$B$3:'WeatherIncidents'!$B$26),"&lt;="&amp;B2000,WeatherIncidents!$C$3:'WeatherIncidents'!$C$26,"&gt;="&amp;B2000)&gt;0,1,0)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IF(COUNTIFS((WeatherIncidents!$B$3:'WeatherIncidents'!$B$26),"&lt;="&amp;B2001,WeatherIncidents!$C$3:'WeatherIncidents'!$C$26,"&gt;="&amp;B2001)&gt;0,1,0)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IF(COUNTIFS((WeatherIncidents!$B$3:'WeatherIncidents'!$B$26),"&lt;="&amp;B2002,WeatherIncidents!$C$3:'WeatherIncidents'!$C$26,"&gt;="&amp;B2002)&gt;0,1,0)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IF(COUNTIFS((WeatherIncidents!$B$3:'WeatherIncidents'!$B$26),"&lt;="&amp;B2003,WeatherIncidents!$C$3:'WeatherIncidents'!$C$26,"&gt;="&amp;B2003)&gt;0,1,0)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IF(COUNTIFS((WeatherIncidents!$B$3:'WeatherIncidents'!$B$26),"&lt;="&amp;B2004,WeatherIncidents!$C$3:'WeatherIncidents'!$C$26,"&gt;="&amp;B2004)&gt;0,1,0)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IF(COUNTIFS((WeatherIncidents!$B$3:'WeatherIncidents'!$B$26),"&lt;="&amp;B2005,WeatherIncidents!$C$3:'WeatherIncidents'!$C$26,"&gt;="&amp;B2005)&gt;0,1,0)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IF(COUNTIFS((WeatherIncidents!$B$3:'WeatherIncidents'!$B$26),"&lt;="&amp;B2006,WeatherIncidents!$C$3:'WeatherIncidents'!$C$26,"&gt;="&amp;B2006)&gt;0,1,0)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IF(COUNTIFS((WeatherIncidents!$B$3:'WeatherIncidents'!$B$26),"&lt;="&amp;B2007,WeatherIncidents!$C$3:'WeatherIncidents'!$C$26,"&gt;="&amp;B2007)&gt;0,1,0)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IF(COUNTIFS((WeatherIncidents!$B$3:'WeatherIncidents'!$B$26),"&lt;="&amp;B2008,WeatherIncidents!$C$3:'WeatherIncidents'!$C$26,"&gt;="&amp;B2008)&gt;0,1,0)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IF(COUNTIFS((WeatherIncidents!$B$3:'WeatherIncidents'!$B$26),"&lt;="&amp;B2009,WeatherIncidents!$C$3:'WeatherIncidents'!$C$26,"&gt;="&amp;B2009)&gt;0,1,0)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IF(COUNTIFS((WeatherIncidents!$B$3:'WeatherIncidents'!$B$26),"&lt;="&amp;B2010,WeatherIncidents!$C$3:'WeatherIncidents'!$C$26,"&gt;="&amp;B2010)&gt;0,1,0)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IF(COUNTIFS((WeatherIncidents!$B$3:'WeatherIncidents'!$B$26),"&lt;="&amp;B2011,WeatherIncidents!$C$3:'WeatherIncidents'!$C$26,"&gt;="&amp;B2011)&gt;0,1,0)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IF(COUNTIFS((WeatherIncidents!$B$3:'WeatherIncidents'!$B$26),"&lt;="&amp;B2012,WeatherIncidents!$C$3:'WeatherIncidents'!$C$26,"&gt;="&amp;B2012)&gt;0,1,0)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IF(COUNTIFS((WeatherIncidents!$B$3:'WeatherIncidents'!$B$26),"&lt;="&amp;B2013,WeatherIncidents!$C$3:'WeatherIncidents'!$C$26,"&gt;="&amp;B2013)&gt;0,1,0)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IF(COUNTIFS((WeatherIncidents!$B$3:'WeatherIncidents'!$B$26),"&lt;="&amp;B2014,WeatherIncidents!$C$3:'WeatherIncidents'!$C$26,"&gt;="&amp;B2014)&gt;0,1,0)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IF(COUNTIFS((WeatherIncidents!$B$3:'WeatherIncidents'!$B$26),"&lt;="&amp;B2015,WeatherIncidents!$C$3:'WeatherIncidents'!$C$26,"&gt;="&amp;B2015)&gt;0,1,0)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IF(COUNTIFS((WeatherIncidents!$B$3:'WeatherIncidents'!$B$26),"&lt;="&amp;B2016,WeatherIncidents!$C$3:'WeatherIncidents'!$C$26,"&gt;="&amp;B2016)&gt;0,1,0)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IF(COUNTIFS((WeatherIncidents!$B$3:'WeatherIncidents'!$B$26),"&lt;="&amp;B2017,WeatherIncidents!$C$3:'WeatherIncidents'!$C$26,"&gt;="&amp;B2017)&gt;0,1,0)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IF(COUNTIFS((WeatherIncidents!$B$3:'WeatherIncidents'!$B$26),"&lt;="&amp;B2018,WeatherIncidents!$C$3:'WeatherIncidents'!$C$26,"&gt;="&amp;B2018)&gt;0,1,0)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IF(COUNTIFS((WeatherIncidents!$B$3:'WeatherIncidents'!$B$26),"&lt;="&amp;B2019,WeatherIncidents!$C$3:'WeatherIncidents'!$C$26,"&gt;="&amp;B2019)&gt;0,1,0)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IF(COUNTIFS((WeatherIncidents!$B$3:'WeatherIncidents'!$B$26),"&lt;="&amp;B2020,WeatherIncidents!$C$3:'WeatherIncidents'!$C$26,"&gt;="&amp;B2020)&gt;0,1,0)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IF(COUNTIFS((WeatherIncidents!$B$3:'WeatherIncidents'!$B$26),"&lt;="&amp;B2021,WeatherIncidents!$C$3:'WeatherIncidents'!$C$26,"&gt;="&amp;B2021)&gt;0,1,0)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IF(COUNTIFS((WeatherIncidents!$B$3:'WeatherIncidents'!$B$26),"&lt;="&amp;B2022,WeatherIncidents!$C$3:'WeatherIncidents'!$C$26,"&gt;="&amp;B2022)&gt;0,1,0)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IF(COUNTIFS((WeatherIncidents!$B$3:'WeatherIncidents'!$B$26),"&lt;="&amp;B2023,WeatherIncidents!$C$3:'WeatherIncidents'!$C$26,"&gt;="&amp;B2023)&gt;0,1,0)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IF(COUNTIFS((WeatherIncidents!$B$3:'WeatherIncidents'!$B$26),"&lt;="&amp;B2024,WeatherIncidents!$C$3:'WeatherIncidents'!$C$26,"&gt;="&amp;B2024)&gt;0,1,0)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IF(COUNTIFS((WeatherIncidents!$B$3:'WeatherIncidents'!$B$26),"&lt;="&amp;B2025,WeatherIncidents!$C$3:'WeatherIncidents'!$C$26,"&gt;="&amp;B2025)&gt;0,1,0)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IF(COUNTIFS((WeatherIncidents!$B$3:'WeatherIncidents'!$B$26),"&lt;="&amp;B2026,WeatherIncidents!$C$3:'WeatherIncidents'!$C$26,"&gt;="&amp;B2026)&gt;0,1,0)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IF(COUNTIFS((WeatherIncidents!$B$3:'WeatherIncidents'!$B$26),"&lt;="&amp;B2027,WeatherIncidents!$C$3:'WeatherIncidents'!$C$26,"&gt;="&amp;B2027)&gt;0,1,0)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IF(COUNTIFS((WeatherIncidents!$B$3:'WeatherIncidents'!$B$26),"&lt;="&amp;B2028,WeatherIncidents!$C$3:'WeatherIncidents'!$C$26,"&gt;="&amp;B2028)&gt;0,1,0)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IF(COUNTIFS((WeatherIncidents!$B$3:'WeatherIncidents'!$B$26),"&lt;="&amp;B2029,WeatherIncidents!$C$3:'WeatherIncidents'!$C$26,"&gt;="&amp;B2029)&gt;0,1,0)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IF(COUNTIFS((WeatherIncidents!$B$3:'WeatherIncidents'!$B$26),"&lt;="&amp;B2030,WeatherIncidents!$C$3:'WeatherIncidents'!$C$26,"&gt;="&amp;B2030)&gt;0,1,0)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IF(COUNTIFS((WeatherIncidents!$B$3:'WeatherIncidents'!$B$26),"&lt;="&amp;B2031,WeatherIncidents!$C$3:'WeatherIncidents'!$C$26,"&gt;="&amp;B2031)&gt;0,1,0)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IF(COUNTIFS((WeatherIncidents!$B$3:'WeatherIncidents'!$B$26),"&lt;="&amp;B2032,WeatherIncidents!$C$3:'WeatherIncidents'!$C$26,"&gt;="&amp;B2032)&gt;0,1,0)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IF(COUNTIFS((WeatherIncidents!$B$3:'WeatherIncidents'!$B$26),"&lt;="&amp;B2033,WeatherIncidents!$C$3:'WeatherIncidents'!$C$26,"&gt;="&amp;B2033)&gt;0,1,0)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IF(COUNTIFS((WeatherIncidents!$B$3:'WeatherIncidents'!$B$26),"&lt;="&amp;B2034,WeatherIncidents!$C$3:'WeatherIncidents'!$C$26,"&gt;="&amp;B2034)&gt;0,1,0)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IF(COUNTIFS((WeatherIncidents!$B$3:'WeatherIncidents'!$B$26),"&lt;="&amp;B2035,WeatherIncidents!$C$3:'WeatherIncidents'!$C$26,"&gt;="&amp;B2035)&gt;0,1,0)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IF(COUNTIFS((WeatherIncidents!$B$3:'WeatherIncidents'!$B$26),"&lt;="&amp;B2036,WeatherIncidents!$C$3:'WeatherIncidents'!$C$26,"&gt;="&amp;B2036)&gt;0,1,0)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IF(COUNTIFS((WeatherIncidents!$B$3:'WeatherIncidents'!$B$26),"&lt;="&amp;B2037,WeatherIncidents!$C$3:'WeatherIncidents'!$C$26,"&gt;="&amp;B2037)&gt;0,1,0)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IF(COUNTIFS((WeatherIncidents!$B$3:'WeatherIncidents'!$B$26),"&lt;="&amp;B2038,WeatherIncidents!$C$3:'WeatherIncidents'!$C$26,"&gt;="&amp;B2038)&gt;0,1,0)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IF(COUNTIFS((WeatherIncidents!$B$3:'WeatherIncidents'!$B$26),"&lt;="&amp;B2039,WeatherIncidents!$C$3:'WeatherIncidents'!$C$26,"&gt;="&amp;B2039)&gt;0,1,0)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IF(COUNTIFS((WeatherIncidents!$B$3:'WeatherIncidents'!$B$26),"&lt;="&amp;B2040,WeatherIncidents!$C$3:'WeatherIncidents'!$C$26,"&gt;="&amp;B2040)&gt;0,1,0)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IF(COUNTIFS((WeatherIncidents!$B$3:'WeatherIncidents'!$B$26),"&lt;="&amp;B2041,WeatherIncidents!$C$3:'WeatherIncidents'!$C$26,"&gt;="&amp;B2041)&gt;0,1,0)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IF(COUNTIFS((WeatherIncidents!$B$3:'WeatherIncidents'!$B$26),"&lt;="&amp;B2042,WeatherIncidents!$C$3:'WeatherIncidents'!$C$26,"&gt;="&amp;B2042)&gt;0,1,0)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IF(COUNTIFS((WeatherIncidents!$B$3:'WeatherIncidents'!$B$26),"&lt;="&amp;B2043,WeatherIncidents!$C$3:'WeatherIncidents'!$C$26,"&gt;="&amp;B2043)&gt;0,1,0)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IF(COUNTIFS((WeatherIncidents!$B$3:'WeatherIncidents'!$B$26),"&lt;="&amp;B2044,WeatherIncidents!$C$3:'WeatherIncidents'!$C$26,"&gt;="&amp;B2044)&gt;0,1,0)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IF(COUNTIFS((WeatherIncidents!$B$3:'WeatherIncidents'!$B$26),"&lt;="&amp;B2045,WeatherIncidents!$C$3:'WeatherIncidents'!$C$26,"&gt;="&amp;B2045)&gt;0,1,0)</f>
        <v>0</v>
      </c>
      <c r="H2045">
        <f t="shared" si="32"/>
        <v>0</v>
      </c>
    </row>
    <row r="2046" spans="1:8" hidden="1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IF(COUNTIFS((WeatherIncidents!$B$3:'WeatherIncidents'!$B$26),"&lt;="&amp;B2046,WeatherIncidents!$C$3:'WeatherIncidents'!$C$26,"&gt;="&amp;B2046)&gt;0,1,0)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IF(COUNTIFS((WeatherIncidents!$B$3:'WeatherIncidents'!$B$26),"&lt;="&amp;B2047,WeatherIncidents!$C$3:'WeatherIncidents'!$C$26,"&gt;="&amp;B2047)&gt;0,1,0)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IF(COUNTIFS((WeatherIncidents!$B$3:'WeatherIncidents'!$B$26),"&lt;="&amp;B2048,WeatherIncidents!$C$3:'WeatherIncidents'!$C$26,"&gt;="&amp;B2048)&gt;0,1,0)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IF(COUNTIFS((WeatherIncidents!$B$3:'WeatherIncidents'!$B$26),"&lt;="&amp;B2049,WeatherIncidents!$C$3:'WeatherIncidents'!$C$26,"&gt;="&amp;B2049)&gt;0,1,0)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IF(COUNTIFS((WeatherIncidents!$B$3:'WeatherIncidents'!$B$26),"&lt;="&amp;B2050,WeatherIncidents!$C$3:'WeatherIncidents'!$C$26,"&gt;="&amp;B2050)&gt;0,1,0)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IF(COUNTIFS((WeatherIncidents!$B$3:'WeatherIncidents'!$B$26),"&lt;="&amp;B2051,WeatherIncidents!$C$3:'WeatherIncidents'!$C$26,"&gt;="&amp;B2051)&gt;0,1,0)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IF(COUNTIFS((WeatherIncidents!$B$3:'WeatherIncidents'!$B$26),"&lt;="&amp;B2052,WeatherIncidents!$C$3:'WeatherIncidents'!$C$26,"&gt;="&amp;B2052)&gt;0,1,0)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IF(COUNTIFS((WeatherIncidents!$B$3:'WeatherIncidents'!$B$26),"&lt;="&amp;B2053,WeatherIncidents!$C$3:'WeatherIncidents'!$C$26,"&gt;="&amp;B2053)&gt;0,1,0)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IF(COUNTIFS((WeatherIncidents!$B$3:'WeatherIncidents'!$B$26),"&lt;="&amp;B2054,WeatherIncidents!$C$3:'WeatherIncidents'!$C$26,"&gt;="&amp;B2054)&gt;0,1,0)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IF(COUNTIFS((WeatherIncidents!$B$3:'WeatherIncidents'!$B$26),"&lt;="&amp;B2055,WeatherIncidents!$C$3:'WeatherIncidents'!$C$26,"&gt;="&amp;B2055)&gt;0,1,0)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IF(COUNTIFS((WeatherIncidents!$B$3:'WeatherIncidents'!$B$26),"&lt;="&amp;B2056,WeatherIncidents!$C$3:'WeatherIncidents'!$C$26,"&gt;="&amp;B2056)&gt;0,1,0)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IF(COUNTIFS((WeatherIncidents!$B$3:'WeatherIncidents'!$B$26),"&lt;="&amp;B2057,WeatherIncidents!$C$3:'WeatherIncidents'!$C$26,"&gt;="&amp;B2057)&gt;0,1,0)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IF(COUNTIFS((WeatherIncidents!$B$3:'WeatherIncidents'!$B$26),"&lt;="&amp;B2058,WeatherIncidents!$C$3:'WeatherIncidents'!$C$26,"&gt;="&amp;B2058)&gt;0,1,0)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IF(COUNTIFS((WeatherIncidents!$B$3:'WeatherIncidents'!$B$26),"&lt;="&amp;B2059,WeatherIncidents!$C$3:'WeatherIncidents'!$C$26,"&gt;="&amp;B2059)&gt;0,1,0)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IF(COUNTIFS((WeatherIncidents!$B$3:'WeatherIncidents'!$B$26),"&lt;="&amp;B2060,WeatherIncidents!$C$3:'WeatherIncidents'!$C$26,"&gt;="&amp;B2060)&gt;0,1,0)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IF(COUNTIFS((WeatherIncidents!$B$3:'WeatherIncidents'!$B$26),"&lt;="&amp;B2061,WeatherIncidents!$C$3:'WeatherIncidents'!$C$26,"&gt;="&amp;B2061)&gt;0,1,0)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IF(COUNTIFS((WeatherIncidents!$B$3:'WeatherIncidents'!$B$26),"&lt;="&amp;B2062,WeatherIncidents!$C$3:'WeatherIncidents'!$C$26,"&gt;="&amp;B2062)&gt;0,1,0)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IF(COUNTIFS((WeatherIncidents!$B$3:'WeatherIncidents'!$B$26),"&lt;="&amp;B2063,WeatherIncidents!$C$3:'WeatherIncidents'!$C$26,"&gt;="&amp;B2063)&gt;0,1,0)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IF(COUNTIFS((WeatherIncidents!$B$3:'WeatherIncidents'!$B$26),"&lt;="&amp;B2064,WeatherIncidents!$C$3:'WeatherIncidents'!$C$26,"&gt;="&amp;B2064)&gt;0,1,0)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IF(COUNTIFS((WeatherIncidents!$B$3:'WeatherIncidents'!$B$26),"&lt;="&amp;B2065,WeatherIncidents!$C$3:'WeatherIncidents'!$C$26,"&gt;="&amp;B2065)&gt;0,1,0)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IF(COUNTIFS((WeatherIncidents!$B$3:'WeatherIncidents'!$B$26),"&lt;="&amp;B2066,WeatherIncidents!$C$3:'WeatherIncidents'!$C$26,"&gt;="&amp;B2066)&gt;0,1,0)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IF(COUNTIFS((WeatherIncidents!$B$3:'WeatherIncidents'!$B$26),"&lt;="&amp;B2067,WeatherIncidents!$C$3:'WeatherIncidents'!$C$26,"&gt;="&amp;B2067)&gt;0,1,0)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IF(COUNTIFS((WeatherIncidents!$B$3:'WeatherIncidents'!$B$26),"&lt;="&amp;B2068,WeatherIncidents!$C$3:'WeatherIncidents'!$C$26,"&gt;="&amp;B2068)&gt;0,1,0)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IF(COUNTIFS((WeatherIncidents!$B$3:'WeatherIncidents'!$B$26),"&lt;="&amp;B2069,WeatherIncidents!$C$3:'WeatherIncidents'!$C$26,"&gt;="&amp;B2069)&gt;0,1,0)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IF(COUNTIFS((WeatherIncidents!$B$3:'WeatherIncidents'!$B$26),"&lt;="&amp;B2070,WeatherIncidents!$C$3:'WeatherIncidents'!$C$26,"&gt;="&amp;B2070)&gt;0,1,0)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IF(COUNTIFS((WeatherIncidents!$B$3:'WeatherIncidents'!$B$26),"&lt;="&amp;B2071,WeatherIncidents!$C$3:'WeatherIncidents'!$C$26,"&gt;="&amp;B2071)&gt;0,1,0)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IF(COUNTIFS((WeatherIncidents!$B$3:'WeatherIncidents'!$B$26),"&lt;="&amp;B2072,WeatherIncidents!$C$3:'WeatherIncidents'!$C$26,"&gt;="&amp;B2072)&gt;0,1,0)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IF(COUNTIFS((WeatherIncidents!$B$3:'WeatherIncidents'!$B$26),"&lt;="&amp;B2073,WeatherIncidents!$C$3:'WeatherIncidents'!$C$26,"&gt;="&amp;B2073)&gt;0,1,0)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IF(COUNTIFS((WeatherIncidents!$B$3:'WeatherIncidents'!$B$26),"&lt;="&amp;B2074,WeatherIncidents!$C$3:'WeatherIncidents'!$C$26,"&gt;="&amp;B2074)&gt;0,1,0)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IF(COUNTIFS((WeatherIncidents!$B$3:'WeatherIncidents'!$B$26),"&lt;="&amp;B2075,WeatherIncidents!$C$3:'WeatherIncidents'!$C$26,"&gt;="&amp;B2075)&gt;0,1,0)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IF(COUNTIFS((WeatherIncidents!$B$3:'WeatherIncidents'!$B$26),"&lt;="&amp;B2076,WeatherIncidents!$C$3:'WeatherIncidents'!$C$26,"&gt;="&amp;B2076)&gt;0,1,0)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IF(COUNTIFS((WeatherIncidents!$B$3:'WeatherIncidents'!$B$26),"&lt;="&amp;B2077,WeatherIncidents!$C$3:'WeatherIncidents'!$C$26,"&gt;="&amp;B2077)&gt;0,1,0)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IF(COUNTIFS((WeatherIncidents!$B$3:'WeatherIncidents'!$B$26),"&lt;="&amp;B2078,WeatherIncidents!$C$3:'WeatherIncidents'!$C$26,"&gt;="&amp;B2078)&gt;0,1,0)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IF(COUNTIFS((WeatherIncidents!$B$3:'WeatherIncidents'!$B$26),"&lt;="&amp;B2079,WeatherIncidents!$C$3:'WeatherIncidents'!$C$26,"&gt;="&amp;B2079)&gt;0,1,0)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IF(COUNTIFS((WeatherIncidents!$B$3:'WeatherIncidents'!$B$26),"&lt;="&amp;B2080,WeatherIncidents!$C$3:'WeatherIncidents'!$C$26,"&gt;="&amp;B2080)&gt;0,1,0)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IF(COUNTIFS((WeatherIncidents!$B$3:'WeatherIncidents'!$B$26),"&lt;="&amp;B2081,WeatherIncidents!$C$3:'WeatherIncidents'!$C$26,"&gt;="&amp;B2081)&gt;0,1,0)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IF(COUNTIFS((WeatherIncidents!$B$3:'WeatherIncidents'!$B$26),"&lt;="&amp;B2082,WeatherIncidents!$C$3:'WeatherIncidents'!$C$26,"&gt;="&amp;B2082)&gt;0,1,0)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IF(COUNTIFS((WeatherIncidents!$B$3:'WeatherIncidents'!$B$26),"&lt;="&amp;B2083,WeatherIncidents!$C$3:'WeatherIncidents'!$C$26,"&gt;="&amp;B2083)&gt;0,1,0)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IF(COUNTIFS((WeatherIncidents!$B$3:'WeatherIncidents'!$B$26),"&lt;="&amp;B2084,WeatherIncidents!$C$3:'WeatherIncidents'!$C$26,"&gt;="&amp;B2084)&gt;0,1,0)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IF(COUNTIFS((WeatherIncidents!$B$3:'WeatherIncidents'!$B$26),"&lt;="&amp;B2085,WeatherIncidents!$C$3:'WeatherIncidents'!$C$26,"&gt;="&amp;B2085)&gt;0,1,0)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IF(COUNTIFS((WeatherIncidents!$B$3:'WeatherIncidents'!$B$26),"&lt;="&amp;B2086,WeatherIncidents!$C$3:'WeatherIncidents'!$C$26,"&gt;="&amp;B2086)&gt;0,1,0)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IF(COUNTIFS((WeatherIncidents!$B$3:'WeatherIncidents'!$B$26),"&lt;="&amp;B2087,WeatherIncidents!$C$3:'WeatherIncidents'!$C$26,"&gt;="&amp;B2087)&gt;0,1,0)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IF(COUNTIFS((WeatherIncidents!$B$3:'WeatherIncidents'!$B$26),"&lt;="&amp;B2088,WeatherIncidents!$C$3:'WeatherIncidents'!$C$26,"&gt;="&amp;B2088)&gt;0,1,0)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IF(COUNTIFS((WeatherIncidents!$B$3:'WeatherIncidents'!$B$26),"&lt;="&amp;B2089,WeatherIncidents!$C$3:'WeatherIncidents'!$C$26,"&gt;="&amp;B2089)&gt;0,1,0)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IF(COUNTIFS((WeatherIncidents!$B$3:'WeatherIncidents'!$B$26),"&lt;="&amp;B2090,WeatherIncidents!$C$3:'WeatherIncidents'!$C$26,"&gt;="&amp;B2090)&gt;0,1,0)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IF(COUNTIFS((WeatherIncidents!$B$3:'WeatherIncidents'!$B$26),"&lt;="&amp;B2091,WeatherIncidents!$C$3:'WeatherIncidents'!$C$26,"&gt;="&amp;B2091)&gt;0,1,0)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IF(COUNTIFS((WeatherIncidents!$B$3:'WeatherIncidents'!$B$26),"&lt;="&amp;B2092,WeatherIncidents!$C$3:'WeatherIncidents'!$C$26,"&gt;="&amp;B2092)&gt;0,1,0)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IF(COUNTIFS((WeatherIncidents!$B$3:'WeatherIncidents'!$B$26),"&lt;="&amp;B2093,WeatherIncidents!$C$3:'WeatherIncidents'!$C$26,"&gt;="&amp;B2093)&gt;0,1,0)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IF(COUNTIFS((WeatherIncidents!$B$3:'WeatherIncidents'!$B$26),"&lt;="&amp;B2094,WeatherIncidents!$C$3:'WeatherIncidents'!$C$26,"&gt;="&amp;B2094)&gt;0,1,0)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IF(COUNTIFS((WeatherIncidents!$B$3:'WeatherIncidents'!$B$26),"&lt;="&amp;B2095,WeatherIncidents!$C$3:'WeatherIncidents'!$C$26,"&gt;="&amp;B2095)&gt;0,1,0)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IF(COUNTIFS((WeatherIncidents!$B$3:'WeatherIncidents'!$B$26),"&lt;="&amp;B2096,WeatherIncidents!$C$3:'WeatherIncidents'!$C$26,"&gt;="&amp;B2096)&gt;0,1,0)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IF(COUNTIFS((WeatherIncidents!$B$3:'WeatherIncidents'!$B$26),"&lt;="&amp;B2097,WeatherIncidents!$C$3:'WeatherIncidents'!$C$26,"&gt;="&amp;B2097)&gt;0,1,0)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IF(COUNTIFS((WeatherIncidents!$B$3:'WeatherIncidents'!$B$26),"&lt;="&amp;B2098,WeatherIncidents!$C$3:'WeatherIncidents'!$C$26,"&gt;="&amp;B2098)&gt;0,1,0)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IF(COUNTIFS((WeatherIncidents!$B$3:'WeatherIncidents'!$B$26),"&lt;="&amp;B2099,WeatherIncidents!$C$3:'WeatherIncidents'!$C$26,"&gt;="&amp;B2099)&gt;0,1,0)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IF(COUNTIFS((WeatherIncidents!$B$3:'WeatherIncidents'!$B$26),"&lt;="&amp;B2100,WeatherIncidents!$C$3:'WeatherIncidents'!$C$26,"&gt;="&amp;B2100)&gt;0,1,0)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IF(COUNTIFS((WeatherIncidents!$B$3:'WeatherIncidents'!$B$26),"&lt;="&amp;B2101,WeatherIncidents!$C$3:'WeatherIncidents'!$C$26,"&gt;="&amp;B2101)&gt;0,1,0)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IF(COUNTIFS((WeatherIncidents!$B$3:'WeatherIncidents'!$B$26),"&lt;="&amp;B2102,WeatherIncidents!$C$3:'WeatherIncidents'!$C$26,"&gt;="&amp;B2102)&gt;0,1,0)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IF(COUNTIFS((WeatherIncidents!$B$3:'WeatherIncidents'!$B$26),"&lt;="&amp;B2103,WeatherIncidents!$C$3:'WeatherIncidents'!$C$26,"&gt;="&amp;B2103)&gt;0,1,0)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IF(COUNTIFS((WeatherIncidents!$B$3:'WeatherIncidents'!$B$26),"&lt;="&amp;B2104,WeatherIncidents!$C$3:'WeatherIncidents'!$C$26,"&gt;="&amp;B2104)&gt;0,1,0)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IF(COUNTIFS((WeatherIncidents!$B$3:'WeatherIncidents'!$B$26),"&lt;="&amp;B2105,WeatherIncidents!$C$3:'WeatherIncidents'!$C$26,"&gt;="&amp;B2105)&gt;0,1,0)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IF(COUNTIFS((WeatherIncidents!$B$3:'WeatherIncidents'!$B$26),"&lt;="&amp;B2106,WeatherIncidents!$C$3:'WeatherIncidents'!$C$26,"&gt;="&amp;B2106)&gt;0,1,0)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IF(COUNTIFS((WeatherIncidents!$B$3:'WeatherIncidents'!$B$26),"&lt;="&amp;B2107,WeatherIncidents!$C$3:'WeatherIncidents'!$C$26,"&gt;="&amp;B2107)&gt;0,1,0)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IF(COUNTIFS((WeatherIncidents!$B$3:'WeatherIncidents'!$B$26),"&lt;="&amp;B2108,WeatherIncidents!$C$3:'WeatherIncidents'!$C$26,"&gt;="&amp;B2108)&gt;0,1,0)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IF(COUNTIFS((WeatherIncidents!$B$3:'WeatherIncidents'!$B$26),"&lt;="&amp;B2109,WeatherIncidents!$C$3:'WeatherIncidents'!$C$26,"&gt;="&amp;B2109)&gt;0,1,0)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IF(COUNTIFS((WeatherIncidents!$B$3:'WeatherIncidents'!$B$26),"&lt;="&amp;B2110,WeatherIncidents!$C$3:'WeatherIncidents'!$C$26,"&gt;="&amp;B2110)&gt;0,1,0)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IF(COUNTIFS((WeatherIncidents!$B$3:'WeatherIncidents'!$B$26),"&lt;="&amp;B2111,WeatherIncidents!$C$3:'WeatherIncidents'!$C$26,"&gt;="&amp;B2111)&gt;0,1,0)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IF(COUNTIFS((WeatherIncidents!$B$3:'WeatherIncidents'!$B$26),"&lt;="&amp;B2112,WeatherIncidents!$C$3:'WeatherIncidents'!$C$26,"&gt;="&amp;B2112)&gt;0,1,0)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IF(COUNTIFS((WeatherIncidents!$B$3:'WeatherIncidents'!$B$26),"&lt;="&amp;B2113,WeatherIncidents!$C$3:'WeatherIncidents'!$C$26,"&gt;="&amp;B2113)&gt;0,1,0)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IF(COUNTIFS((WeatherIncidents!$B$3:'WeatherIncidents'!$B$26),"&lt;="&amp;B2114,WeatherIncidents!$C$3:'WeatherIncidents'!$C$26,"&gt;="&amp;B2114)&gt;0,1,0)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IF(COUNTIFS((WeatherIncidents!$B$3:'WeatherIncidents'!$B$26),"&lt;="&amp;B2115,WeatherIncidents!$C$3:'WeatherIncidents'!$C$26,"&gt;="&amp;B2115)&gt;0,1,0)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IF(COUNTIFS((WeatherIncidents!$B$3:'WeatherIncidents'!$B$26),"&lt;="&amp;B2116,WeatherIncidents!$C$3:'WeatherIncidents'!$C$26,"&gt;="&amp;B2116)&gt;0,1,0)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IF(COUNTIFS((WeatherIncidents!$B$3:'WeatherIncidents'!$B$26),"&lt;="&amp;B2117,WeatherIncidents!$C$3:'WeatherIncidents'!$C$26,"&gt;="&amp;B2117)&gt;0,1,0)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IF(COUNTIFS((WeatherIncidents!$B$3:'WeatherIncidents'!$B$26),"&lt;="&amp;B2118,WeatherIncidents!$C$3:'WeatherIncidents'!$C$26,"&gt;="&amp;B2118)&gt;0,1,0)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IF(COUNTIFS((WeatherIncidents!$B$3:'WeatherIncidents'!$B$26),"&lt;="&amp;B2119,WeatherIncidents!$C$3:'WeatherIncidents'!$C$26,"&gt;="&amp;B2119)&gt;0,1,0)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IF(COUNTIFS((WeatherIncidents!$B$3:'WeatherIncidents'!$B$26),"&lt;="&amp;B2120,WeatherIncidents!$C$3:'WeatherIncidents'!$C$26,"&gt;="&amp;B2120)&gt;0,1,0)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IF(COUNTIFS((WeatherIncidents!$B$3:'WeatherIncidents'!$B$26),"&lt;="&amp;B2121,WeatherIncidents!$C$3:'WeatherIncidents'!$C$26,"&gt;="&amp;B2121)&gt;0,1,0)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IF(COUNTIFS((WeatherIncidents!$B$3:'WeatherIncidents'!$B$26),"&lt;="&amp;B2122,WeatherIncidents!$C$3:'WeatherIncidents'!$C$26,"&gt;="&amp;B2122)&gt;0,1,0)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IF(COUNTIFS((WeatherIncidents!$B$3:'WeatherIncidents'!$B$26),"&lt;="&amp;B2123,WeatherIncidents!$C$3:'WeatherIncidents'!$C$26,"&gt;="&amp;B2123)&gt;0,1,0)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IF(COUNTIFS((WeatherIncidents!$B$3:'WeatherIncidents'!$B$26),"&lt;="&amp;B2124,WeatherIncidents!$C$3:'WeatherIncidents'!$C$26,"&gt;="&amp;B2124)&gt;0,1,0)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IF(COUNTIFS((WeatherIncidents!$B$3:'WeatherIncidents'!$B$26),"&lt;="&amp;B2125,WeatherIncidents!$C$3:'WeatherIncidents'!$C$26,"&gt;="&amp;B2125)&gt;0,1,0)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IF(COUNTIFS((WeatherIncidents!$B$3:'WeatherIncidents'!$B$26),"&lt;="&amp;B2126,WeatherIncidents!$C$3:'WeatherIncidents'!$C$26,"&gt;="&amp;B2126)&gt;0,1,0)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IF(COUNTIFS((WeatherIncidents!$B$3:'WeatherIncidents'!$B$26),"&lt;="&amp;B2127,WeatherIncidents!$C$3:'WeatherIncidents'!$C$26,"&gt;="&amp;B2127)&gt;0,1,0)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IF(COUNTIFS((WeatherIncidents!$B$3:'WeatherIncidents'!$B$26),"&lt;="&amp;B2128,WeatherIncidents!$C$3:'WeatherIncidents'!$C$26,"&gt;="&amp;B2128)&gt;0,1,0)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IF(COUNTIFS((WeatherIncidents!$B$3:'WeatherIncidents'!$B$26),"&lt;="&amp;B2129,WeatherIncidents!$C$3:'WeatherIncidents'!$C$26,"&gt;="&amp;B2129)&gt;0,1,0)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IF(COUNTIFS((WeatherIncidents!$B$3:'WeatherIncidents'!$B$26),"&lt;="&amp;B2130,WeatherIncidents!$C$3:'WeatherIncidents'!$C$26,"&gt;="&amp;B2130)&gt;0,1,0)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IF(COUNTIFS((WeatherIncidents!$B$3:'WeatherIncidents'!$B$26),"&lt;="&amp;B2131,WeatherIncidents!$C$3:'WeatherIncidents'!$C$26,"&gt;="&amp;B2131)&gt;0,1,0)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IF(COUNTIFS((WeatherIncidents!$B$3:'WeatherIncidents'!$B$26),"&lt;="&amp;B2132,WeatherIncidents!$C$3:'WeatherIncidents'!$C$26,"&gt;="&amp;B2132)&gt;0,1,0)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IF(COUNTIFS((WeatherIncidents!$B$3:'WeatherIncidents'!$B$26),"&lt;="&amp;B2133,WeatherIncidents!$C$3:'WeatherIncidents'!$C$26,"&gt;="&amp;B2133)&gt;0,1,0)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IF(COUNTIFS((WeatherIncidents!$B$3:'WeatherIncidents'!$B$26),"&lt;="&amp;B2134,WeatherIncidents!$C$3:'WeatherIncidents'!$C$26,"&gt;="&amp;B2134)&gt;0,1,0)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IF(COUNTIFS((WeatherIncidents!$B$3:'WeatherIncidents'!$B$26),"&lt;="&amp;B2135,WeatherIncidents!$C$3:'WeatherIncidents'!$C$26,"&gt;="&amp;B2135)&gt;0,1,0)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IF(COUNTIFS((WeatherIncidents!$B$3:'WeatherIncidents'!$B$26),"&lt;="&amp;B2136,WeatherIncidents!$C$3:'WeatherIncidents'!$C$26,"&gt;="&amp;B2136)&gt;0,1,0)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IF(COUNTIFS((WeatherIncidents!$B$3:'WeatherIncidents'!$B$26),"&lt;="&amp;B2137,WeatherIncidents!$C$3:'WeatherIncidents'!$C$26,"&gt;="&amp;B2137)&gt;0,1,0)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IF(COUNTIFS((WeatherIncidents!$B$3:'WeatherIncidents'!$B$26),"&lt;="&amp;B2138,WeatherIncidents!$C$3:'WeatherIncidents'!$C$26,"&gt;="&amp;B2138)&gt;0,1,0)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IF(COUNTIFS((WeatherIncidents!$B$3:'WeatherIncidents'!$B$26),"&lt;="&amp;B2139,WeatherIncidents!$C$3:'WeatherIncidents'!$C$26,"&gt;="&amp;B2139)&gt;0,1,0)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IF(COUNTIFS((WeatherIncidents!$B$3:'WeatherIncidents'!$B$26),"&lt;="&amp;B2140,WeatherIncidents!$C$3:'WeatherIncidents'!$C$26,"&gt;="&amp;B2140)&gt;0,1,0)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IF(COUNTIFS((WeatherIncidents!$B$3:'WeatherIncidents'!$B$26),"&lt;="&amp;B2141,WeatherIncidents!$C$3:'WeatherIncidents'!$C$26,"&gt;="&amp;B2141)&gt;0,1,0)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IF(COUNTIFS((WeatherIncidents!$B$3:'WeatherIncidents'!$B$26),"&lt;="&amp;B2142,WeatherIncidents!$C$3:'WeatherIncidents'!$C$26,"&gt;="&amp;B2142)&gt;0,1,0)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IF(COUNTIFS((WeatherIncidents!$B$3:'WeatherIncidents'!$B$26),"&lt;="&amp;B2143,WeatherIncidents!$C$3:'WeatherIncidents'!$C$26,"&gt;="&amp;B2143)&gt;0,1,0)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IF(COUNTIFS((WeatherIncidents!$B$3:'WeatherIncidents'!$B$26),"&lt;="&amp;B2144,WeatherIncidents!$C$3:'WeatherIncidents'!$C$26,"&gt;="&amp;B2144)&gt;0,1,0)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IF(COUNTIFS((WeatherIncidents!$B$3:'WeatherIncidents'!$B$26),"&lt;="&amp;B2145,WeatherIncidents!$C$3:'WeatherIncidents'!$C$26,"&gt;="&amp;B2145)&gt;0,1,0)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IF(COUNTIFS((WeatherIncidents!$B$3:'WeatherIncidents'!$B$26),"&lt;="&amp;B2146,WeatherIncidents!$C$3:'WeatherIncidents'!$C$26,"&gt;="&amp;B2146)&gt;0,1,0)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IF(COUNTIFS((WeatherIncidents!$B$3:'WeatherIncidents'!$B$26),"&lt;="&amp;B2147,WeatherIncidents!$C$3:'WeatherIncidents'!$C$26,"&gt;="&amp;B2147)&gt;0,1,0)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IF(COUNTIFS((WeatherIncidents!$B$3:'WeatherIncidents'!$B$26),"&lt;="&amp;B2148,WeatherIncidents!$C$3:'WeatherIncidents'!$C$26,"&gt;="&amp;B2148)&gt;0,1,0)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IF(COUNTIFS((WeatherIncidents!$B$3:'WeatherIncidents'!$B$26),"&lt;="&amp;B2149,WeatherIncidents!$C$3:'WeatherIncidents'!$C$26,"&gt;="&amp;B2149)&gt;0,1,0)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IF(COUNTIFS((WeatherIncidents!$B$3:'WeatherIncidents'!$B$26),"&lt;="&amp;B2150,WeatherIncidents!$C$3:'WeatherIncidents'!$C$26,"&gt;="&amp;B2150)&gt;0,1,0)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IF(COUNTIFS((WeatherIncidents!$B$3:'WeatherIncidents'!$B$26),"&lt;="&amp;B2151,WeatherIncidents!$C$3:'WeatherIncidents'!$C$26,"&gt;="&amp;B2151)&gt;0,1,0)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IF(COUNTIFS((WeatherIncidents!$B$3:'WeatherIncidents'!$B$26),"&lt;="&amp;B2152,WeatherIncidents!$C$3:'WeatherIncidents'!$C$26,"&gt;="&amp;B2152)&gt;0,1,0)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IF(COUNTIFS((WeatherIncidents!$B$3:'WeatherIncidents'!$B$26),"&lt;="&amp;B2153,WeatherIncidents!$C$3:'WeatherIncidents'!$C$26,"&gt;="&amp;B2153)&gt;0,1,0)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IF(COUNTIFS((WeatherIncidents!$B$3:'WeatherIncidents'!$B$26),"&lt;="&amp;B2154,WeatherIncidents!$C$3:'WeatherIncidents'!$C$26,"&gt;="&amp;B2154)&gt;0,1,0)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IF(COUNTIFS((WeatherIncidents!$B$3:'WeatherIncidents'!$B$26),"&lt;="&amp;B2155,WeatherIncidents!$C$3:'WeatherIncidents'!$C$26,"&gt;="&amp;B2155)&gt;0,1,0)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IF(COUNTIFS((WeatherIncidents!$B$3:'WeatherIncidents'!$B$26),"&lt;="&amp;B2156,WeatherIncidents!$C$3:'WeatherIncidents'!$C$26,"&gt;="&amp;B2156)&gt;0,1,0)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IF(COUNTIFS((WeatherIncidents!$B$3:'WeatherIncidents'!$B$26),"&lt;="&amp;B2157,WeatherIncidents!$C$3:'WeatherIncidents'!$C$26,"&gt;="&amp;B2157)&gt;0,1,0)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IF(COUNTIFS((WeatherIncidents!$B$3:'WeatherIncidents'!$B$26),"&lt;="&amp;B2158,WeatherIncidents!$C$3:'WeatherIncidents'!$C$26,"&gt;="&amp;B2158)&gt;0,1,0)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IF(COUNTIFS((WeatherIncidents!$B$3:'WeatherIncidents'!$B$26),"&lt;="&amp;B2159,WeatherIncidents!$C$3:'WeatherIncidents'!$C$26,"&gt;="&amp;B2159)&gt;0,1,0)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IF(COUNTIFS((WeatherIncidents!$B$3:'WeatherIncidents'!$B$26),"&lt;="&amp;B2160,WeatherIncidents!$C$3:'WeatherIncidents'!$C$26,"&gt;="&amp;B2160)&gt;0,1,0)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IF(COUNTIFS((WeatherIncidents!$B$3:'WeatherIncidents'!$B$26),"&lt;="&amp;B2161,WeatherIncidents!$C$3:'WeatherIncidents'!$C$26,"&gt;="&amp;B2161)&gt;0,1,0)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IF(COUNTIFS((WeatherIncidents!$B$3:'WeatherIncidents'!$B$26),"&lt;="&amp;B2162,WeatherIncidents!$C$3:'WeatherIncidents'!$C$26,"&gt;="&amp;B2162)&gt;0,1,0)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IF(COUNTIFS((WeatherIncidents!$B$3:'WeatherIncidents'!$B$26),"&lt;="&amp;B2163,WeatherIncidents!$C$3:'WeatherIncidents'!$C$26,"&gt;="&amp;B2163)&gt;0,1,0)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IF(COUNTIFS((WeatherIncidents!$B$3:'WeatherIncidents'!$B$26),"&lt;="&amp;B2164,WeatherIncidents!$C$3:'WeatherIncidents'!$C$26,"&gt;="&amp;B2164)&gt;0,1,0)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IF(COUNTIFS((WeatherIncidents!$B$3:'WeatherIncidents'!$B$26),"&lt;="&amp;B2165,WeatherIncidents!$C$3:'WeatherIncidents'!$C$26,"&gt;="&amp;B2165)&gt;0,1,0)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IF(COUNTIFS((WeatherIncidents!$B$3:'WeatherIncidents'!$B$26),"&lt;="&amp;B2166,WeatherIncidents!$C$3:'WeatherIncidents'!$C$26,"&gt;="&amp;B2166)&gt;0,1,0)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IF(COUNTIFS((WeatherIncidents!$B$3:'WeatherIncidents'!$B$26),"&lt;="&amp;B2167,WeatherIncidents!$C$3:'WeatherIncidents'!$C$26,"&gt;="&amp;B2167)&gt;0,1,0)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IF(COUNTIFS((WeatherIncidents!$B$3:'WeatherIncidents'!$B$26),"&lt;="&amp;B2168,WeatherIncidents!$C$3:'WeatherIncidents'!$C$26,"&gt;="&amp;B2168)&gt;0,1,0)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IF(COUNTIFS((WeatherIncidents!$B$3:'WeatherIncidents'!$B$26),"&lt;="&amp;B2169,WeatherIncidents!$C$3:'WeatherIncidents'!$C$26,"&gt;="&amp;B2169)&gt;0,1,0)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IF(COUNTIFS((WeatherIncidents!$B$3:'WeatherIncidents'!$B$26),"&lt;="&amp;B2170,WeatherIncidents!$C$3:'WeatherIncidents'!$C$26,"&gt;="&amp;B2170)&gt;0,1,0)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IF(COUNTIFS((WeatherIncidents!$B$3:'WeatherIncidents'!$B$26),"&lt;="&amp;B2171,WeatherIncidents!$C$3:'WeatherIncidents'!$C$26,"&gt;="&amp;B2171)&gt;0,1,0)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IF(COUNTIFS((WeatherIncidents!$B$3:'WeatherIncidents'!$B$26),"&lt;="&amp;B2172,WeatherIncidents!$C$3:'WeatherIncidents'!$C$26,"&gt;="&amp;B2172)&gt;0,1,0)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IF(COUNTIFS((WeatherIncidents!$B$3:'WeatherIncidents'!$B$26),"&lt;="&amp;B2173,WeatherIncidents!$C$3:'WeatherIncidents'!$C$26,"&gt;="&amp;B2173)&gt;0,1,0)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IF(COUNTIFS((WeatherIncidents!$B$3:'WeatherIncidents'!$B$26),"&lt;="&amp;B2174,WeatherIncidents!$C$3:'WeatherIncidents'!$C$26,"&gt;="&amp;B2174)&gt;0,1,0)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IF(COUNTIFS((WeatherIncidents!$B$3:'WeatherIncidents'!$B$26),"&lt;="&amp;B2175,WeatherIncidents!$C$3:'WeatherIncidents'!$C$26,"&gt;="&amp;B2175)&gt;0,1,0)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IF(COUNTIFS((WeatherIncidents!$B$3:'WeatherIncidents'!$B$26),"&lt;="&amp;B2176,WeatherIncidents!$C$3:'WeatherIncidents'!$C$26,"&gt;="&amp;B2176)&gt;0,1,0)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IF(COUNTIFS((WeatherIncidents!$B$3:'WeatherIncidents'!$B$26),"&lt;="&amp;B2177,WeatherIncidents!$C$3:'WeatherIncidents'!$C$26,"&gt;="&amp;B2177)&gt;0,1,0)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IF(COUNTIFS((WeatherIncidents!$B$3:'WeatherIncidents'!$B$26),"&lt;="&amp;B2178,WeatherIncidents!$C$3:'WeatherIncidents'!$C$26,"&gt;="&amp;B2178)&gt;0,1,0)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IF(COUNTIFS((WeatherIncidents!$B$3:'WeatherIncidents'!$B$26),"&lt;="&amp;B2179,WeatherIncidents!$C$3:'WeatherIncidents'!$C$26,"&gt;="&amp;B2179)&gt;0,1,0)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IF(COUNTIFS((WeatherIncidents!$B$3:'WeatherIncidents'!$B$26),"&lt;="&amp;B2180,WeatherIncidents!$C$3:'WeatherIncidents'!$C$26,"&gt;="&amp;B2180)&gt;0,1,0)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IF(COUNTIFS((WeatherIncidents!$B$3:'WeatherIncidents'!$B$26),"&lt;="&amp;B2181,WeatherIncidents!$C$3:'WeatherIncidents'!$C$26,"&gt;="&amp;B2181)&gt;0,1,0)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IF(COUNTIFS((WeatherIncidents!$B$3:'WeatherIncidents'!$B$26),"&lt;="&amp;B2182,WeatherIncidents!$C$3:'WeatherIncidents'!$C$26,"&gt;="&amp;B2182)&gt;0,1,0)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IF(COUNTIFS((WeatherIncidents!$B$3:'WeatherIncidents'!$B$26),"&lt;="&amp;B2183,WeatherIncidents!$C$3:'WeatherIncidents'!$C$26,"&gt;="&amp;B2183)&gt;0,1,0)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IF(COUNTIFS((WeatherIncidents!$B$3:'WeatherIncidents'!$B$26),"&lt;="&amp;B2184,WeatherIncidents!$C$3:'WeatherIncidents'!$C$26,"&gt;="&amp;B2184)&gt;0,1,0)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IF(COUNTIFS((WeatherIncidents!$B$3:'WeatherIncidents'!$B$26),"&lt;="&amp;B2185,WeatherIncidents!$C$3:'WeatherIncidents'!$C$26,"&gt;="&amp;B2185)&gt;0,1,0)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IF(COUNTIFS((WeatherIncidents!$B$3:'WeatherIncidents'!$B$26),"&lt;="&amp;B2186,WeatherIncidents!$C$3:'WeatherIncidents'!$C$26,"&gt;="&amp;B2186)&gt;0,1,0)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IF(COUNTIFS((WeatherIncidents!$B$3:'WeatherIncidents'!$B$26),"&lt;="&amp;B2187,WeatherIncidents!$C$3:'WeatherIncidents'!$C$26,"&gt;="&amp;B2187)&gt;0,1,0)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IF(COUNTIFS((WeatherIncidents!$B$3:'WeatherIncidents'!$B$26),"&lt;="&amp;B2188,WeatherIncidents!$C$3:'WeatherIncidents'!$C$26,"&gt;="&amp;B2188)&gt;0,1,0)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IF(COUNTIFS((WeatherIncidents!$B$3:'WeatherIncidents'!$B$26),"&lt;="&amp;B2189,WeatherIncidents!$C$3:'WeatherIncidents'!$C$26,"&gt;="&amp;B2189)&gt;0,1,0)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IF(COUNTIFS((WeatherIncidents!$B$3:'WeatherIncidents'!$B$26),"&lt;="&amp;B2190,WeatherIncidents!$C$3:'WeatherIncidents'!$C$26,"&gt;="&amp;B2190)&gt;0,1,0)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IF(COUNTIFS((WeatherIncidents!$B$3:'WeatherIncidents'!$B$26),"&lt;="&amp;B2191,WeatherIncidents!$C$3:'WeatherIncidents'!$C$26,"&gt;="&amp;B2191)&gt;0,1,0)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IF(COUNTIFS((WeatherIncidents!$B$3:'WeatherIncidents'!$B$26),"&lt;="&amp;B2192,WeatherIncidents!$C$3:'WeatherIncidents'!$C$26,"&gt;="&amp;B2192)&gt;0,1,0)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IF(COUNTIFS((WeatherIncidents!$B$3:'WeatherIncidents'!$B$26),"&lt;="&amp;B2193,WeatherIncidents!$C$3:'WeatherIncidents'!$C$26,"&gt;="&amp;B2193)&gt;0,1,0)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IF(COUNTIFS((WeatherIncidents!$B$3:'WeatherIncidents'!$B$26),"&lt;="&amp;B2194,WeatherIncidents!$C$3:'WeatherIncidents'!$C$26,"&gt;="&amp;B2194)&gt;0,1,0)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IF(COUNTIFS((WeatherIncidents!$B$3:'WeatherIncidents'!$B$26),"&lt;="&amp;B2195,WeatherIncidents!$C$3:'WeatherIncidents'!$C$26,"&gt;="&amp;B2195)&gt;0,1,0)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IF(COUNTIFS((WeatherIncidents!$B$3:'WeatherIncidents'!$B$26),"&lt;="&amp;B2196,WeatherIncidents!$C$3:'WeatherIncidents'!$C$26,"&gt;="&amp;B2196)&gt;0,1,0)</f>
        <v>1</v>
      </c>
      <c r="H2196">
        <f t="shared" si="35"/>
        <v>0</v>
      </c>
    </row>
    <row r="2197" spans="1:8" hidden="1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IF(COUNTIFS((WeatherIncidents!$B$3:'WeatherIncidents'!$B$26),"&lt;="&amp;B2197,WeatherIncidents!$C$3:'WeatherIncidents'!$C$26,"&gt;="&amp;B2197)&gt;0,1,0)</f>
        <v>1</v>
      </c>
      <c r="H2197">
        <f t="shared" si="35"/>
        <v>1</v>
      </c>
    </row>
    <row r="2198" spans="1:8" hidden="1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IF(COUNTIFS((WeatherIncidents!$B$3:'WeatherIncidents'!$B$26),"&lt;="&amp;B2198,WeatherIncidents!$C$3:'WeatherIncidents'!$C$26,"&gt;="&amp;B2198)&gt;0,1,0)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IF(COUNTIFS((WeatherIncidents!$B$3:'WeatherIncidents'!$B$26),"&lt;="&amp;B2199,WeatherIncidents!$C$3:'WeatherIncidents'!$C$26,"&gt;="&amp;B2199)&gt;0,1,0)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IF(COUNTIFS((WeatherIncidents!$B$3:'WeatherIncidents'!$B$26),"&lt;="&amp;B2200,WeatherIncidents!$C$3:'WeatherIncidents'!$C$26,"&gt;="&amp;B2200)&gt;0,1,0)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IF(COUNTIFS((WeatherIncidents!$B$3:'WeatherIncidents'!$B$26),"&lt;="&amp;B2201,WeatherIncidents!$C$3:'WeatherIncidents'!$C$26,"&gt;="&amp;B2201)&gt;0,1,0)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IF(COUNTIFS((WeatherIncidents!$B$3:'WeatherIncidents'!$B$26),"&lt;="&amp;B2202,WeatherIncidents!$C$3:'WeatherIncidents'!$C$26,"&gt;="&amp;B2202)&gt;0,1,0)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IF(COUNTIFS((WeatherIncidents!$B$3:'WeatherIncidents'!$B$26),"&lt;="&amp;B2203,WeatherIncidents!$C$3:'WeatherIncidents'!$C$26,"&gt;="&amp;B2203)&gt;0,1,0)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IF(COUNTIFS((WeatherIncidents!$B$3:'WeatherIncidents'!$B$26),"&lt;="&amp;B2204,WeatherIncidents!$C$3:'WeatherIncidents'!$C$26,"&gt;="&amp;B2204)&gt;0,1,0)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IF(COUNTIFS((WeatherIncidents!$B$3:'WeatherIncidents'!$B$26),"&lt;="&amp;B2205,WeatherIncidents!$C$3:'WeatherIncidents'!$C$26,"&gt;="&amp;B2205)&gt;0,1,0)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IF(COUNTIFS((WeatherIncidents!$B$3:'WeatherIncidents'!$B$26),"&lt;="&amp;B2206,WeatherIncidents!$C$3:'WeatherIncidents'!$C$26,"&gt;="&amp;B2206)&gt;0,1,0)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IF(COUNTIFS((WeatherIncidents!$B$3:'WeatherIncidents'!$B$26),"&lt;="&amp;B2207,WeatherIncidents!$C$3:'WeatherIncidents'!$C$26,"&gt;="&amp;B2207)&gt;0,1,0)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IF(COUNTIFS((WeatherIncidents!$B$3:'WeatherIncidents'!$B$26),"&lt;="&amp;B2208,WeatherIncidents!$C$3:'WeatherIncidents'!$C$26,"&gt;="&amp;B2208)&gt;0,1,0)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IF(COUNTIFS((WeatherIncidents!$B$3:'WeatherIncidents'!$B$26),"&lt;="&amp;B2209,WeatherIncidents!$C$3:'WeatherIncidents'!$C$26,"&gt;="&amp;B2209)&gt;0,1,0)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IF(COUNTIFS((WeatherIncidents!$B$3:'WeatherIncidents'!$B$26),"&lt;="&amp;B2210,WeatherIncidents!$C$3:'WeatherIncidents'!$C$26,"&gt;="&amp;B2210)&gt;0,1,0)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IF(COUNTIFS((WeatherIncidents!$B$3:'WeatherIncidents'!$B$26),"&lt;="&amp;B2211,WeatherIncidents!$C$3:'WeatherIncidents'!$C$26,"&gt;="&amp;B2211)&gt;0,1,0)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IF(COUNTIFS((WeatherIncidents!$B$3:'WeatherIncidents'!$B$26),"&lt;="&amp;B2212,WeatherIncidents!$C$3:'WeatherIncidents'!$C$26,"&gt;="&amp;B2212)&gt;0,1,0)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IF(COUNTIFS((WeatherIncidents!$B$3:'WeatherIncidents'!$B$26),"&lt;="&amp;B2213,WeatherIncidents!$C$3:'WeatherIncidents'!$C$26,"&gt;="&amp;B2213)&gt;0,1,0)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IF(COUNTIFS((WeatherIncidents!$B$3:'WeatherIncidents'!$B$26),"&lt;="&amp;B2214,WeatherIncidents!$C$3:'WeatherIncidents'!$C$26,"&gt;="&amp;B2214)&gt;0,1,0)</f>
        <v>0</v>
      </c>
      <c r="H2214">
        <f t="shared" si="35"/>
        <v>0</v>
      </c>
    </row>
    <row r="2215" spans="1:8" hidden="1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IF(COUNTIFS((WeatherIncidents!$B$3:'WeatherIncidents'!$B$26),"&lt;="&amp;B2215,WeatherIncidents!$C$3:'WeatherIncidents'!$C$26,"&gt;="&amp;B2215)&gt;0,1,0)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IF(COUNTIFS((WeatherIncidents!$B$3:'WeatherIncidents'!$B$26),"&lt;="&amp;B2216,WeatherIncidents!$C$3:'WeatherIncidents'!$C$26,"&gt;="&amp;B2216)&gt;0,1,0)</f>
        <v>0</v>
      </c>
      <c r="H2216">
        <f t="shared" si="35"/>
        <v>0</v>
      </c>
    </row>
    <row r="2217" spans="1:8" hidden="1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IF(COUNTIFS((WeatherIncidents!$B$3:'WeatherIncidents'!$B$26),"&lt;="&amp;B2217,WeatherIncidents!$C$3:'WeatherIncidents'!$C$26,"&gt;="&amp;B2217)&gt;0,1,0)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IF(COUNTIFS((WeatherIncidents!$B$3:'WeatherIncidents'!$B$26),"&lt;="&amp;B2218,WeatherIncidents!$C$3:'WeatherIncidents'!$C$26,"&gt;="&amp;B2218)&gt;0,1,0)</f>
        <v>0</v>
      </c>
      <c r="H2218">
        <f t="shared" si="35"/>
        <v>0</v>
      </c>
    </row>
    <row r="2219" spans="1:8" hidden="1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IF(COUNTIFS((WeatherIncidents!$B$3:'WeatherIncidents'!$B$26),"&lt;="&amp;B2219,WeatherIncidents!$C$3:'WeatherIncidents'!$C$26,"&gt;="&amp;B2219)&gt;0,1,0)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IF(COUNTIFS((WeatherIncidents!$B$3:'WeatherIncidents'!$B$26),"&lt;="&amp;B2220,WeatherIncidents!$C$3:'WeatherIncidents'!$C$26,"&gt;="&amp;B2220)&gt;0,1,0)</f>
        <v>0</v>
      </c>
      <c r="H2220">
        <f t="shared" si="35"/>
        <v>0</v>
      </c>
    </row>
    <row r="2221" spans="1:8" hidden="1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IF(COUNTIFS((WeatherIncidents!$B$3:'WeatherIncidents'!$B$26),"&lt;="&amp;B2221,WeatherIncidents!$C$3:'WeatherIncidents'!$C$26,"&gt;="&amp;B2221)&gt;0,1,0)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IF(COUNTIFS((WeatherIncidents!$B$3:'WeatherIncidents'!$B$26),"&lt;="&amp;B2222,WeatherIncidents!$C$3:'WeatherIncidents'!$C$26,"&gt;="&amp;B2222)&gt;0,1,0)</f>
        <v>0</v>
      </c>
      <c r="H2222">
        <f t="shared" si="35"/>
        <v>0</v>
      </c>
    </row>
    <row r="2223" spans="1:8" hidden="1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IF(COUNTIFS((WeatherIncidents!$B$3:'WeatherIncidents'!$B$26),"&lt;="&amp;B2223,WeatherIncidents!$C$3:'WeatherIncidents'!$C$26,"&gt;="&amp;B2223)&gt;0,1,0)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IF(COUNTIFS((WeatherIncidents!$B$3:'WeatherIncidents'!$B$26),"&lt;="&amp;B2224,WeatherIncidents!$C$3:'WeatherIncidents'!$C$26,"&gt;="&amp;B2224)&gt;0,1,0)</f>
        <v>0</v>
      </c>
      <c r="H2224">
        <f t="shared" si="35"/>
        <v>0</v>
      </c>
    </row>
    <row r="2225" spans="1:8" hidden="1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IF(COUNTIFS((WeatherIncidents!$B$3:'WeatherIncidents'!$B$26),"&lt;="&amp;B2225,WeatherIncidents!$C$3:'WeatherIncidents'!$C$26,"&gt;="&amp;B2225)&gt;0,1,0)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IF(COUNTIFS((WeatherIncidents!$B$3:'WeatherIncidents'!$B$26),"&lt;="&amp;B2226,WeatherIncidents!$C$3:'WeatherIncidents'!$C$26,"&gt;="&amp;B2226)&gt;0,1,0)</f>
        <v>0</v>
      </c>
      <c r="H2226">
        <f t="shared" si="35"/>
        <v>0</v>
      </c>
    </row>
    <row r="2227" spans="1:8" hidden="1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IF(COUNTIFS((WeatherIncidents!$B$3:'WeatherIncidents'!$B$26),"&lt;="&amp;B2227,WeatherIncidents!$C$3:'WeatherIncidents'!$C$26,"&gt;="&amp;B2227)&gt;0,1,0)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IF(COUNTIFS((WeatherIncidents!$B$3:'WeatherIncidents'!$B$26),"&lt;="&amp;B2228,WeatherIncidents!$C$3:'WeatherIncidents'!$C$26,"&gt;="&amp;B2228)&gt;0,1,0)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IF(COUNTIFS((WeatherIncidents!$B$3:'WeatherIncidents'!$B$26),"&lt;="&amp;B2229,WeatherIncidents!$C$3:'WeatherIncidents'!$C$26,"&gt;="&amp;B2229)&gt;0,1,0)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IF(COUNTIFS((WeatherIncidents!$B$3:'WeatherIncidents'!$B$26),"&lt;="&amp;B2230,WeatherIncidents!$C$3:'WeatherIncidents'!$C$26,"&gt;="&amp;B2230)&gt;0,1,0)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IF(COUNTIFS((WeatherIncidents!$B$3:'WeatherIncidents'!$B$26),"&lt;="&amp;B2231,WeatherIncidents!$C$3:'WeatherIncidents'!$C$26,"&gt;="&amp;B2231)&gt;0,1,0)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IF(COUNTIFS((WeatherIncidents!$B$3:'WeatherIncidents'!$B$26),"&lt;="&amp;B2232,WeatherIncidents!$C$3:'WeatherIncidents'!$C$26,"&gt;="&amp;B2232)&gt;0,1,0)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IF(COUNTIFS((WeatherIncidents!$B$3:'WeatherIncidents'!$B$26),"&lt;="&amp;B2233,WeatherIncidents!$C$3:'WeatherIncidents'!$C$26,"&gt;="&amp;B2233)&gt;0,1,0)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IF(COUNTIFS((WeatherIncidents!$B$3:'WeatherIncidents'!$B$26),"&lt;="&amp;B2234,WeatherIncidents!$C$3:'WeatherIncidents'!$C$26,"&gt;="&amp;B2234)&gt;0,1,0)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IF(COUNTIFS((WeatherIncidents!$B$3:'WeatherIncidents'!$B$26),"&lt;="&amp;B2235,WeatherIncidents!$C$3:'WeatherIncidents'!$C$26,"&gt;="&amp;B2235)&gt;0,1,0)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IF(COUNTIFS((WeatherIncidents!$B$3:'WeatherIncidents'!$B$26),"&lt;="&amp;B2236,WeatherIncidents!$C$3:'WeatherIncidents'!$C$26,"&gt;="&amp;B2236)&gt;0,1,0)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IF(COUNTIFS((WeatherIncidents!$B$3:'WeatherIncidents'!$B$26),"&lt;="&amp;B2237,WeatherIncidents!$C$3:'WeatherIncidents'!$C$26,"&gt;="&amp;B2237)&gt;0,1,0)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IF(COUNTIFS((WeatherIncidents!$B$3:'WeatherIncidents'!$B$26),"&lt;="&amp;B2238,WeatherIncidents!$C$3:'WeatherIncidents'!$C$26,"&gt;="&amp;B2238)&gt;0,1,0)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IF(COUNTIFS((WeatherIncidents!$B$3:'WeatherIncidents'!$B$26),"&lt;="&amp;B2239,WeatherIncidents!$C$3:'WeatherIncidents'!$C$26,"&gt;="&amp;B2239)&gt;0,1,0)</f>
        <v>0</v>
      </c>
      <c r="H2239">
        <f t="shared" si="35"/>
        <v>0</v>
      </c>
    </row>
  </sheetData>
  <autoFilter ref="A1:H2239">
    <filterColumn colId="7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>
      <selection activeCell="A2" sqref="A2:A16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2" width="11.28515625" customWidth="1"/>
    <col min="13" max="13" width="10.28515625" customWidth="1"/>
    <col min="17" max="17" width="14.140625" customWidth="1"/>
    <col min="18" max="18" width="11.85546875" customWidth="1"/>
    <col min="20" max="20" width="11.140625" customWidth="1"/>
  </cols>
  <sheetData>
    <row r="1" spans="1:21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  <c r="I1" s="4" t="s">
        <v>375</v>
      </c>
      <c r="J1" s="4" t="s">
        <v>382</v>
      </c>
      <c r="K1" s="18"/>
      <c r="L1" s="18"/>
    </row>
    <row r="2" spans="1:21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IF(COUNTIFS((WeatherIncidents!$B$3:'WeatherIncidents'!$B$26),"&lt;="&amp;B2,WeatherIncidents!$C$3:'WeatherIncidents'!$C$26,"&gt;="&amp;B2)&gt;0,1,0)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17"/>
      <c r="L2" s="17"/>
      <c r="M2" s="5">
        <v>38353</v>
      </c>
      <c r="N2" s="16" t="s">
        <v>374</v>
      </c>
      <c r="O2" s="16" t="s">
        <v>365</v>
      </c>
      <c r="Q2" t="s">
        <v>371</v>
      </c>
      <c r="R2" t="s">
        <v>1361</v>
      </c>
      <c r="S2" t="s">
        <v>1363</v>
      </c>
      <c r="T2" t="s">
        <v>1362</v>
      </c>
      <c r="U2" t="s">
        <v>1364</v>
      </c>
    </row>
    <row r="3" spans="1:21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IF(COUNTIFS((WeatherIncidents!$B$3:'WeatherIncidents'!$B$26),"&lt;="&amp;B3,WeatherIncidents!$C$3:'WeatherIncidents'!$C$26,"&gt;="&amp;B3)&gt;0,1,0)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17"/>
      <c r="L3" s="17"/>
      <c r="M3" s="5">
        <f t="shared" ref="M3:M13" si="1">DATE(YEAR(M2)+1,1,1)</f>
        <v>38718</v>
      </c>
      <c r="N3" s="13">
        <v>38718</v>
      </c>
      <c r="O3" s="14">
        <v>11</v>
      </c>
      <c r="P3" s="5">
        <f t="shared" ref="P3:P13" si="2">DATE(YEAR(N3)-1,1,1)</f>
        <v>38353</v>
      </c>
      <c r="Q3">
        <f>SUM(O3:O13)</f>
        <v>165</v>
      </c>
      <c r="R3" s="40">
        <f>O3-$Q$7</f>
        <v>5.712657990595944</v>
      </c>
      <c r="S3" s="40">
        <f>SQRT(O3)</f>
        <v>3.3166247903553998</v>
      </c>
      <c r="T3" s="38">
        <f>R3/(WeatherIncidents!$U3*$Q$7)</f>
        <v>2.2848400959928137</v>
      </c>
      <c r="U3" s="38">
        <f>S3/R3*T3</f>
        <v>1.3265203897804574</v>
      </c>
    </row>
    <row r="4" spans="1:21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IF(COUNTIFS((WeatherIncidents!$B$3:'WeatherIncidents'!$B$26),"&lt;="&amp;B4,WeatherIncidents!$C$3:'WeatherIncidents'!$C$26,"&gt;="&amp;B4)&gt;0,1,0)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17"/>
      <c r="L4" s="17"/>
      <c r="M4" s="5">
        <f t="shared" si="1"/>
        <v>39083</v>
      </c>
      <c r="N4" s="13">
        <v>39083</v>
      </c>
      <c r="O4" s="14">
        <v>22</v>
      </c>
      <c r="P4" s="5">
        <f t="shared" si="2"/>
        <v>38718</v>
      </c>
      <c r="Q4" t="s">
        <v>372</v>
      </c>
      <c r="R4" s="40">
        <f t="shared" ref="R4:R13" si="3">O4-$Q$7</f>
        <v>16.712657990595943</v>
      </c>
      <c r="S4" s="40">
        <f t="shared" ref="S4:S13" si="4">SQRT(O4)</f>
        <v>4.6904157598234297</v>
      </c>
      <c r="T4" s="38">
        <f>R4/(WeatherIncidents!$U4*$Q$7)</f>
        <v>3.160880828376686</v>
      </c>
      <c r="U4" s="38">
        <f t="shared" ref="U4:U13" si="5">S4/R4*T4</f>
        <v>0.88710277328023524</v>
      </c>
    </row>
    <row r="5" spans="1:21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IF(COUNTIFS((WeatherIncidents!$B$3:'WeatherIncidents'!$B$26),"&lt;="&amp;B5,WeatherIncidents!$C$3:'WeatherIncidents'!$C$26,"&gt;="&amp;B5)&gt;0,1,0)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17"/>
      <c r="L5" s="17"/>
      <c r="M5" s="5">
        <f t="shared" si="1"/>
        <v>39448</v>
      </c>
      <c r="N5" s="13">
        <v>39448</v>
      </c>
      <c r="O5" s="14">
        <v>62</v>
      </c>
      <c r="P5" s="5">
        <f t="shared" si="2"/>
        <v>39083</v>
      </c>
      <c r="Q5">
        <f>WeatherIncidents!$E$29*ExtCauseExcl!$M$17</f>
        <v>54.195255596391576</v>
      </c>
      <c r="R5" s="40">
        <f t="shared" si="3"/>
        <v>56.712657990595943</v>
      </c>
      <c r="S5" s="40">
        <f t="shared" si="4"/>
        <v>7.8740078740118111</v>
      </c>
      <c r="T5" s="38">
        <f>R5/(WeatherIncidents!$U5*$Q$7)</f>
        <v>2.9721075474231249</v>
      </c>
      <c r="U5" s="38">
        <f t="shared" si="5"/>
        <v>0.41264858781085856</v>
      </c>
    </row>
    <row r="6" spans="1:21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17"/>
      <c r="L6" s="17"/>
      <c r="M6" s="5">
        <f t="shared" si="1"/>
        <v>39814</v>
      </c>
      <c r="N6" s="13">
        <v>39814</v>
      </c>
      <c r="O6" s="14">
        <v>17</v>
      </c>
      <c r="P6" s="5">
        <f t="shared" si="2"/>
        <v>39448</v>
      </c>
      <c r="Q6" t="s">
        <v>1360</v>
      </c>
      <c r="R6" s="40">
        <f t="shared" si="3"/>
        <v>11.712657990595943</v>
      </c>
      <c r="S6" s="40">
        <f t="shared" si="4"/>
        <v>4.1231056256176606</v>
      </c>
      <c r="T6" s="38">
        <f>R6/(WeatherIncidents!$U6*$Q$7)</f>
        <v>1.9242575214138753</v>
      </c>
      <c r="U6" s="38">
        <f t="shared" si="5"/>
        <v>0.67737972184014617</v>
      </c>
    </row>
    <row r="7" spans="1:21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IF(COUNTIFS((WeatherIncidents!$B$3:'WeatherIncidents'!$B$26),"&lt;="&amp;B7,WeatherIncidents!$C$3:'WeatherIncidents'!$C$26,"&gt;="&amp;B7)&gt;0,1,0)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17"/>
      <c r="L7" s="17"/>
      <c r="M7" s="5">
        <f t="shared" si="1"/>
        <v>40179</v>
      </c>
      <c r="N7" s="13">
        <v>40179</v>
      </c>
      <c r="O7" s="14">
        <v>10</v>
      </c>
      <c r="P7" s="5">
        <f t="shared" si="2"/>
        <v>39814</v>
      </c>
      <c r="Q7" s="40">
        <f>Q5/10.25</f>
        <v>5.287342009404056</v>
      </c>
      <c r="R7" s="40">
        <f t="shared" si="3"/>
        <v>4.712657990595944</v>
      </c>
      <c r="S7" s="40">
        <f t="shared" si="4"/>
        <v>3.1622776601683795</v>
      </c>
      <c r="T7" s="38">
        <f>R7/(WeatherIncidents!$U7*$Q$7)</f>
        <v>1.3088499213881004</v>
      </c>
      <c r="U7" s="38">
        <f t="shared" si="5"/>
        <v>0.87826166786937465</v>
      </c>
    </row>
    <row r="8" spans="1:21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IF(COUNTIFS((WeatherIncidents!$B$3:'WeatherIncidents'!$B$26),"&lt;="&amp;B8,WeatherIncidents!$C$3:'WeatherIncidents'!$C$26,"&gt;="&amp;B8)&gt;0,1,0)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17"/>
      <c r="L8" s="17"/>
      <c r="M8" s="5">
        <f t="shared" si="1"/>
        <v>40544</v>
      </c>
      <c r="N8" s="13">
        <v>40544</v>
      </c>
      <c r="O8" s="14">
        <v>0</v>
      </c>
      <c r="P8" s="5">
        <f t="shared" si="2"/>
        <v>40179</v>
      </c>
      <c r="R8" s="40"/>
      <c r="S8" s="40"/>
      <c r="T8" s="38"/>
      <c r="U8" s="38"/>
    </row>
    <row r="9" spans="1:21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IF(COUNTIFS((WeatherIncidents!$B$3:'WeatherIncidents'!$B$26),"&lt;="&amp;B9,WeatherIncidents!$C$3:'WeatherIncidents'!$C$26,"&gt;="&amp;B9)&gt;0,1,0)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17"/>
      <c r="L9" s="17"/>
      <c r="M9" s="5">
        <f t="shared" si="1"/>
        <v>40909</v>
      </c>
      <c r="N9" s="13">
        <v>40909</v>
      </c>
      <c r="O9" s="14">
        <v>13</v>
      </c>
      <c r="P9" s="5">
        <f t="shared" si="2"/>
        <v>40544</v>
      </c>
      <c r="R9" s="40">
        <f t="shared" si="3"/>
        <v>7.712657990595944</v>
      </c>
      <c r="S9" s="40">
        <f t="shared" si="4"/>
        <v>3.6055512754639891</v>
      </c>
      <c r="T9" s="38">
        <f>R9/(WeatherIncidents!$U9*$Q$7)</f>
        <v>2.9048094704192065</v>
      </c>
      <c r="U9" s="38">
        <f t="shared" si="5"/>
        <v>1.3579546122517199</v>
      </c>
    </row>
    <row r="10" spans="1:21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IF(COUNTIFS((WeatherIncidents!$B$3:'WeatherIncidents'!$B$26),"&lt;="&amp;B10,WeatherIncidents!$C$3:'WeatherIncidents'!$C$26,"&gt;="&amp;B10)&gt;0,1,0)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17"/>
      <c r="L10" s="17"/>
      <c r="M10" s="5">
        <f t="shared" si="1"/>
        <v>41275</v>
      </c>
      <c r="N10" s="13">
        <v>41275</v>
      </c>
      <c r="O10" s="14">
        <v>0</v>
      </c>
      <c r="P10" s="5">
        <f t="shared" si="2"/>
        <v>40909</v>
      </c>
      <c r="R10" s="40"/>
      <c r="S10" s="40"/>
      <c r="T10" s="38"/>
      <c r="U10" s="38"/>
    </row>
    <row r="11" spans="1:21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IF(COUNTIFS((WeatherIncidents!$B$3:'WeatherIncidents'!$B$26),"&lt;="&amp;B11,WeatherIncidents!$C$3:'WeatherIncidents'!$C$26,"&gt;="&amp;B11)&gt;0,1,0)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17"/>
      <c r="L11" s="17"/>
      <c r="M11" s="5">
        <f t="shared" si="1"/>
        <v>41640</v>
      </c>
      <c r="N11" s="13">
        <v>41640</v>
      </c>
      <c r="O11" s="14">
        <v>0</v>
      </c>
      <c r="P11" s="5">
        <f t="shared" si="2"/>
        <v>41275</v>
      </c>
      <c r="R11" s="40"/>
      <c r="S11" s="40"/>
      <c r="T11" s="38"/>
      <c r="U11" s="38"/>
    </row>
    <row r="12" spans="1:21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IF(COUNTIFS((WeatherIncidents!$B$3:'WeatherIncidents'!$B$26),"&lt;="&amp;B12,WeatherIncidents!$C$3:'WeatherIncidents'!$C$26,"&gt;="&amp;B12)&gt;0,1,0)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17"/>
      <c r="L12" s="17"/>
      <c r="M12" s="5">
        <f t="shared" si="1"/>
        <v>42005</v>
      </c>
      <c r="N12" s="13">
        <v>42005</v>
      </c>
      <c r="O12" s="14">
        <v>20</v>
      </c>
      <c r="P12" s="5">
        <f t="shared" si="2"/>
        <v>41640</v>
      </c>
      <c r="R12" s="40">
        <f t="shared" si="3"/>
        <v>14.712657990595943</v>
      </c>
      <c r="S12" s="40">
        <f t="shared" si="4"/>
        <v>4.4721359549995796</v>
      </c>
      <c r="T12" s="38">
        <f>R12/(WeatherIncidents!$U12*$Q$7)</f>
        <v>2.3600716534560755</v>
      </c>
      <c r="U12" s="38">
        <f t="shared" si="5"/>
        <v>0.71737964034387958</v>
      </c>
    </row>
    <row r="13" spans="1:21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IF(COUNTIFS((WeatherIncidents!$B$3:'WeatherIncidents'!$B$26),"&lt;="&amp;B13,WeatherIncidents!$C$3:'WeatherIncidents'!$C$26,"&gt;="&amp;B13)&gt;0,1,0)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17"/>
      <c r="L13" s="17"/>
      <c r="M13" s="5">
        <f t="shared" si="1"/>
        <v>42370</v>
      </c>
      <c r="N13" s="13">
        <v>42370</v>
      </c>
      <c r="O13" s="14">
        <v>10</v>
      </c>
      <c r="P13" s="5">
        <f t="shared" si="2"/>
        <v>42005</v>
      </c>
      <c r="R13" s="40">
        <f t="shared" si="3"/>
        <v>4.712657990595944</v>
      </c>
      <c r="S13" s="40">
        <f t="shared" si="4"/>
        <v>3.1622776601683795</v>
      </c>
      <c r="T13" s="38">
        <f>R13/(WeatherIncidents!$U13*$Q$7)</f>
        <v>1.1994225434553198</v>
      </c>
      <c r="U13" s="38">
        <f t="shared" si="5"/>
        <v>0.80483394335846115</v>
      </c>
    </row>
    <row r="14" spans="1:21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IF(COUNTIFS((WeatherIncidents!$B$3:'WeatherIncidents'!$B$26),"&lt;="&amp;B14,WeatherIncidents!$C$3:'WeatherIncidents'!$C$26,"&gt;="&amp;B14)&gt;0,1,0)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K14" s="17"/>
      <c r="L14" s="17"/>
      <c r="N14" s="15" t="s">
        <v>364</v>
      </c>
      <c r="O14" s="15">
        <v>0</v>
      </c>
    </row>
    <row r="15" spans="1:21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  <c r="K15" s="17"/>
      <c r="L15" s="17"/>
    </row>
    <row r="16" spans="1:21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IF(COUNTIFS((WeatherIncidents!$B$3:'WeatherIncidents'!$B$26),"&lt;="&amp;B16,WeatherIncidents!$C$3:'WeatherIncidents'!$C$26,"&gt;="&amp;B16)&gt;0,1,0)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  <c r="K16" s="17"/>
      <c r="L16" s="17"/>
    </row>
    <row r="17" spans="1:12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IF(COUNTIFS((WeatherIncidents!$B$3:'WeatherIncidents'!$B$26),"&lt;="&amp;B17,WeatherIncidents!$C$3:'WeatherIncidents'!$C$26,"&gt;="&amp;B17)&gt;0,1,0)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  <c r="K17" s="17"/>
      <c r="L17" s="17"/>
    </row>
    <row r="18" spans="1:12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IF(COUNTIFS((WeatherIncidents!$B$3:'WeatherIncidents'!$B$26),"&lt;="&amp;B18,WeatherIncidents!$C$3:'WeatherIncidents'!$C$26,"&gt;="&amp;B18)&gt;0,1,0)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  <c r="K18" s="17"/>
      <c r="L18" s="17"/>
    </row>
    <row r="19" spans="1:12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IF(COUNTIFS((WeatherIncidents!$B$3:'WeatherIncidents'!$B$26),"&lt;="&amp;B19,WeatherIncidents!$C$3:'WeatherIncidents'!$C$26,"&gt;="&amp;B19)&gt;0,1,0)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  <c r="K19" s="17"/>
      <c r="L19" s="17"/>
    </row>
    <row r="20" spans="1:12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IF(COUNTIFS((WeatherIncidents!$B$3:'WeatherIncidents'!$B$26),"&lt;="&amp;B20,WeatherIncidents!$C$3:'WeatherIncidents'!$C$26,"&gt;="&amp;B20)&gt;0,1,0)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  <c r="K20" s="17"/>
      <c r="L20" s="17"/>
    </row>
    <row r="21" spans="1:12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IF(COUNTIFS((WeatherIncidents!$B$3:'WeatherIncidents'!$B$26),"&lt;="&amp;B21,WeatherIncidents!$C$3:'WeatherIncidents'!$C$26,"&gt;="&amp;B21)&gt;0,1,0)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  <c r="K21" s="17"/>
      <c r="L21" s="17"/>
    </row>
    <row r="22" spans="1:12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IF(COUNTIFS((WeatherIncidents!$B$3:'WeatherIncidents'!$B$26),"&lt;="&amp;B22,WeatherIncidents!$C$3:'WeatherIncidents'!$C$26,"&gt;="&amp;B22)&gt;0,1,0)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  <c r="K22" s="17"/>
      <c r="L22" s="17"/>
    </row>
    <row r="23" spans="1:12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IF(COUNTIFS((WeatherIncidents!$B$3:'WeatherIncidents'!$B$26),"&lt;="&amp;B23,WeatherIncidents!$C$3:'WeatherIncidents'!$C$26,"&gt;="&amp;B23)&gt;0,1,0)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  <c r="K23" s="17"/>
      <c r="L23" s="17"/>
    </row>
    <row r="24" spans="1:12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IF(COUNTIFS((WeatherIncidents!$B$3:'WeatherIncidents'!$B$26),"&lt;="&amp;B24,WeatherIncidents!$C$3:'WeatherIncidents'!$C$26,"&gt;="&amp;B24)&gt;0,1,0)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  <c r="K24" s="17"/>
      <c r="L24" s="17"/>
    </row>
    <row r="25" spans="1:12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  <c r="K25" s="17"/>
      <c r="L25" s="17"/>
    </row>
    <row r="26" spans="1:12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  <c r="K26" s="17"/>
      <c r="L26" s="17"/>
    </row>
    <row r="27" spans="1:12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IF(COUNTIFS((WeatherIncidents!$B$3:'WeatherIncidents'!$B$26),"&lt;="&amp;B27,WeatherIncidents!$C$3:'WeatherIncidents'!$C$26,"&gt;="&amp;B27)&gt;0,1,0)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  <c r="K27" s="17"/>
      <c r="L27" s="17"/>
    </row>
    <row r="28" spans="1:12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IF(COUNTIFS((WeatherIncidents!$B$3:'WeatherIncidents'!$B$26),"&lt;="&amp;B28,WeatherIncidents!$C$3:'WeatherIncidents'!$C$26,"&gt;="&amp;B28)&gt;0,1,0)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  <c r="K28" s="17"/>
      <c r="L28" s="17"/>
    </row>
    <row r="29" spans="1:12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IF(COUNTIFS((WeatherIncidents!$B$3:'WeatherIncidents'!$B$26),"&lt;="&amp;B29,WeatherIncidents!$C$3:'WeatherIncidents'!$C$26,"&gt;="&amp;B29)&gt;0,1,0)</f>
        <v>1</v>
      </c>
      <c r="H29">
        <f t="shared" si="0"/>
        <v>0</v>
      </c>
      <c r="I29" s="17" t="s">
        <v>314</v>
      </c>
      <c r="J29" s="17">
        <v>37</v>
      </c>
      <c r="K29" s="17"/>
      <c r="L29" s="17"/>
    </row>
    <row r="30" spans="1:12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  <c r="K30" s="17"/>
      <c r="L30" s="17"/>
    </row>
    <row r="31" spans="1:12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  <c r="K31" s="17"/>
      <c r="L31" s="17"/>
    </row>
    <row r="32" spans="1:12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  <c r="K32" s="17"/>
      <c r="L32" s="17"/>
    </row>
    <row r="33" spans="1:12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IF(COUNTIFS((WeatherIncidents!$B$3:'WeatherIncidents'!$B$26),"&lt;="&amp;B33,WeatherIncidents!$C$3:'WeatherIncidents'!$C$26,"&gt;="&amp;B33)&gt;0,1,0)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  <c r="K33" s="17"/>
      <c r="L33" s="17"/>
    </row>
    <row r="34" spans="1:12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IF(COUNTIFS((WeatherIncidents!$B$3:'WeatherIncidents'!$B$26),"&lt;="&amp;B34,WeatherIncidents!$C$3:'WeatherIncidents'!$C$26,"&gt;="&amp;B34)&gt;0,1,0)</f>
        <v>1</v>
      </c>
      <c r="H34">
        <f t="shared" si="0"/>
        <v>0</v>
      </c>
      <c r="I34" s="17" t="s">
        <v>314</v>
      </c>
      <c r="J34" s="17">
        <v>37</v>
      </c>
      <c r="K34" s="17"/>
      <c r="L34" s="17"/>
    </row>
    <row r="35" spans="1:12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IF(COUNTIFS((WeatherIncidents!$B$3:'WeatherIncidents'!$B$26),"&lt;="&amp;B35,WeatherIncidents!$C$3:'WeatherIncidents'!$C$26,"&gt;="&amp;B35)&gt;0,1,0)</f>
        <v>1</v>
      </c>
      <c r="H35">
        <f t="shared" ref="H35:H66" si="6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  <c r="K35" s="17"/>
      <c r="L35" s="17"/>
    </row>
    <row r="36" spans="1:12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IF(COUNTIFS((WeatherIncidents!$B$3:'WeatherIncidents'!$B$26),"&lt;="&amp;B36,WeatherIncidents!$C$3:'WeatherIncidents'!$C$26,"&gt;="&amp;B36)&gt;0,1,0)</f>
        <v>1</v>
      </c>
      <c r="H36">
        <f t="shared" si="6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  <c r="K36" s="17"/>
      <c r="L36" s="17"/>
    </row>
    <row r="37" spans="1:12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IF(COUNTIFS((WeatherIncidents!$B$3:'WeatherIncidents'!$B$26),"&lt;="&amp;B37,WeatherIncidents!$C$3:'WeatherIncidents'!$C$26,"&gt;="&amp;B37)&gt;0,1,0)</f>
        <v>1</v>
      </c>
      <c r="H37">
        <f t="shared" si="6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  <c r="K37" s="17"/>
      <c r="L37" s="17"/>
    </row>
    <row r="38" spans="1:12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IF(COUNTIFS((WeatherIncidents!$B$3:'WeatherIncidents'!$B$26),"&lt;="&amp;B38,WeatherIncidents!$C$3:'WeatherIncidents'!$C$26,"&gt;="&amp;B38)&gt;0,1,0)</f>
        <v>1</v>
      </c>
      <c r="H38">
        <f t="shared" si="6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  <c r="K38" s="17"/>
      <c r="L38" s="17"/>
    </row>
    <row r="39" spans="1:12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IF(COUNTIFS((WeatherIncidents!$B$3:'WeatherIncidents'!$B$26),"&lt;="&amp;B39,WeatherIncidents!$C$3:'WeatherIncidents'!$C$26,"&gt;="&amp;B39)&gt;0,1,0)</f>
        <v>1</v>
      </c>
      <c r="H39">
        <f t="shared" si="6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  <c r="K39" s="17"/>
      <c r="L39" s="17"/>
    </row>
    <row r="40" spans="1:12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IF(COUNTIFS((WeatherIncidents!$B$3:'WeatherIncidents'!$B$26),"&lt;="&amp;B40,WeatherIncidents!$C$3:'WeatherIncidents'!$C$26,"&gt;="&amp;B40)&gt;0,1,0)</f>
        <v>1</v>
      </c>
      <c r="H40">
        <f t="shared" si="6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  <c r="K40" s="17"/>
      <c r="L40" s="17"/>
    </row>
    <row r="41" spans="1:12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IF(COUNTIFS((WeatherIncidents!$B$3:'WeatherIncidents'!$B$26),"&lt;="&amp;B41,WeatherIncidents!$C$3:'WeatherIncidents'!$C$26,"&gt;="&amp;B41)&gt;0,1,0)</f>
        <v>1</v>
      </c>
      <c r="H41">
        <f t="shared" si="6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  <c r="K41" s="17"/>
      <c r="L41" s="17"/>
    </row>
    <row r="42" spans="1:12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1</v>
      </c>
      <c r="H42">
        <f t="shared" si="6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  <c r="K42" s="17"/>
      <c r="L42" s="17"/>
    </row>
    <row r="43" spans="1:12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IF(COUNTIFS((WeatherIncidents!$B$3:'WeatherIncidents'!$B$26),"&lt;="&amp;B43,WeatherIncidents!$C$3:'WeatherIncidents'!$C$26,"&gt;="&amp;B43)&gt;0,1,0)</f>
        <v>1</v>
      </c>
      <c r="H43">
        <f t="shared" si="6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  <c r="K43" s="17"/>
      <c r="L43" s="17"/>
    </row>
    <row r="44" spans="1:12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1</v>
      </c>
      <c r="H44">
        <f t="shared" si="6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  <c r="K44" s="17"/>
      <c r="L44" s="17"/>
    </row>
    <row r="45" spans="1:12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1</v>
      </c>
      <c r="H45">
        <f t="shared" si="6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  <c r="K45" s="17"/>
      <c r="L45" s="17"/>
    </row>
    <row r="46" spans="1:12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1</v>
      </c>
      <c r="H46">
        <f t="shared" si="6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  <c r="K46" s="17"/>
      <c r="L46" s="17"/>
    </row>
    <row r="47" spans="1:12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1</v>
      </c>
      <c r="H47">
        <f t="shared" si="6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  <c r="K47" s="17"/>
      <c r="L47" s="17"/>
    </row>
    <row r="48" spans="1:12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1</v>
      </c>
      <c r="H48">
        <f t="shared" si="6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  <c r="K48" s="17"/>
      <c r="L48" s="17"/>
    </row>
    <row r="49" spans="1:12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1</v>
      </c>
      <c r="H49">
        <f t="shared" si="6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  <c r="K49" s="17"/>
      <c r="L49" s="17"/>
    </row>
    <row r="50" spans="1:12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1</v>
      </c>
      <c r="H50">
        <f t="shared" si="6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  <c r="K50" s="17"/>
      <c r="L50" s="17"/>
    </row>
    <row r="51" spans="1:12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1</v>
      </c>
      <c r="H51">
        <f t="shared" si="6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  <c r="K51" s="17"/>
      <c r="L51" s="17"/>
    </row>
    <row r="52" spans="1:12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1</v>
      </c>
      <c r="H52">
        <f t="shared" si="6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  <c r="K52" s="17"/>
      <c r="L52" s="17"/>
    </row>
    <row r="53" spans="1:12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IF(COUNTIFS((WeatherIncidents!$B$3:'WeatherIncidents'!$B$26),"&lt;="&amp;B53,WeatherIncidents!$C$3:'WeatherIncidents'!$C$26,"&gt;="&amp;B53)&gt;0,1,0)</f>
        <v>1</v>
      </c>
      <c r="H53">
        <f t="shared" si="6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  <c r="K53" s="17"/>
      <c r="L53" s="17"/>
    </row>
    <row r="54" spans="1:12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IF(COUNTIFS((WeatherIncidents!$B$3:'WeatherIncidents'!$B$26),"&lt;="&amp;B54,WeatherIncidents!$C$3:'WeatherIncidents'!$C$26,"&gt;="&amp;B54)&gt;0,1,0)</f>
        <v>1</v>
      </c>
      <c r="H54">
        <f t="shared" si="6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  <c r="K54" s="17"/>
      <c r="L54" s="17"/>
    </row>
    <row r="55" spans="1:12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IF(COUNTIFS((WeatherIncidents!$B$3:'WeatherIncidents'!$B$26),"&lt;="&amp;B55,WeatherIncidents!$C$3:'WeatherIncidents'!$C$26,"&gt;="&amp;B55)&gt;0,1,0)</f>
        <v>1</v>
      </c>
      <c r="H55">
        <f t="shared" si="6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  <c r="K55" s="17"/>
      <c r="L55" s="17"/>
    </row>
    <row r="56" spans="1:12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IF(COUNTIFS((WeatherIncidents!$B$3:'WeatherIncidents'!$B$26),"&lt;="&amp;B56,WeatherIncidents!$C$3:'WeatherIncidents'!$C$26,"&gt;="&amp;B56)&gt;0,1,0)</f>
        <v>1</v>
      </c>
      <c r="H56">
        <f t="shared" si="6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  <c r="K56" s="17"/>
      <c r="L56" s="17"/>
    </row>
    <row r="57" spans="1:12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IF(COUNTIFS((WeatherIncidents!$B$3:'WeatherIncidents'!$B$26),"&lt;="&amp;B57,WeatherIncidents!$C$3:'WeatherIncidents'!$C$26,"&gt;="&amp;B57)&gt;0,1,0)</f>
        <v>1</v>
      </c>
      <c r="H57">
        <f t="shared" si="6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  <c r="K57" s="17"/>
      <c r="L57" s="17"/>
    </row>
    <row r="58" spans="1:12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IF(COUNTIFS((WeatherIncidents!$B$3:'WeatherIncidents'!$B$26),"&lt;="&amp;B58,WeatherIncidents!$C$3:'WeatherIncidents'!$C$26,"&gt;="&amp;B58)&gt;0,1,0)</f>
        <v>1</v>
      </c>
      <c r="H58">
        <f t="shared" si="6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  <c r="K58" s="17"/>
      <c r="L58" s="17"/>
    </row>
    <row r="59" spans="1:12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IF(COUNTIFS((WeatherIncidents!$B$3:'WeatherIncidents'!$B$26),"&lt;="&amp;B59,WeatherIncidents!$C$3:'WeatherIncidents'!$C$26,"&gt;="&amp;B59)&gt;0,1,0)</f>
        <v>1</v>
      </c>
      <c r="H59">
        <f t="shared" si="6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  <c r="K59" s="17"/>
      <c r="L59" s="17"/>
    </row>
    <row r="60" spans="1:12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IF(COUNTIFS((WeatherIncidents!$B$3:'WeatherIncidents'!$B$26),"&lt;="&amp;B60,WeatherIncidents!$C$3:'WeatherIncidents'!$C$26,"&gt;="&amp;B60)&gt;0,1,0)</f>
        <v>1</v>
      </c>
      <c r="H60">
        <f t="shared" si="6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  <c r="K60" s="17"/>
      <c r="L60" s="17"/>
    </row>
    <row r="61" spans="1:12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IF(COUNTIFS((WeatherIncidents!$B$3:'WeatherIncidents'!$B$26),"&lt;="&amp;B61,WeatherIncidents!$C$3:'WeatherIncidents'!$C$26,"&gt;="&amp;B61)&gt;0,1,0)</f>
        <v>1</v>
      </c>
      <c r="H61">
        <f t="shared" si="6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  <c r="K61" s="17"/>
      <c r="L61" s="17"/>
    </row>
    <row r="62" spans="1:12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IF(COUNTIFS((WeatherIncidents!$B$3:'WeatherIncidents'!$B$26),"&lt;="&amp;B62,WeatherIncidents!$C$3:'WeatherIncidents'!$C$26,"&gt;="&amp;B62)&gt;0,1,0)</f>
        <v>1</v>
      </c>
      <c r="H62">
        <f t="shared" si="6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  <c r="K62" s="17"/>
      <c r="L62" s="17"/>
    </row>
    <row r="63" spans="1:12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IF(COUNTIFS((WeatherIncidents!$B$3:'WeatherIncidents'!$B$26),"&lt;="&amp;B63,WeatherIncidents!$C$3:'WeatherIncidents'!$C$26,"&gt;="&amp;B63)&gt;0,1,0)</f>
        <v>1</v>
      </c>
      <c r="H63">
        <f t="shared" si="6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  <c r="K63" s="17"/>
      <c r="L63" s="17"/>
    </row>
    <row r="64" spans="1:12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IF(COUNTIFS((WeatherIncidents!$B$3:'WeatherIncidents'!$B$26),"&lt;="&amp;B64,WeatherIncidents!$C$3:'WeatherIncidents'!$C$26,"&gt;="&amp;B64)&gt;0,1,0)</f>
        <v>1</v>
      </c>
      <c r="H64">
        <f t="shared" si="6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  <c r="K64" s="17"/>
      <c r="L64" s="17"/>
    </row>
    <row r="65" spans="1:12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IF(COUNTIFS((WeatherIncidents!$B$3:'WeatherIncidents'!$B$26),"&lt;="&amp;B65,WeatherIncidents!$C$3:'WeatherIncidents'!$C$26,"&gt;="&amp;B65)&gt;0,1,0)</f>
        <v>1</v>
      </c>
      <c r="H65">
        <f t="shared" si="6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  <c r="K65" s="17"/>
      <c r="L65" s="17"/>
    </row>
    <row r="66" spans="1:12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IF(COUNTIFS((WeatherIncidents!$B$3:'WeatherIncidents'!$B$26),"&lt;="&amp;B66,WeatherIncidents!$C$3:'WeatherIncidents'!$C$26,"&gt;="&amp;B66)&gt;0,1,0)</f>
        <v>1</v>
      </c>
      <c r="H66">
        <f t="shared" si="6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  <c r="K66" s="17"/>
      <c r="L66" s="17"/>
    </row>
    <row r="67" spans="1:12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IF(COUNTIFS((WeatherIncidents!$B$3:'WeatherIncidents'!$B$26),"&lt;="&amp;B67,WeatherIncidents!$C$3:'WeatherIncidents'!$C$26,"&gt;="&amp;B67)&gt;0,1,0)</f>
        <v>1</v>
      </c>
      <c r="H67">
        <f t="shared" ref="H67:H98" si="7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  <c r="K67" s="17"/>
      <c r="L67" s="17"/>
    </row>
    <row r="68" spans="1:12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IF(COUNTIFS((WeatherIncidents!$B$3:'WeatherIncidents'!$B$26),"&lt;="&amp;B68,WeatherIncidents!$C$3:'WeatherIncidents'!$C$26,"&gt;="&amp;B68)&gt;0,1,0)</f>
        <v>1</v>
      </c>
      <c r="H68">
        <f t="shared" si="7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  <c r="K68" s="17"/>
      <c r="L68" s="17"/>
    </row>
    <row r="69" spans="1:12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IF(COUNTIFS((WeatherIncidents!$B$3:'WeatherIncidents'!$B$26),"&lt;="&amp;B69,WeatherIncidents!$C$3:'WeatherIncidents'!$C$26,"&gt;="&amp;B69)&gt;0,1,0)</f>
        <v>1</v>
      </c>
      <c r="H69">
        <f t="shared" si="7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  <c r="K69" s="17"/>
      <c r="L69" s="17"/>
    </row>
    <row r="70" spans="1:12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IF(COUNTIFS((WeatherIncidents!$B$3:'WeatherIncidents'!$B$26),"&lt;="&amp;B70,WeatherIncidents!$C$3:'WeatherIncidents'!$C$26,"&gt;="&amp;B70)&gt;0,1,0)</f>
        <v>1</v>
      </c>
      <c r="H70">
        <f t="shared" si="7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  <c r="K70" s="17"/>
      <c r="L70" s="17"/>
    </row>
    <row r="71" spans="1:12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IF(COUNTIFS((WeatherIncidents!$B$3:'WeatherIncidents'!$B$26),"&lt;="&amp;B71,WeatherIncidents!$C$3:'WeatherIncidents'!$C$26,"&gt;="&amp;B71)&gt;0,1,0)</f>
        <v>1</v>
      </c>
      <c r="H71">
        <f t="shared" si="7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  <c r="K71" s="17"/>
      <c r="L71" s="17"/>
    </row>
    <row r="72" spans="1:12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IF(COUNTIFS((WeatherIncidents!$B$3:'WeatherIncidents'!$B$26),"&lt;="&amp;B72,WeatherIncidents!$C$3:'WeatherIncidents'!$C$26,"&gt;="&amp;B72)&gt;0,1,0)</f>
        <v>1</v>
      </c>
      <c r="H72">
        <f t="shared" si="7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  <c r="K72" s="17"/>
      <c r="L72" s="17"/>
    </row>
    <row r="73" spans="1:12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IF(COUNTIFS((WeatherIncidents!$B$3:'WeatherIncidents'!$B$26),"&lt;="&amp;B73,WeatherIncidents!$C$3:'WeatherIncidents'!$C$26,"&gt;="&amp;B73)&gt;0,1,0)</f>
        <v>1</v>
      </c>
      <c r="H73">
        <f t="shared" si="7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  <c r="K73" s="17"/>
      <c r="L73" s="17"/>
    </row>
    <row r="74" spans="1:12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1</v>
      </c>
      <c r="H74">
        <f t="shared" si="7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  <c r="K74" s="17"/>
      <c r="L74" s="17"/>
    </row>
    <row r="75" spans="1:12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  <c r="H75">
        <f t="shared" si="7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  <c r="K75" s="17"/>
      <c r="L75" s="17"/>
    </row>
    <row r="76" spans="1:12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1</v>
      </c>
      <c r="H76">
        <f t="shared" si="7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  <c r="K76" s="17"/>
      <c r="L76" s="17"/>
    </row>
    <row r="77" spans="1:12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IF(COUNTIFS((WeatherIncidents!$B$3:'WeatherIncidents'!$B$26),"&lt;="&amp;B77,WeatherIncidents!$C$3:'WeatherIncidents'!$C$26,"&gt;="&amp;B77)&gt;0,1,0)</f>
        <v>1</v>
      </c>
      <c r="H77">
        <f t="shared" si="7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  <c r="K77" s="17"/>
      <c r="L77" s="17"/>
    </row>
    <row r="78" spans="1:12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IF(COUNTIFS((WeatherIncidents!$B$3:'WeatherIncidents'!$B$26),"&lt;="&amp;B78,WeatherIncidents!$C$3:'WeatherIncidents'!$C$26,"&gt;="&amp;B78)&gt;0,1,0)</f>
        <v>1</v>
      </c>
      <c r="H78">
        <f t="shared" si="7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  <c r="K78" s="17"/>
      <c r="L78" s="17"/>
    </row>
    <row r="79" spans="1:12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IF(COUNTIFS((WeatherIncidents!$B$3:'WeatherIncidents'!$B$26),"&lt;="&amp;B79,WeatherIncidents!$C$3:'WeatherIncidents'!$C$26,"&gt;="&amp;B79)&gt;0,1,0)</f>
        <v>1</v>
      </c>
      <c r="H79">
        <f t="shared" si="7"/>
        <v>0</v>
      </c>
      <c r="I79" s="17" t="s">
        <v>314</v>
      </c>
      <c r="J79" s="17">
        <v>21</v>
      </c>
      <c r="K79" s="17"/>
      <c r="L79" s="17"/>
    </row>
    <row r="80" spans="1:12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IF(COUNTIFS((WeatherIncidents!$B$3:'WeatherIncidents'!$B$26),"&lt;="&amp;B80,WeatherIncidents!$C$3:'WeatherIncidents'!$C$26,"&gt;="&amp;B80)&gt;0,1,0)</f>
        <v>1</v>
      </c>
      <c r="H80">
        <f t="shared" si="7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  <c r="K80" s="17"/>
      <c r="L80" s="17"/>
    </row>
    <row r="81" spans="1:12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IF(COUNTIFS((WeatherIncidents!$B$3:'WeatherIncidents'!$B$26),"&lt;="&amp;B81,WeatherIncidents!$C$3:'WeatherIncidents'!$C$26,"&gt;="&amp;B81)&gt;0,1,0)</f>
        <v>1</v>
      </c>
      <c r="H81">
        <f t="shared" si="7"/>
        <v>0</v>
      </c>
      <c r="I81" s="17" t="s">
        <v>314</v>
      </c>
      <c r="J81" s="17">
        <v>37</v>
      </c>
      <c r="K81" s="17"/>
      <c r="L81" s="17"/>
    </row>
    <row r="82" spans="1:12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IF(COUNTIFS((WeatherIncidents!$B$3:'WeatherIncidents'!$B$26),"&lt;="&amp;B82,WeatherIncidents!$C$3:'WeatherIncidents'!$C$26,"&gt;="&amp;B82)&gt;0,1,0)</f>
        <v>1</v>
      </c>
      <c r="H82">
        <f t="shared" si="7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  <c r="K82" s="17"/>
      <c r="L82" s="17"/>
    </row>
    <row r="83" spans="1:12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IF(COUNTIFS((WeatherIncidents!$B$3:'WeatherIncidents'!$B$26),"&lt;="&amp;B83,WeatherIncidents!$C$3:'WeatherIncidents'!$C$26,"&gt;="&amp;B83)&gt;0,1,0)</f>
        <v>1</v>
      </c>
      <c r="H83">
        <f t="shared" si="7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  <c r="K83" s="17"/>
      <c r="L83" s="17"/>
    </row>
    <row r="84" spans="1:12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IF(COUNTIFS((WeatherIncidents!$B$3:'WeatherIncidents'!$B$26),"&lt;="&amp;B84,WeatherIncidents!$C$3:'WeatherIncidents'!$C$26,"&gt;="&amp;B84)&gt;0,1,0)</f>
        <v>1</v>
      </c>
      <c r="H84">
        <f t="shared" si="7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  <c r="K84" s="17"/>
      <c r="L84" s="17"/>
    </row>
    <row r="85" spans="1:12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IF(COUNTIFS((WeatherIncidents!$B$3:'WeatherIncidents'!$B$26),"&lt;="&amp;B85,WeatherIncidents!$C$3:'WeatherIncidents'!$C$26,"&gt;="&amp;B85)&gt;0,1,0)</f>
        <v>1</v>
      </c>
      <c r="H85">
        <f t="shared" si="7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  <c r="K85" s="17"/>
      <c r="L85" s="17"/>
    </row>
    <row r="86" spans="1:12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IF(COUNTIFS((WeatherIncidents!$B$3:'WeatherIncidents'!$B$26),"&lt;="&amp;B86,WeatherIncidents!$C$3:'WeatherIncidents'!$C$26,"&gt;="&amp;B86)&gt;0,1,0)</f>
        <v>1</v>
      </c>
      <c r="H86">
        <f t="shared" si="7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  <c r="K86" s="17"/>
      <c r="L86" s="17"/>
    </row>
    <row r="87" spans="1:12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IF(COUNTIFS((WeatherIncidents!$B$3:'WeatherIncidents'!$B$26),"&lt;="&amp;B87,WeatherIncidents!$C$3:'WeatherIncidents'!$C$26,"&gt;="&amp;B87)&gt;0,1,0)</f>
        <v>1</v>
      </c>
      <c r="H87">
        <f t="shared" si="7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  <c r="K87" s="17"/>
      <c r="L87" s="17"/>
    </row>
    <row r="88" spans="1:12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IF(COUNTIFS((WeatherIncidents!$B$3:'WeatherIncidents'!$B$26),"&lt;="&amp;B88,WeatherIncidents!$C$3:'WeatherIncidents'!$C$26,"&gt;="&amp;B88)&gt;0,1,0)</f>
        <v>1</v>
      </c>
      <c r="H88">
        <f t="shared" si="7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  <c r="K88" s="17"/>
      <c r="L88" s="17"/>
    </row>
    <row r="89" spans="1:12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IF(COUNTIFS((WeatherIncidents!$B$3:'WeatherIncidents'!$B$26),"&lt;="&amp;B89,WeatherIncidents!$C$3:'WeatherIncidents'!$C$26,"&gt;="&amp;B89)&gt;0,1,0)</f>
        <v>1</v>
      </c>
      <c r="H89">
        <f t="shared" si="7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  <c r="K89" s="17"/>
      <c r="L89" s="17"/>
    </row>
    <row r="90" spans="1:12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IF(COUNTIFS((WeatherIncidents!$B$3:'WeatherIncidents'!$B$26),"&lt;="&amp;B90,WeatherIncidents!$C$3:'WeatherIncidents'!$C$26,"&gt;="&amp;B90)&gt;0,1,0)</f>
        <v>1</v>
      </c>
      <c r="H90">
        <f t="shared" si="7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  <c r="K90" s="17"/>
      <c r="L90" s="17"/>
    </row>
    <row r="91" spans="1:12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IF(COUNTIFS((WeatherIncidents!$B$3:'WeatherIncidents'!$B$26),"&lt;="&amp;B91,WeatherIncidents!$C$3:'WeatherIncidents'!$C$26,"&gt;="&amp;B91)&gt;0,1,0)</f>
        <v>1</v>
      </c>
      <c r="H91">
        <f t="shared" si="7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  <c r="K91" s="17"/>
      <c r="L91" s="17"/>
    </row>
    <row r="92" spans="1:12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IF(COUNTIFS((WeatherIncidents!$B$3:'WeatherIncidents'!$B$26),"&lt;="&amp;B92,WeatherIncidents!$C$3:'WeatherIncidents'!$C$26,"&gt;="&amp;B92)&gt;0,1,0)</f>
        <v>1</v>
      </c>
      <c r="H92">
        <f t="shared" si="7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  <c r="K92" s="17"/>
      <c r="L92" s="17"/>
    </row>
    <row r="93" spans="1:12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IF(COUNTIFS((WeatherIncidents!$B$3:'WeatherIncidents'!$B$26),"&lt;="&amp;B93,WeatherIncidents!$C$3:'WeatherIncidents'!$C$26,"&gt;="&amp;B93)&gt;0,1,0)</f>
        <v>1</v>
      </c>
      <c r="H93">
        <f t="shared" si="7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  <c r="K93" s="17"/>
      <c r="L93" s="17"/>
    </row>
    <row r="94" spans="1:12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IF(COUNTIFS((WeatherIncidents!$B$3:'WeatherIncidents'!$B$26),"&lt;="&amp;B94,WeatherIncidents!$C$3:'WeatherIncidents'!$C$26,"&gt;="&amp;B94)&gt;0,1,0)</f>
        <v>1</v>
      </c>
      <c r="H94">
        <f t="shared" si="7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  <c r="K94" s="17"/>
      <c r="L94" s="17"/>
    </row>
    <row r="95" spans="1:12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IF(COUNTIFS((WeatherIncidents!$B$3:'WeatherIncidents'!$B$26),"&lt;="&amp;B95,WeatherIncidents!$C$3:'WeatherIncidents'!$C$26,"&gt;="&amp;B95)&gt;0,1,0)</f>
        <v>1</v>
      </c>
      <c r="H95">
        <f t="shared" si="7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  <c r="K95" s="17"/>
      <c r="L95" s="17"/>
    </row>
    <row r="96" spans="1:12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IF(COUNTIFS((WeatherIncidents!$B$3:'WeatherIncidents'!$B$26),"&lt;="&amp;B96,WeatherIncidents!$C$3:'WeatherIncidents'!$C$26,"&gt;="&amp;B96)&gt;0,1,0)</f>
        <v>1</v>
      </c>
      <c r="H96">
        <f t="shared" si="7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  <c r="K96" s="17"/>
      <c r="L96" s="17"/>
    </row>
    <row r="97" spans="1:12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IF(COUNTIFS((WeatherIncidents!$B$3:'WeatherIncidents'!$B$26),"&lt;="&amp;B97,WeatherIncidents!$C$3:'WeatherIncidents'!$C$26,"&gt;="&amp;B97)&gt;0,1,0)</f>
        <v>1</v>
      </c>
      <c r="H97">
        <f t="shared" si="7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  <c r="K97" s="17"/>
      <c r="L97" s="17"/>
    </row>
    <row r="98" spans="1:12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IF(COUNTIFS((WeatherIncidents!$B$3:'WeatherIncidents'!$B$26),"&lt;="&amp;B98,WeatherIncidents!$C$3:'WeatherIncidents'!$C$26,"&gt;="&amp;B98)&gt;0,1,0)</f>
        <v>1</v>
      </c>
      <c r="H98">
        <f t="shared" si="7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  <c r="K98" s="17"/>
      <c r="L98" s="17"/>
    </row>
    <row r="99" spans="1:12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IF(COUNTIFS((WeatherIncidents!$B$3:'WeatherIncidents'!$B$26),"&lt;="&amp;B99,WeatherIncidents!$C$3:'WeatherIncidents'!$C$26,"&gt;="&amp;B99)&gt;0,1,0)</f>
        <v>1</v>
      </c>
      <c r="H99">
        <f t="shared" ref="H99:H130" si="8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  <c r="K99" s="17"/>
      <c r="L99" s="17"/>
    </row>
    <row r="100" spans="1:12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IF(COUNTIFS((WeatherIncidents!$B$3:'WeatherIncidents'!$B$26),"&lt;="&amp;B100,WeatherIncidents!$C$3:'WeatherIncidents'!$C$26,"&gt;="&amp;B100)&gt;0,1,0)</f>
        <v>1</v>
      </c>
      <c r="H100">
        <f t="shared" si="8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  <c r="K100" s="17"/>
      <c r="L100" s="17"/>
    </row>
    <row r="101" spans="1:12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IF(COUNTIFS((WeatherIncidents!$B$3:'WeatherIncidents'!$B$26),"&lt;="&amp;B101,WeatherIncidents!$C$3:'WeatherIncidents'!$C$26,"&gt;="&amp;B101)&gt;0,1,0)</f>
        <v>1</v>
      </c>
      <c r="H101">
        <f t="shared" si="8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  <c r="K101" s="17"/>
      <c r="L101" s="17"/>
    </row>
    <row r="102" spans="1:12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IF(COUNTIFS((WeatherIncidents!$B$3:'WeatherIncidents'!$B$26),"&lt;="&amp;B102,WeatherIncidents!$C$3:'WeatherIncidents'!$C$26,"&gt;="&amp;B102)&gt;0,1,0)</f>
        <v>1</v>
      </c>
      <c r="H102">
        <f t="shared" si="8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  <c r="K102" s="17"/>
      <c r="L102" s="17"/>
    </row>
    <row r="103" spans="1:12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IF(COUNTIFS((WeatherIncidents!$B$3:'WeatherIncidents'!$B$26),"&lt;="&amp;B103,WeatherIncidents!$C$3:'WeatherIncidents'!$C$26,"&gt;="&amp;B103)&gt;0,1,0)</f>
        <v>1</v>
      </c>
      <c r="H103">
        <f t="shared" si="8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  <c r="K103" s="17"/>
      <c r="L103" s="17"/>
    </row>
    <row r="104" spans="1:12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IF(COUNTIFS((WeatherIncidents!$B$3:'WeatherIncidents'!$B$26),"&lt;="&amp;B104,WeatherIncidents!$C$3:'WeatherIncidents'!$C$26,"&gt;="&amp;B104)&gt;0,1,0)</f>
        <v>1</v>
      </c>
      <c r="H104">
        <f t="shared" si="8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  <c r="K104" s="17"/>
      <c r="L104" s="17"/>
    </row>
    <row r="105" spans="1:12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IF(COUNTIFS((WeatherIncidents!$B$3:'WeatherIncidents'!$B$26),"&lt;="&amp;B105,WeatherIncidents!$C$3:'WeatherIncidents'!$C$26,"&gt;="&amp;B105)&gt;0,1,0)</f>
        <v>1</v>
      </c>
      <c r="H105">
        <f t="shared" si="8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  <c r="K105" s="17"/>
      <c r="L105" s="17"/>
    </row>
    <row r="106" spans="1:12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IF(COUNTIFS((WeatherIncidents!$B$3:'WeatherIncidents'!$B$26),"&lt;="&amp;B106,WeatherIncidents!$C$3:'WeatherIncidents'!$C$26,"&gt;="&amp;B106)&gt;0,1,0)</f>
        <v>1</v>
      </c>
      <c r="H106">
        <f t="shared" si="8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  <c r="K106" s="17"/>
      <c r="L106" s="17"/>
    </row>
    <row r="107" spans="1:12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IF(COUNTIFS((WeatherIncidents!$B$3:'WeatherIncidents'!$B$26),"&lt;="&amp;B107,WeatherIncidents!$C$3:'WeatherIncidents'!$C$26,"&gt;="&amp;B107)&gt;0,1,0)</f>
        <v>1</v>
      </c>
      <c r="H107">
        <f t="shared" si="8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  <c r="K107" s="17"/>
      <c r="L107" s="17"/>
    </row>
    <row r="108" spans="1:12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IF(COUNTIFS((WeatherIncidents!$B$3:'WeatherIncidents'!$B$26),"&lt;="&amp;B108,WeatherIncidents!$C$3:'WeatherIncidents'!$C$26,"&gt;="&amp;B108)&gt;0,1,0)</f>
        <v>1</v>
      </c>
      <c r="H108">
        <f t="shared" si="8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  <c r="K108" s="17"/>
      <c r="L108" s="17"/>
    </row>
    <row r="109" spans="1:12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IF(COUNTIFS((WeatherIncidents!$B$3:'WeatherIncidents'!$B$26),"&lt;="&amp;B109,WeatherIncidents!$C$3:'WeatherIncidents'!$C$26,"&gt;="&amp;B109)&gt;0,1,0)</f>
        <v>1</v>
      </c>
      <c r="H109">
        <f t="shared" si="8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  <c r="K109" s="17"/>
      <c r="L109" s="17"/>
    </row>
    <row r="110" spans="1:12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IF(COUNTIFS((WeatherIncidents!$B$3:'WeatherIncidents'!$B$26),"&lt;="&amp;B110,WeatherIncidents!$C$3:'WeatherIncidents'!$C$26,"&gt;="&amp;B110)&gt;0,1,0)</f>
        <v>1</v>
      </c>
      <c r="H110">
        <f t="shared" si="8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  <c r="K110" s="17"/>
      <c r="L110" s="17"/>
    </row>
    <row r="111" spans="1:12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IF(COUNTIFS((WeatherIncidents!$B$3:'WeatherIncidents'!$B$26),"&lt;="&amp;B111,WeatherIncidents!$C$3:'WeatherIncidents'!$C$26,"&gt;="&amp;B111)&gt;0,1,0)</f>
        <v>1</v>
      </c>
      <c r="H111">
        <f t="shared" si="8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  <c r="K111" s="17"/>
      <c r="L111" s="17"/>
    </row>
    <row r="112" spans="1:12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IF(COUNTIFS((WeatherIncidents!$B$3:'WeatherIncidents'!$B$26),"&lt;="&amp;B112,WeatherIncidents!$C$3:'WeatherIncidents'!$C$26,"&gt;="&amp;B112)&gt;0,1,0)</f>
        <v>1</v>
      </c>
      <c r="H112">
        <f t="shared" si="8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  <c r="K112" s="17"/>
      <c r="L112" s="17"/>
    </row>
    <row r="113" spans="1:12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IF(COUNTIFS((WeatherIncidents!$B$3:'WeatherIncidents'!$B$26),"&lt;="&amp;B113,WeatherIncidents!$C$3:'WeatherIncidents'!$C$26,"&gt;="&amp;B113)&gt;0,1,0)</f>
        <v>1</v>
      </c>
      <c r="H113">
        <f t="shared" si="8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  <c r="K113" s="17"/>
      <c r="L113" s="17"/>
    </row>
    <row r="114" spans="1:12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IF(COUNTIFS((WeatherIncidents!$B$3:'WeatherIncidents'!$B$26),"&lt;="&amp;B114,WeatherIncidents!$C$3:'WeatherIncidents'!$C$26,"&gt;="&amp;B114)&gt;0,1,0)</f>
        <v>1</v>
      </c>
      <c r="H114">
        <f t="shared" si="8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  <c r="K114" s="17"/>
      <c r="L114" s="17"/>
    </row>
    <row r="115" spans="1:12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IF(COUNTIFS((WeatherIncidents!$B$3:'WeatherIncidents'!$B$26),"&lt;="&amp;B115,WeatherIncidents!$C$3:'WeatherIncidents'!$C$26,"&gt;="&amp;B115)&gt;0,1,0)</f>
        <v>1</v>
      </c>
      <c r="H115">
        <f t="shared" si="8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  <c r="K115" s="17"/>
      <c r="L115" s="17"/>
    </row>
    <row r="116" spans="1:12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IF(COUNTIFS((WeatherIncidents!$B$3:'WeatherIncidents'!$B$26),"&lt;="&amp;B116,WeatherIncidents!$C$3:'WeatherIncidents'!$C$26,"&gt;="&amp;B116)&gt;0,1,0)</f>
        <v>1</v>
      </c>
      <c r="H116">
        <f t="shared" si="8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  <c r="K116" s="17"/>
      <c r="L116" s="17"/>
    </row>
    <row r="117" spans="1:12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IF(COUNTIFS((WeatherIncidents!$B$3:'WeatherIncidents'!$B$26),"&lt;="&amp;B117,WeatherIncidents!$C$3:'WeatherIncidents'!$C$26,"&gt;="&amp;B117)&gt;0,1,0)</f>
        <v>1</v>
      </c>
      <c r="H117">
        <f t="shared" si="8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  <c r="K117" s="17"/>
      <c r="L117" s="17"/>
    </row>
    <row r="118" spans="1:12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IF(COUNTIFS((WeatherIncidents!$B$3:'WeatherIncidents'!$B$26),"&lt;="&amp;B118,WeatherIncidents!$C$3:'WeatherIncidents'!$C$26,"&gt;="&amp;B118)&gt;0,1,0)</f>
        <v>1</v>
      </c>
      <c r="H118">
        <f t="shared" si="8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  <c r="K118" s="17"/>
      <c r="L118" s="17"/>
    </row>
    <row r="119" spans="1:12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IF(COUNTIFS((WeatherIncidents!$B$3:'WeatherIncidents'!$B$26),"&lt;="&amp;B119,WeatherIncidents!$C$3:'WeatherIncidents'!$C$26,"&gt;="&amp;B119)&gt;0,1,0)</f>
        <v>1</v>
      </c>
      <c r="H119">
        <f t="shared" si="8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  <c r="K119" s="17"/>
      <c r="L119" s="17"/>
    </row>
    <row r="120" spans="1:12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IF(COUNTIFS((WeatherIncidents!$B$3:'WeatherIncidents'!$B$26),"&lt;="&amp;B120,WeatherIncidents!$C$3:'WeatherIncidents'!$C$26,"&gt;="&amp;B120)&gt;0,1,0)</f>
        <v>1</v>
      </c>
      <c r="H120">
        <f t="shared" si="8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  <c r="K120" s="17"/>
      <c r="L120" s="17"/>
    </row>
    <row r="121" spans="1:12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IF(COUNTIFS((WeatherIncidents!$B$3:'WeatherIncidents'!$B$26),"&lt;="&amp;B121,WeatherIncidents!$C$3:'WeatherIncidents'!$C$26,"&gt;="&amp;B121)&gt;0,1,0)</f>
        <v>1</v>
      </c>
      <c r="H121">
        <f t="shared" si="8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  <c r="K121" s="17"/>
      <c r="L121" s="17"/>
    </row>
    <row r="122" spans="1:12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IF(COUNTIFS((WeatherIncidents!$B$3:'WeatherIncidents'!$B$26),"&lt;="&amp;B122,WeatherIncidents!$C$3:'WeatherIncidents'!$C$26,"&gt;="&amp;B122)&gt;0,1,0)</f>
        <v>1</v>
      </c>
      <c r="H122">
        <f t="shared" si="8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  <c r="K122" s="17"/>
      <c r="L122" s="17"/>
    </row>
    <row r="123" spans="1:12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IF(COUNTIFS((WeatherIncidents!$B$3:'WeatherIncidents'!$B$26),"&lt;="&amp;B123,WeatherIncidents!$C$3:'WeatherIncidents'!$C$26,"&gt;="&amp;B123)&gt;0,1,0)</f>
        <v>1</v>
      </c>
      <c r="H123">
        <f t="shared" si="8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  <c r="K123" s="17"/>
      <c r="L123" s="17"/>
    </row>
    <row r="124" spans="1:12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IF(COUNTIFS((WeatherIncidents!$B$3:'WeatherIncidents'!$B$26),"&lt;="&amp;B124,WeatherIncidents!$C$3:'WeatherIncidents'!$C$26,"&gt;="&amp;B124)&gt;0,1,0)</f>
        <v>1</v>
      </c>
      <c r="H124">
        <f t="shared" si="8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  <c r="K124" s="17"/>
      <c r="L124" s="17"/>
    </row>
    <row r="125" spans="1:12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IF(COUNTIFS((WeatherIncidents!$B$3:'WeatherIncidents'!$B$26),"&lt;="&amp;B125,WeatherIncidents!$C$3:'WeatherIncidents'!$C$26,"&gt;="&amp;B125)&gt;0,1,0)</f>
        <v>1</v>
      </c>
      <c r="H125">
        <f t="shared" si="8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  <c r="K125" s="17"/>
      <c r="L125" s="17"/>
    </row>
    <row r="126" spans="1:12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IF(COUNTIFS((WeatherIncidents!$B$3:'WeatherIncidents'!$B$26),"&lt;="&amp;B126,WeatherIncidents!$C$3:'WeatherIncidents'!$C$26,"&gt;="&amp;B126)&gt;0,1,0)</f>
        <v>1</v>
      </c>
      <c r="H126">
        <f t="shared" si="8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  <c r="K126" s="17"/>
      <c r="L126" s="17"/>
    </row>
    <row r="127" spans="1:12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IF(COUNTIFS((WeatherIncidents!$B$3:'WeatherIncidents'!$B$26),"&lt;="&amp;B127,WeatherIncidents!$C$3:'WeatherIncidents'!$C$26,"&gt;="&amp;B127)&gt;0,1,0)</f>
        <v>1</v>
      </c>
      <c r="H127">
        <f t="shared" si="8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  <c r="K127" s="17"/>
      <c r="L127" s="17"/>
    </row>
    <row r="128" spans="1:12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IF(COUNTIFS((WeatherIncidents!$B$3:'WeatherIncidents'!$B$26),"&lt;="&amp;B128,WeatherIncidents!$C$3:'WeatherIncidents'!$C$26,"&gt;="&amp;B128)&gt;0,1,0)</f>
        <v>1</v>
      </c>
      <c r="H128">
        <f t="shared" si="8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  <c r="K128" s="17"/>
      <c r="L128" s="17"/>
    </row>
    <row r="129" spans="1:12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IF(COUNTIFS((WeatherIncidents!$B$3:'WeatherIncidents'!$B$26),"&lt;="&amp;B129,WeatherIncidents!$C$3:'WeatherIncidents'!$C$26,"&gt;="&amp;B129)&gt;0,1,0)</f>
        <v>1</v>
      </c>
      <c r="H129">
        <f t="shared" si="8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  <c r="K129" s="17"/>
      <c r="L129" s="17"/>
    </row>
    <row r="130" spans="1:12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IF(COUNTIFS((WeatherIncidents!$B$3:'WeatherIncidents'!$B$26),"&lt;="&amp;B130,WeatherIncidents!$C$3:'WeatherIncidents'!$C$26,"&gt;="&amp;B130)&gt;0,1,0)</f>
        <v>1</v>
      </c>
      <c r="H130">
        <f t="shared" si="8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  <c r="K130" s="17"/>
      <c r="L130" s="17"/>
    </row>
    <row r="131" spans="1:12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IF(COUNTIFS((WeatherIncidents!$B$3:'WeatherIncidents'!$B$26),"&lt;="&amp;B131,WeatherIncidents!$C$3:'WeatherIncidents'!$C$26,"&gt;="&amp;B131)&gt;0,1,0)</f>
        <v>1</v>
      </c>
      <c r="H131">
        <f t="shared" ref="H131:H166" si="9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  <c r="K131" s="17"/>
      <c r="L131" s="17"/>
    </row>
    <row r="132" spans="1:12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IF(COUNTIFS((WeatherIncidents!$B$3:'WeatherIncidents'!$B$26),"&lt;="&amp;B132,WeatherIncidents!$C$3:'WeatherIncidents'!$C$26,"&gt;="&amp;B132)&gt;0,1,0)</f>
        <v>1</v>
      </c>
      <c r="H132">
        <f t="shared" si="9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  <c r="K132" s="17"/>
      <c r="L132" s="17"/>
    </row>
    <row r="133" spans="1:12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IF(COUNTIFS((WeatherIncidents!$B$3:'WeatherIncidents'!$B$26),"&lt;="&amp;B133,WeatherIncidents!$C$3:'WeatherIncidents'!$C$26,"&gt;="&amp;B133)&gt;0,1,0)</f>
        <v>1</v>
      </c>
      <c r="H133">
        <f t="shared" si="9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  <c r="K133" s="17"/>
      <c r="L133" s="17"/>
    </row>
    <row r="134" spans="1:12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IF(COUNTIFS((WeatherIncidents!$B$3:'WeatherIncidents'!$B$26),"&lt;="&amp;B134,WeatherIncidents!$C$3:'WeatherIncidents'!$C$26,"&gt;="&amp;B134)&gt;0,1,0)</f>
        <v>1</v>
      </c>
      <c r="H134">
        <f t="shared" si="9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  <c r="K134" s="17"/>
      <c r="L134" s="17"/>
    </row>
    <row r="135" spans="1:12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IF(COUNTIFS((WeatherIncidents!$B$3:'WeatherIncidents'!$B$26),"&lt;="&amp;B135,WeatherIncidents!$C$3:'WeatherIncidents'!$C$26,"&gt;="&amp;B135)&gt;0,1,0)</f>
        <v>1</v>
      </c>
      <c r="H135">
        <f t="shared" si="9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  <c r="K135" s="17"/>
      <c r="L135" s="17"/>
    </row>
    <row r="136" spans="1:12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IF(COUNTIFS((WeatherIncidents!$B$3:'WeatherIncidents'!$B$26),"&lt;="&amp;B136,WeatherIncidents!$C$3:'WeatherIncidents'!$C$26,"&gt;="&amp;B136)&gt;0,1,0)</f>
        <v>1</v>
      </c>
      <c r="H136">
        <f t="shared" si="9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  <c r="K136" s="17"/>
      <c r="L136" s="17"/>
    </row>
    <row r="137" spans="1:12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IF(COUNTIFS((WeatherIncidents!$B$3:'WeatherIncidents'!$B$26),"&lt;="&amp;B137,WeatherIncidents!$C$3:'WeatherIncidents'!$C$26,"&gt;="&amp;B137)&gt;0,1,0)</f>
        <v>1</v>
      </c>
      <c r="H137">
        <f t="shared" si="9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  <c r="K137" s="17"/>
      <c r="L137" s="17"/>
    </row>
    <row r="138" spans="1:12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IF(COUNTIFS((WeatherIncidents!$B$3:'WeatherIncidents'!$B$26),"&lt;="&amp;B138,WeatherIncidents!$C$3:'WeatherIncidents'!$C$26,"&gt;="&amp;B138)&gt;0,1,0)</f>
        <v>1</v>
      </c>
      <c r="H138">
        <f t="shared" si="9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  <c r="K138" s="17"/>
      <c r="L138" s="17"/>
    </row>
    <row r="139" spans="1:12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IF(COUNTIFS((WeatherIncidents!$B$3:'WeatherIncidents'!$B$26),"&lt;="&amp;B139,WeatherIncidents!$C$3:'WeatherIncidents'!$C$26,"&gt;="&amp;B139)&gt;0,1,0)</f>
        <v>1</v>
      </c>
      <c r="H139">
        <f t="shared" si="9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  <c r="K139" s="17"/>
      <c r="L139" s="17"/>
    </row>
    <row r="140" spans="1:12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IF(COUNTIFS((WeatherIncidents!$B$3:'WeatherIncidents'!$B$26),"&lt;="&amp;B140,WeatherIncidents!$C$3:'WeatherIncidents'!$C$26,"&gt;="&amp;B140)&gt;0,1,0)</f>
        <v>1</v>
      </c>
      <c r="H140">
        <f t="shared" si="9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  <c r="K140" s="17"/>
      <c r="L140" s="17"/>
    </row>
    <row r="141" spans="1:12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IF(COUNTIFS((WeatherIncidents!$B$3:'WeatherIncidents'!$B$26),"&lt;="&amp;B141,WeatherIncidents!$C$3:'WeatherIncidents'!$C$26,"&gt;="&amp;B141)&gt;0,1,0)</f>
        <v>1</v>
      </c>
      <c r="H141">
        <f t="shared" si="9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  <c r="K141" s="17"/>
      <c r="L141" s="17"/>
    </row>
    <row r="142" spans="1:12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IF(COUNTIFS((WeatherIncidents!$B$3:'WeatherIncidents'!$B$26),"&lt;="&amp;B142,WeatherIncidents!$C$3:'WeatherIncidents'!$C$26,"&gt;="&amp;B142)&gt;0,1,0)</f>
        <v>1</v>
      </c>
      <c r="H142">
        <f t="shared" si="9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  <c r="K142" s="17"/>
      <c r="L142" s="17"/>
    </row>
    <row r="143" spans="1:12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IF(COUNTIFS((WeatherIncidents!$B$3:'WeatherIncidents'!$B$26),"&lt;="&amp;B143,WeatherIncidents!$C$3:'WeatherIncidents'!$C$26,"&gt;="&amp;B143)&gt;0,1,0)</f>
        <v>1</v>
      </c>
      <c r="H143">
        <f t="shared" si="9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  <c r="K143" s="17"/>
      <c r="L143" s="17"/>
    </row>
    <row r="144" spans="1:12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IF(COUNTIFS((WeatherIncidents!$B$3:'WeatherIncidents'!$B$26),"&lt;="&amp;B144,WeatherIncidents!$C$3:'WeatherIncidents'!$C$26,"&gt;="&amp;B144)&gt;0,1,0)</f>
        <v>1</v>
      </c>
      <c r="H144">
        <f t="shared" si="9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  <c r="K144" s="17"/>
      <c r="L144" s="17"/>
    </row>
    <row r="145" spans="1:12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1</v>
      </c>
      <c r="H145">
        <f t="shared" si="9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  <c r="K145" s="17"/>
      <c r="L145" s="17"/>
    </row>
    <row r="146" spans="1:12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IF(COUNTIFS((WeatherIncidents!$B$3:'WeatherIncidents'!$B$26),"&lt;="&amp;B146,WeatherIncidents!$C$3:'WeatherIncidents'!$C$26,"&gt;="&amp;B146)&gt;0,1,0)</f>
        <v>1</v>
      </c>
      <c r="H146">
        <f t="shared" si="9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  <c r="K146" s="17"/>
      <c r="L146" s="17"/>
    </row>
    <row r="147" spans="1:12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IF(COUNTIFS((WeatherIncidents!$B$3:'WeatherIncidents'!$B$26),"&lt;="&amp;B147,WeatherIncidents!$C$3:'WeatherIncidents'!$C$26,"&gt;="&amp;B147)&gt;0,1,0)</f>
        <v>1</v>
      </c>
      <c r="H147">
        <f t="shared" si="9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  <c r="K147" s="17"/>
      <c r="L147" s="17"/>
    </row>
    <row r="148" spans="1:12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IF(COUNTIFS((WeatherIncidents!$B$3:'WeatherIncidents'!$B$26),"&lt;="&amp;B148,WeatherIncidents!$C$3:'WeatherIncidents'!$C$26,"&gt;="&amp;B148)&gt;0,1,0)</f>
        <v>1</v>
      </c>
      <c r="H148">
        <f t="shared" si="9"/>
        <v>0</v>
      </c>
      <c r="I148" s="17" t="s">
        <v>314</v>
      </c>
      <c r="J148" s="17">
        <v>37</v>
      </c>
      <c r="K148" s="17"/>
      <c r="L148" s="17"/>
    </row>
    <row r="149" spans="1:12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IF(COUNTIFS((WeatherIncidents!$B$3:'WeatherIncidents'!$B$26),"&lt;="&amp;B149,WeatherIncidents!$C$3:'WeatherIncidents'!$C$26,"&gt;="&amp;B149)&gt;0,1,0)</f>
        <v>1</v>
      </c>
      <c r="H149">
        <f t="shared" si="9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  <c r="K149" s="17"/>
      <c r="L149" s="17"/>
    </row>
    <row r="150" spans="1:12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IF(COUNTIFS((WeatherIncidents!$B$3:'WeatherIncidents'!$B$26),"&lt;="&amp;B150,WeatherIncidents!$C$3:'WeatherIncidents'!$C$26,"&gt;="&amp;B150)&gt;0,1,0)</f>
        <v>1</v>
      </c>
      <c r="H150">
        <f t="shared" si="9"/>
        <v>0</v>
      </c>
      <c r="I150" s="17" t="s">
        <v>314</v>
      </c>
      <c r="J150" s="17">
        <v>37</v>
      </c>
      <c r="K150" s="17"/>
      <c r="L150" s="17"/>
    </row>
    <row r="151" spans="1:12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IF(COUNTIFS((WeatherIncidents!$B$3:'WeatherIncidents'!$B$26),"&lt;="&amp;B151,WeatherIncidents!$C$3:'WeatherIncidents'!$C$26,"&gt;="&amp;B151)&gt;0,1,0)</f>
        <v>1</v>
      </c>
      <c r="H151">
        <f t="shared" si="9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  <c r="K151" s="17"/>
      <c r="L151" s="17"/>
    </row>
    <row r="152" spans="1:12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IF(COUNTIFS((WeatherIncidents!$B$3:'WeatherIncidents'!$B$26),"&lt;="&amp;B152,WeatherIncidents!$C$3:'WeatherIncidents'!$C$26,"&gt;="&amp;B152)&gt;0,1,0)</f>
        <v>1</v>
      </c>
      <c r="H152">
        <f t="shared" si="9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  <c r="K152" s="17"/>
      <c r="L152" s="17"/>
    </row>
    <row r="153" spans="1:12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IF(COUNTIFS((WeatherIncidents!$B$3:'WeatherIncidents'!$B$26),"&lt;="&amp;B153,WeatherIncidents!$C$3:'WeatherIncidents'!$C$26,"&gt;="&amp;B153)&gt;0,1,0)</f>
        <v>1</v>
      </c>
      <c r="H153">
        <f t="shared" si="9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  <c r="K153" s="17"/>
      <c r="L153" s="17"/>
    </row>
    <row r="154" spans="1:12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1</v>
      </c>
      <c r="H154">
        <f t="shared" si="9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  <c r="K154" s="17"/>
      <c r="L154" s="17"/>
    </row>
    <row r="155" spans="1:12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IF(COUNTIFS((WeatherIncidents!$B$3:'WeatherIncidents'!$B$26),"&lt;="&amp;B155,WeatherIncidents!$C$3:'WeatherIncidents'!$C$26,"&gt;="&amp;B155)&gt;0,1,0)</f>
        <v>1</v>
      </c>
      <c r="H155">
        <f t="shared" si="9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  <c r="K155" s="17"/>
      <c r="L155" s="17"/>
    </row>
    <row r="156" spans="1:12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IF(COUNTIFS((WeatherIncidents!$B$3:'WeatherIncidents'!$B$26),"&lt;="&amp;B156,WeatherIncidents!$C$3:'WeatherIncidents'!$C$26,"&gt;="&amp;B156)&gt;0,1,0)</f>
        <v>1</v>
      </c>
      <c r="H156">
        <f t="shared" si="9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  <c r="K156" s="17"/>
      <c r="L156" s="17"/>
    </row>
    <row r="157" spans="1:12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IF(COUNTIFS((WeatherIncidents!$B$3:'WeatherIncidents'!$B$26),"&lt;="&amp;B157,WeatherIncidents!$C$3:'WeatherIncidents'!$C$26,"&gt;="&amp;B157)&gt;0,1,0)</f>
        <v>1</v>
      </c>
      <c r="H157">
        <f t="shared" si="9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  <c r="K157" s="17"/>
      <c r="L157" s="17"/>
    </row>
    <row r="158" spans="1:12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IF(COUNTIFS((WeatherIncidents!$B$3:'WeatherIncidents'!$B$26),"&lt;="&amp;B158,WeatherIncidents!$C$3:'WeatherIncidents'!$C$26,"&gt;="&amp;B158)&gt;0,1,0)</f>
        <v>1</v>
      </c>
      <c r="H158">
        <f t="shared" si="9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  <c r="K158" s="17"/>
      <c r="L158" s="17"/>
    </row>
    <row r="159" spans="1:12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IF(COUNTIFS((WeatherIncidents!$B$3:'WeatherIncidents'!$B$26),"&lt;="&amp;B159,WeatherIncidents!$C$3:'WeatherIncidents'!$C$26,"&gt;="&amp;B159)&gt;0,1,0)</f>
        <v>1</v>
      </c>
      <c r="H159">
        <f t="shared" si="9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  <c r="K159" s="17"/>
      <c r="L159" s="17"/>
    </row>
    <row r="160" spans="1:12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IF(COUNTIFS((WeatherIncidents!$B$3:'WeatherIncidents'!$B$26),"&lt;="&amp;B160,WeatherIncidents!$C$3:'WeatherIncidents'!$C$26,"&gt;="&amp;B160)&gt;0,1,0)</f>
        <v>1</v>
      </c>
      <c r="H160">
        <f t="shared" si="9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  <c r="K160" s="17"/>
      <c r="L160" s="17"/>
    </row>
    <row r="161" spans="1:12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IF(COUNTIFS((WeatherIncidents!$B$3:'WeatherIncidents'!$B$26),"&lt;="&amp;B161,WeatherIncidents!$C$3:'WeatherIncidents'!$C$26,"&gt;="&amp;B161)&gt;0,1,0)</f>
        <v>1</v>
      </c>
      <c r="H161">
        <f t="shared" si="9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  <c r="K161" s="17"/>
      <c r="L161" s="17"/>
    </row>
    <row r="162" spans="1:12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IF(COUNTIFS((WeatherIncidents!$B$3:'WeatherIncidents'!$B$26),"&lt;="&amp;B162,WeatherIncidents!$C$3:'WeatherIncidents'!$C$26,"&gt;="&amp;B162)&gt;0,1,0)</f>
        <v>1</v>
      </c>
      <c r="H162">
        <f t="shared" si="9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  <c r="K162" s="17"/>
      <c r="L162" s="17"/>
    </row>
    <row r="163" spans="1:12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IF(COUNTIFS((WeatherIncidents!$B$3:'WeatherIncidents'!$B$26),"&lt;="&amp;B163,WeatherIncidents!$C$3:'WeatherIncidents'!$C$26,"&gt;="&amp;B163)&gt;0,1,0)</f>
        <v>1</v>
      </c>
      <c r="H163">
        <f t="shared" si="9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  <c r="K163" s="17"/>
      <c r="L163" s="17"/>
    </row>
    <row r="164" spans="1:12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IF(COUNTIFS((WeatherIncidents!$B$3:'WeatherIncidents'!$B$26),"&lt;="&amp;B164,WeatherIncidents!$C$3:'WeatherIncidents'!$C$26,"&gt;="&amp;B164)&gt;0,1,0)</f>
        <v>1</v>
      </c>
      <c r="H164">
        <f t="shared" si="9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  <c r="K164" s="17"/>
      <c r="L164" s="17"/>
    </row>
    <row r="165" spans="1:12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IF(COUNTIFS((WeatherIncidents!$B$3:'WeatherIncidents'!$B$26),"&lt;="&amp;B165,WeatherIncidents!$C$3:'WeatherIncidents'!$C$26,"&gt;="&amp;B165)&gt;0,1,0)</f>
        <v>1</v>
      </c>
      <c r="H165">
        <f t="shared" si="9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  <c r="K165" s="17"/>
      <c r="L165" s="17"/>
    </row>
    <row r="166" spans="1:12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IF(COUNTIFS((WeatherIncidents!$B$3:'WeatherIncidents'!$B$26),"&lt;="&amp;B166,WeatherIncidents!$C$3:'WeatherIncidents'!$C$26,"&gt;="&amp;B166)&gt;0,1,0)</f>
        <v>1</v>
      </c>
      <c r="H166">
        <f t="shared" si="9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  <c r="K166" s="17"/>
      <c r="L166" s="17"/>
    </row>
  </sheetData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selection activeCell="G7" sqref="G7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</cols>
  <sheetData>
    <row r="1" spans="1:12" ht="15.75" thickBot="1" x14ac:dyDescent="0.3">
      <c r="B1" s="1" t="s">
        <v>216</v>
      </c>
      <c r="J1" s="5">
        <v>37987</v>
      </c>
    </row>
    <row r="2" spans="1:12" s="1" customForma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217</v>
      </c>
      <c r="F2" s="4" t="s">
        <v>218</v>
      </c>
      <c r="G2" s="4" t="s">
        <v>366</v>
      </c>
      <c r="J2" s="5">
        <v>38353</v>
      </c>
      <c r="K2" s="16" t="s">
        <v>374</v>
      </c>
      <c r="L2" s="16" t="s">
        <v>365</v>
      </c>
    </row>
    <row r="3" spans="1:12" x14ac:dyDescent="0.25">
      <c r="A3" s="3" t="s">
        <v>186</v>
      </c>
      <c r="B3" s="2">
        <v>40154.686111111114</v>
      </c>
      <c r="C3" s="3" t="s">
        <v>33</v>
      </c>
      <c r="D3" s="3" t="s">
        <v>178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J3" s="5">
        <f t="shared" ref="J3:J13" si="0">DATE(YEAR(J2)+1,1,1)</f>
        <v>38718</v>
      </c>
      <c r="K3" s="13">
        <v>38353</v>
      </c>
      <c r="L3" s="14">
        <v>0</v>
      </c>
    </row>
    <row r="4" spans="1:12" x14ac:dyDescent="0.25">
      <c r="A4" s="3" t="s">
        <v>186</v>
      </c>
      <c r="B4" s="2">
        <v>40535.074999999997</v>
      </c>
      <c r="C4" s="3" t="s">
        <v>33</v>
      </c>
      <c r="D4" s="3" t="s">
        <v>178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J4" s="5">
        <f t="shared" si="0"/>
        <v>39083</v>
      </c>
      <c r="K4" s="13">
        <v>38718</v>
      </c>
      <c r="L4" s="14">
        <v>18</v>
      </c>
    </row>
    <row r="5" spans="1:12" x14ac:dyDescent="0.25">
      <c r="A5" s="3" t="s">
        <v>214</v>
      </c>
      <c r="B5" s="2">
        <v>41256.158333333333</v>
      </c>
      <c r="C5" s="3" t="s">
        <v>10</v>
      </c>
      <c r="D5" s="3" t="s">
        <v>118</v>
      </c>
      <c r="E5" s="3">
        <v>0</v>
      </c>
      <c r="F5" s="3" t="s">
        <v>189</v>
      </c>
      <c r="G5">
        <f>IF(COUNTIFS((WeatherIncidents!$B$3:'WeatherIncidents'!$B$26),"&lt;="&amp;B5,WeatherIncidents!$C$3:'WeatherIncidents'!$C$26,"&gt;="&amp;B5)&gt;0,1,0)</f>
        <v>0</v>
      </c>
      <c r="J5" s="5">
        <f t="shared" si="0"/>
        <v>39448</v>
      </c>
      <c r="K5" s="13">
        <v>39083</v>
      </c>
      <c r="L5" s="14">
        <v>18</v>
      </c>
    </row>
    <row r="6" spans="1:12" x14ac:dyDescent="0.25">
      <c r="A6" s="3" t="s">
        <v>199</v>
      </c>
      <c r="B6" s="2">
        <v>40154.225694444445</v>
      </c>
      <c r="C6" s="3" t="s">
        <v>33</v>
      </c>
      <c r="D6" s="3" t="s">
        <v>179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0</v>
      </c>
      <c r="J6" s="5">
        <f t="shared" si="0"/>
        <v>39814</v>
      </c>
      <c r="K6" s="13">
        <v>39448</v>
      </c>
      <c r="L6" s="14">
        <v>20</v>
      </c>
    </row>
    <row r="7" spans="1:12" x14ac:dyDescent="0.25">
      <c r="A7" s="3" t="s">
        <v>199</v>
      </c>
      <c r="B7" s="2">
        <v>40534.299305555556</v>
      </c>
      <c r="C7" s="3" t="s">
        <v>33</v>
      </c>
      <c r="D7" s="3" t="s">
        <v>178</v>
      </c>
      <c r="E7" s="3">
        <v>0</v>
      </c>
      <c r="F7" s="3" t="s">
        <v>200</v>
      </c>
      <c r="G7">
        <f>IF(COUNTIFS((WeatherIncidents!$B$3:'WeatherIncidents'!$B$26),"&lt;="&amp;B7,WeatherIncidents!$C$3:'WeatherIncidents'!$C$26,"&gt;="&amp;B7)&gt;0,1,0)</f>
        <v>0</v>
      </c>
      <c r="J7" s="5">
        <f t="shared" si="0"/>
        <v>40179</v>
      </c>
      <c r="K7" s="13">
        <v>39814</v>
      </c>
      <c r="L7" s="14">
        <v>22</v>
      </c>
    </row>
    <row r="8" spans="1:12" x14ac:dyDescent="0.25">
      <c r="A8" s="3" t="s">
        <v>199</v>
      </c>
      <c r="B8" s="2">
        <v>40541.609027777777</v>
      </c>
      <c r="C8" s="3" t="s">
        <v>33</v>
      </c>
      <c r="D8" s="3" t="s">
        <v>178</v>
      </c>
      <c r="E8" s="3">
        <v>0</v>
      </c>
      <c r="F8" s="3" t="s">
        <v>200</v>
      </c>
      <c r="G8">
        <f>IF(COUNTIFS((WeatherIncidents!$B$3:'WeatherIncidents'!$B$26),"&lt;="&amp;B8,WeatherIncidents!$C$3:'WeatherIncidents'!$C$26,"&gt;="&amp;B8)&gt;0,1,0)</f>
        <v>0</v>
      </c>
      <c r="J8" s="5">
        <f t="shared" si="0"/>
        <v>40544</v>
      </c>
      <c r="K8" s="13">
        <v>40179</v>
      </c>
      <c r="L8" s="14">
        <v>12</v>
      </c>
    </row>
    <row r="9" spans="1:12" x14ac:dyDescent="0.25">
      <c r="A9" s="3" t="s">
        <v>212</v>
      </c>
      <c r="B9" s="2">
        <v>40251.791666666664</v>
      </c>
      <c r="C9" s="3" t="s">
        <v>28</v>
      </c>
      <c r="D9" s="3" t="s">
        <v>160</v>
      </c>
      <c r="E9" s="3">
        <v>0</v>
      </c>
      <c r="F9" s="3" t="s">
        <v>213</v>
      </c>
      <c r="G9">
        <f>IF(COUNTIFS((WeatherIncidents!$B$3:'WeatherIncidents'!$B$26),"&lt;="&amp;B9,WeatherIncidents!$C$3:'WeatherIncidents'!$C$26,"&gt;="&amp;B9)&gt;0,1,0)</f>
        <v>0</v>
      </c>
      <c r="J9" s="5">
        <f t="shared" si="0"/>
        <v>40909</v>
      </c>
      <c r="K9" s="13">
        <v>40544</v>
      </c>
      <c r="L9" s="14">
        <v>25</v>
      </c>
    </row>
    <row r="10" spans="1:12" x14ac:dyDescent="0.25">
      <c r="A10" s="3" t="s">
        <v>201</v>
      </c>
      <c r="B10" s="2">
        <v>40954.747916666667</v>
      </c>
      <c r="C10" s="3" t="s">
        <v>10</v>
      </c>
      <c r="D10" s="3" t="s">
        <v>118</v>
      </c>
      <c r="E10" s="3">
        <v>0</v>
      </c>
      <c r="F10" s="3" t="s">
        <v>91</v>
      </c>
      <c r="G10">
        <f>IF(COUNTIFS((WeatherIncidents!$B$3:'WeatherIncidents'!$B$26),"&lt;="&amp;B10,WeatherIncidents!$C$3:'WeatherIncidents'!$C$26,"&gt;="&amp;B10)&gt;0,1,0)</f>
        <v>0</v>
      </c>
      <c r="J10" s="5">
        <f t="shared" si="0"/>
        <v>41275</v>
      </c>
      <c r="K10" s="13">
        <v>40909</v>
      </c>
      <c r="L10" s="14">
        <v>9</v>
      </c>
    </row>
    <row r="11" spans="1:12" x14ac:dyDescent="0.25">
      <c r="A11" s="3" t="s">
        <v>209</v>
      </c>
      <c r="B11" s="2">
        <v>39337.462500000001</v>
      </c>
      <c r="C11" s="3" t="s">
        <v>28</v>
      </c>
      <c r="D11" s="3" t="s">
        <v>211</v>
      </c>
      <c r="E11" s="3">
        <v>0</v>
      </c>
      <c r="F11" s="3" t="s">
        <v>105</v>
      </c>
      <c r="G11">
        <f>IF(COUNTIFS((WeatherIncidents!$B$3:'WeatherIncidents'!$B$26),"&lt;="&amp;B11,WeatherIncidents!$C$3:'WeatherIncidents'!$C$26,"&gt;="&amp;B11)&gt;0,1,0)</f>
        <v>0</v>
      </c>
      <c r="J11" s="5">
        <f t="shared" si="0"/>
        <v>41640</v>
      </c>
      <c r="K11" s="13">
        <v>41275</v>
      </c>
      <c r="L11" s="14">
        <v>12</v>
      </c>
    </row>
    <row r="12" spans="1:12" x14ac:dyDescent="0.25">
      <c r="A12" s="3" t="s">
        <v>25</v>
      </c>
      <c r="B12" s="2">
        <v>39078.635416666664</v>
      </c>
      <c r="C12" s="3" t="s">
        <v>33</v>
      </c>
      <c r="D12" s="3" t="s">
        <v>178</v>
      </c>
      <c r="E12" s="3">
        <v>0</v>
      </c>
      <c r="F12" s="3" t="s">
        <v>27</v>
      </c>
      <c r="G12">
        <f>IF(COUNTIFS((WeatherIncidents!$B$3:'WeatherIncidents'!$B$26),"&lt;="&amp;B12,WeatherIncidents!$C$3:'WeatherIncidents'!$C$26,"&gt;="&amp;B12)&gt;0,1,0)</f>
        <v>0</v>
      </c>
      <c r="J12" s="5">
        <f t="shared" si="0"/>
        <v>42005</v>
      </c>
      <c r="K12" s="13">
        <v>41640</v>
      </c>
      <c r="L12" s="14">
        <v>9</v>
      </c>
    </row>
    <row r="13" spans="1:12" x14ac:dyDescent="0.25">
      <c r="A13" s="3" t="s">
        <v>25</v>
      </c>
      <c r="B13" s="2">
        <v>40392.512499999997</v>
      </c>
      <c r="C13" s="3" t="s">
        <v>28</v>
      </c>
      <c r="D13" s="3" t="s">
        <v>160</v>
      </c>
      <c r="E13" s="3">
        <v>0</v>
      </c>
      <c r="F13" s="3" t="s">
        <v>27</v>
      </c>
      <c r="G13">
        <f>IF(COUNTIFS((WeatherIncidents!$B$3:'WeatherIncidents'!$B$26),"&lt;="&amp;B13,WeatherIncidents!$C$3:'WeatherIncidents'!$C$26,"&gt;="&amp;B13)&gt;0,1,0)</f>
        <v>0</v>
      </c>
      <c r="J13" s="5">
        <f t="shared" si="0"/>
        <v>42370</v>
      </c>
      <c r="K13" s="13">
        <v>42005</v>
      </c>
      <c r="L13" s="14">
        <v>17</v>
      </c>
    </row>
    <row r="14" spans="1:12" x14ac:dyDescent="0.25">
      <c r="A14" s="3" t="s">
        <v>25</v>
      </c>
      <c r="B14" s="2">
        <v>40392.904166666667</v>
      </c>
      <c r="C14" s="3" t="s">
        <v>28</v>
      </c>
      <c r="D14" s="3" t="s">
        <v>160</v>
      </c>
      <c r="E14" s="3">
        <v>0</v>
      </c>
      <c r="F14" s="3" t="s">
        <v>27</v>
      </c>
      <c r="G14">
        <f>IF(COUNTIFS((WeatherIncidents!$B$3:'WeatherIncidents'!$B$26),"&lt;="&amp;B14,WeatherIncidents!$C$3:'WeatherIncidents'!$C$26,"&gt;="&amp;B14)&gt;0,1,0)</f>
        <v>0</v>
      </c>
      <c r="K14" s="13">
        <v>42370</v>
      </c>
      <c r="L14" s="14">
        <v>3</v>
      </c>
    </row>
    <row r="15" spans="1:12" ht="15.75" thickBot="1" x14ac:dyDescent="0.3">
      <c r="A15" s="3" t="s">
        <v>25</v>
      </c>
      <c r="B15" s="2">
        <v>40485.447222222225</v>
      </c>
      <c r="C15" s="3" t="s">
        <v>33</v>
      </c>
      <c r="D15" s="3" t="s">
        <v>178</v>
      </c>
      <c r="E15" s="3">
        <v>0</v>
      </c>
      <c r="F15" s="3" t="s">
        <v>27</v>
      </c>
      <c r="G15">
        <f>IF(COUNTIFS((WeatherIncidents!$B$3:'WeatherIncidents'!$B$26),"&lt;="&amp;B15,WeatherIncidents!$C$3:'WeatherIncidents'!$C$26,"&gt;="&amp;B15)&gt;0,1,0)</f>
        <v>0</v>
      </c>
      <c r="K15" s="15" t="s">
        <v>364</v>
      </c>
      <c r="L15" s="15">
        <v>0</v>
      </c>
    </row>
    <row r="16" spans="1:12" x14ac:dyDescent="0.25">
      <c r="A16" s="3" t="s">
        <v>30</v>
      </c>
      <c r="B16" s="2">
        <v>39481.570138888892</v>
      </c>
      <c r="C16" s="3" t="s">
        <v>33</v>
      </c>
      <c r="D16" s="3" t="s">
        <v>178</v>
      </c>
      <c r="E16" s="3">
        <v>0</v>
      </c>
      <c r="F16" s="3" t="s">
        <v>31</v>
      </c>
      <c r="G16">
        <f>IF(COUNTIFS((WeatherIncidents!$B$3:'WeatherIncidents'!$B$26),"&lt;="&amp;B16,WeatherIncidents!$C$3:'WeatherIncidents'!$C$26,"&gt;="&amp;B16)&gt;0,1,0)</f>
        <v>0</v>
      </c>
      <c r="K16" s="1" t="s">
        <v>371</v>
      </c>
      <c r="L16" s="1">
        <f>SUM(L3:L14)</f>
        <v>165</v>
      </c>
    </row>
    <row r="17" spans="1:7" x14ac:dyDescent="0.25">
      <c r="A17" s="3" t="s">
        <v>30</v>
      </c>
      <c r="B17" s="2">
        <v>40931.328472222223</v>
      </c>
      <c r="C17" s="3" t="s">
        <v>28</v>
      </c>
      <c r="D17" s="3" t="s">
        <v>160</v>
      </c>
      <c r="E17" s="3">
        <v>0</v>
      </c>
      <c r="F17" s="3" t="s">
        <v>31</v>
      </c>
      <c r="G17">
        <f>IF(COUNTIFS((WeatherIncidents!$B$3:'WeatherIncidents'!$B$26),"&lt;="&amp;B17,WeatherIncidents!$C$3:'WeatherIncidents'!$C$26,"&gt;="&amp;B17)&gt;0,1,0)</f>
        <v>0</v>
      </c>
    </row>
    <row r="18" spans="1:7" x14ac:dyDescent="0.25">
      <c r="A18" s="3" t="s">
        <v>35</v>
      </c>
      <c r="B18" s="2">
        <v>39603.594444444447</v>
      </c>
      <c r="C18" s="3" t="s">
        <v>33</v>
      </c>
      <c r="D18" s="3" t="s">
        <v>178</v>
      </c>
      <c r="E18" s="3">
        <v>0</v>
      </c>
      <c r="F18" s="3" t="s">
        <v>31</v>
      </c>
      <c r="G18">
        <f>IF(COUNTIFS((WeatherIncidents!$B$3:'WeatherIncidents'!$B$26),"&lt;="&amp;B18,WeatherIncidents!$C$3:'WeatherIncidents'!$C$26,"&gt;="&amp;B18)&gt;0,1,0)</f>
        <v>0</v>
      </c>
    </row>
    <row r="19" spans="1:7" x14ac:dyDescent="0.25">
      <c r="A19" s="3" t="s">
        <v>38</v>
      </c>
      <c r="B19" s="2">
        <v>39144.481944444444</v>
      </c>
      <c r="C19" s="3" t="s">
        <v>33</v>
      </c>
      <c r="D19" s="3" t="s">
        <v>151</v>
      </c>
      <c r="E19" s="3">
        <v>0</v>
      </c>
      <c r="F19" s="3" t="s">
        <v>39</v>
      </c>
      <c r="G19">
        <f>IF(COUNTIFS((WeatherIncidents!$B$3:'WeatherIncidents'!$B$26),"&lt;="&amp;B19,WeatherIncidents!$C$3:'WeatherIncidents'!$C$26,"&gt;="&amp;B19)&gt;0,1,0)</f>
        <v>1</v>
      </c>
    </row>
    <row r="20" spans="1:7" x14ac:dyDescent="0.25">
      <c r="A20" s="3" t="s">
        <v>38</v>
      </c>
      <c r="B20" s="2">
        <v>40239.552777777775</v>
      </c>
      <c r="C20" s="3" t="s">
        <v>28</v>
      </c>
      <c r="D20" s="3" t="s">
        <v>160</v>
      </c>
      <c r="E20" s="3">
        <v>0</v>
      </c>
      <c r="F20" s="3" t="s">
        <v>39</v>
      </c>
      <c r="G20">
        <f>IF(COUNTIFS((WeatherIncidents!$B$3:'WeatherIncidents'!$B$26),"&lt;="&amp;B20,WeatherIncidents!$C$3:'WeatherIncidents'!$C$26,"&gt;="&amp;B20)&gt;0,1,0)</f>
        <v>0</v>
      </c>
    </row>
    <row r="21" spans="1:7" x14ac:dyDescent="0.25">
      <c r="A21" s="3" t="s">
        <v>38</v>
      </c>
      <c r="B21" s="2">
        <v>42003.731944444444</v>
      </c>
      <c r="C21" s="3" t="s">
        <v>28</v>
      </c>
      <c r="D21" s="3" t="s">
        <v>160</v>
      </c>
      <c r="E21" s="3">
        <v>0</v>
      </c>
      <c r="F21" s="3" t="s">
        <v>39</v>
      </c>
      <c r="G21">
        <f>IF(COUNTIFS((WeatherIncidents!$B$3:'WeatherIncidents'!$B$26),"&lt;="&amp;B21,WeatherIncidents!$C$3:'WeatherIncidents'!$C$26,"&gt;="&amp;B21)&gt;0,1,0)</f>
        <v>0</v>
      </c>
    </row>
    <row r="22" spans="1:7" x14ac:dyDescent="0.25">
      <c r="A22" s="3" t="s">
        <v>42</v>
      </c>
      <c r="B22" s="2">
        <v>39307.661805555559</v>
      </c>
      <c r="C22" s="3" t="s">
        <v>28</v>
      </c>
      <c r="D22" s="3" t="s">
        <v>160</v>
      </c>
      <c r="E22" s="3">
        <v>0</v>
      </c>
      <c r="F22" s="3" t="s">
        <v>39</v>
      </c>
      <c r="G22">
        <f>IF(COUNTIFS((WeatherIncidents!$B$3:'WeatherIncidents'!$B$26),"&lt;="&amp;B22,WeatherIncidents!$C$3:'WeatherIncidents'!$C$26,"&gt;="&amp;B22)&gt;0,1,0)</f>
        <v>0</v>
      </c>
    </row>
    <row r="23" spans="1:7" x14ac:dyDescent="0.25">
      <c r="A23" s="3" t="s">
        <v>46</v>
      </c>
      <c r="B23" s="2">
        <v>38689.275694444441</v>
      </c>
      <c r="C23" s="3" t="s">
        <v>28</v>
      </c>
      <c r="D23" s="3" t="s">
        <v>160</v>
      </c>
      <c r="E23" s="3">
        <v>0</v>
      </c>
      <c r="F23" s="3" t="s">
        <v>47</v>
      </c>
      <c r="G23">
        <f>IF(COUNTIFS((WeatherIncidents!$B$3:'WeatherIncidents'!$B$26),"&lt;="&amp;B23,WeatherIncidents!$C$3:'WeatherIncidents'!$C$26,"&gt;="&amp;B23)&gt;0,1,0)</f>
        <v>0</v>
      </c>
    </row>
    <row r="24" spans="1:7" x14ac:dyDescent="0.25">
      <c r="A24" s="3" t="s">
        <v>48</v>
      </c>
      <c r="B24" s="2">
        <v>38359.500694444447</v>
      </c>
      <c r="C24" s="3" t="s">
        <v>33</v>
      </c>
      <c r="D24" s="3" t="s">
        <v>178</v>
      </c>
      <c r="E24" s="3">
        <v>0</v>
      </c>
      <c r="F24" s="3" t="s">
        <v>49</v>
      </c>
      <c r="G24">
        <f>IF(COUNTIFS((WeatherIncidents!$B$3:'WeatherIncidents'!$B$26),"&lt;="&amp;B24,WeatherIncidents!$C$3:'WeatherIncidents'!$C$26,"&gt;="&amp;B24)&gt;0,1,0)</f>
        <v>0</v>
      </c>
    </row>
    <row r="25" spans="1:7" x14ac:dyDescent="0.25">
      <c r="A25" s="3" t="s">
        <v>48</v>
      </c>
      <c r="B25" s="2">
        <v>38363.154861111114</v>
      </c>
      <c r="C25" s="3" t="s">
        <v>33</v>
      </c>
      <c r="D25" s="3" t="s">
        <v>178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0</v>
      </c>
    </row>
    <row r="26" spans="1:7" x14ac:dyDescent="0.25">
      <c r="A26" s="3" t="s">
        <v>48</v>
      </c>
      <c r="B26" s="2">
        <v>38719.527777777781</v>
      </c>
      <c r="C26" s="3" t="s">
        <v>33</v>
      </c>
      <c r="D26" s="3" t="s">
        <v>179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0</v>
      </c>
    </row>
    <row r="27" spans="1:7" x14ac:dyDescent="0.25">
      <c r="A27" s="3" t="s">
        <v>48</v>
      </c>
      <c r="B27" s="2">
        <v>39492.751388888886</v>
      </c>
      <c r="C27" s="3" t="s">
        <v>28</v>
      </c>
      <c r="D27" s="3" t="s">
        <v>160</v>
      </c>
      <c r="E27" s="3">
        <v>0</v>
      </c>
      <c r="F27" s="3" t="s">
        <v>49</v>
      </c>
      <c r="G27">
        <f>IF(COUNTIFS((WeatherIncidents!$B$3:'WeatherIncidents'!$B$26),"&lt;="&amp;B27,WeatherIncidents!$C$3:'WeatherIncidents'!$C$26,"&gt;="&amp;B27)&gt;0,1,0)</f>
        <v>0</v>
      </c>
    </row>
    <row r="28" spans="1:7" x14ac:dyDescent="0.25">
      <c r="A28" s="3" t="s">
        <v>48</v>
      </c>
      <c r="B28" s="2">
        <v>40198.747916666667</v>
      </c>
      <c r="C28" s="3" t="s">
        <v>28</v>
      </c>
      <c r="D28" s="3" t="s">
        <v>160</v>
      </c>
      <c r="E28" s="3">
        <v>0</v>
      </c>
      <c r="F28" s="3" t="s">
        <v>49</v>
      </c>
      <c r="G28">
        <f>IF(COUNTIFS((WeatherIncidents!$B$3:'WeatherIncidents'!$B$26),"&lt;="&amp;B28,WeatherIncidents!$C$3:'WeatherIncidents'!$C$26,"&gt;="&amp;B28)&gt;0,1,0)</f>
        <v>0</v>
      </c>
    </row>
    <row r="29" spans="1:7" x14ac:dyDescent="0.25">
      <c r="A29" s="3" t="s">
        <v>48</v>
      </c>
      <c r="B29" s="2">
        <v>40200.820833333331</v>
      </c>
      <c r="C29" s="3" t="s">
        <v>33</v>
      </c>
      <c r="D29" s="3" t="s">
        <v>178</v>
      </c>
      <c r="E29" s="3">
        <v>0</v>
      </c>
      <c r="F29" s="3" t="s">
        <v>49</v>
      </c>
      <c r="G29">
        <f>IF(COUNTIFS((WeatherIncidents!$B$3:'WeatherIncidents'!$B$26),"&lt;="&amp;B29,WeatherIncidents!$C$3:'WeatherIncidents'!$C$26,"&gt;="&amp;B29)&gt;0,1,0)</f>
        <v>0</v>
      </c>
    </row>
    <row r="30" spans="1:7" x14ac:dyDescent="0.25">
      <c r="A30" s="3" t="s">
        <v>48</v>
      </c>
      <c r="B30" s="2">
        <v>40532.769444444442</v>
      </c>
      <c r="C30" s="3" t="s">
        <v>33</v>
      </c>
      <c r="D30" s="3" t="s">
        <v>178</v>
      </c>
      <c r="E30" s="3">
        <v>0</v>
      </c>
      <c r="F30" s="3" t="s">
        <v>49</v>
      </c>
      <c r="G30">
        <f>IF(COUNTIFS((WeatherIncidents!$B$3:'WeatherIncidents'!$B$26),"&lt;="&amp;B30,WeatherIncidents!$C$3:'WeatherIncidents'!$C$26,"&gt;="&amp;B30)&gt;0,1,0)</f>
        <v>0</v>
      </c>
    </row>
    <row r="31" spans="1:7" x14ac:dyDescent="0.25">
      <c r="A31" s="3" t="s">
        <v>48</v>
      </c>
      <c r="B31" s="2">
        <v>40542.111805555556</v>
      </c>
      <c r="C31" s="3" t="s">
        <v>33</v>
      </c>
      <c r="D31" s="3" t="s">
        <v>178</v>
      </c>
      <c r="E31" s="3">
        <v>0</v>
      </c>
      <c r="F31" s="3" t="s">
        <v>49</v>
      </c>
      <c r="G31">
        <f>IF(COUNTIFS((WeatherIncidents!$B$3:'WeatherIncidents'!$B$26),"&lt;="&amp;B31,WeatherIncidents!$C$3:'WeatherIncidents'!$C$26,"&gt;="&amp;B31)&gt;0,1,0)</f>
        <v>0</v>
      </c>
    </row>
    <row r="32" spans="1:7" x14ac:dyDescent="0.25">
      <c r="A32" s="3" t="s">
        <v>50</v>
      </c>
      <c r="B32" s="2">
        <v>38920.88958333333</v>
      </c>
      <c r="C32" s="3" t="s">
        <v>33</v>
      </c>
      <c r="D32" s="3" t="s">
        <v>151</v>
      </c>
      <c r="E32" s="3">
        <v>0</v>
      </c>
      <c r="F32" s="3" t="s">
        <v>51</v>
      </c>
      <c r="G32">
        <f>IF(COUNTIFS((WeatherIncidents!$B$3:'WeatherIncidents'!$B$26),"&lt;="&amp;B32,WeatherIncidents!$C$3:'WeatherIncidents'!$C$26,"&gt;="&amp;B32)&gt;0,1,0)</f>
        <v>0</v>
      </c>
    </row>
    <row r="33" spans="1:7" x14ac:dyDescent="0.25">
      <c r="A33" s="3" t="s">
        <v>50</v>
      </c>
      <c r="B33" s="2">
        <v>40754.644444444442</v>
      </c>
      <c r="C33" s="3" t="s">
        <v>33</v>
      </c>
      <c r="D33" s="3" t="s">
        <v>178</v>
      </c>
      <c r="E33" s="3">
        <v>0</v>
      </c>
      <c r="F33" s="3" t="s">
        <v>51</v>
      </c>
      <c r="G33">
        <f>IF(COUNTIFS((WeatherIncidents!$B$3:'WeatherIncidents'!$B$26),"&lt;="&amp;B33,WeatherIncidents!$C$3:'WeatherIncidents'!$C$26,"&gt;="&amp;B33)&gt;0,1,0)</f>
        <v>0</v>
      </c>
    </row>
    <row r="34" spans="1:7" x14ac:dyDescent="0.25">
      <c r="A34" s="3" t="s">
        <v>52</v>
      </c>
      <c r="B34" s="2">
        <v>39689.162499999999</v>
      </c>
      <c r="C34" s="3" t="s">
        <v>28</v>
      </c>
      <c r="D34" s="3" t="s">
        <v>160</v>
      </c>
      <c r="E34" s="3">
        <v>0</v>
      </c>
      <c r="F34" s="3" t="s">
        <v>53</v>
      </c>
      <c r="G34">
        <f>IF(COUNTIFS((WeatherIncidents!$B$3:'WeatherIncidents'!$B$26),"&lt;="&amp;B34,WeatherIncidents!$C$3:'WeatherIncidents'!$C$26,"&gt;="&amp;B34)&gt;0,1,0)</f>
        <v>0</v>
      </c>
    </row>
    <row r="35" spans="1:7" x14ac:dyDescent="0.25">
      <c r="A35" s="3" t="s">
        <v>52</v>
      </c>
      <c r="B35" s="2">
        <v>39799.368055555555</v>
      </c>
      <c r="C35" s="3" t="s">
        <v>33</v>
      </c>
      <c r="D35" s="3" t="s">
        <v>178</v>
      </c>
      <c r="E35" s="3">
        <v>0</v>
      </c>
      <c r="F35" s="3" t="s">
        <v>53</v>
      </c>
      <c r="G35">
        <f>IF(COUNTIFS((WeatherIncidents!$B$3:'WeatherIncidents'!$B$26),"&lt;="&amp;B35,WeatherIncidents!$C$3:'WeatherIncidents'!$C$26,"&gt;="&amp;B35)&gt;0,1,0)</f>
        <v>0</v>
      </c>
    </row>
    <row r="36" spans="1:7" x14ac:dyDescent="0.25">
      <c r="A36" s="3" t="s">
        <v>52</v>
      </c>
      <c r="B36" s="2">
        <v>39811.538194444445</v>
      </c>
      <c r="C36" s="3" t="s">
        <v>33</v>
      </c>
      <c r="D36" s="3" t="s">
        <v>178</v>
      </c>
      <c r="E36" s="3">
        <v>0</v>
      </c>
      <c r="F36" s="3" t="s">
        <v>53</v>
      </c>
      <c r="G36">
        <f>IF(COUNTIFS((WeatherIncidents!$B$3:'WeatherIncidents'!$B$26),"&lt;="&amp;B36,WeatherIncidents!$C$3:'WeatherIncidents'!$C$26,"&gt;="&amp;B36)&gt;0,1,0)</f>
        <v>0</v>
      </c>
    </row>
    <row r="37" spans="1:7" x14ac:dyDescent="0.25">
      <c r="A37" s="3" t="s">
        <v>56</v>
      </c>
      <c r="B37" s="2">
        <v>38385.209027777775</v>
      </c>
      <c r="C37" s="3" t="s">
        <v>33</v>
      </c>
      <c r="D37" s="3" t="s">
        <v>178</v>
      </c>
      <c r="E37" s="3">
        <v>0</v>
      </c>
      <c r="F37" s="3" t="s">
        <v>59</v>
      </c>
      <c r="G37">
        <f>IF(COUNTIFS((WeatherIncidents!$B$3:'WeatherIncidents'!$B$26),"&lt;="&amp;B37,WeatherIncidents!$C$3:'WeatherIncidents'!$C$26,"&gt;="&amp;B37)&gt;0,1,0)</f>
        <v>0</v>
      </c>
    </row>
    <row r="38" spans="1:7" x14ac:dyDescent="0.25">
      <c r="A38" s="3" t="s">
        <v>56</v>
      </c>
      <c r="B38" s="2">
        <v>39377.829861111109</v>
      </c>
      <c r="C38" s="3" t="s">
        <v>33</v>
      </c>
      <c r="D38" s="3" t="s">
        <v>151</v>
      </c>
      <c r="E38" s="3">
        <v>0</v>
      </c>
      <c r="F38" s="3" t="s">
        <v>59</v>
      </c>
      <c r="G38">
        <f>IF(COUNTIFS((WeatherIncidents!$B$3:'WeatherIncidents'!$B$26),"&lt;="&amp;B38,WeatherIncidents!$C$3:'WeatherIncidents'!$C$26,"&gt;="&amp;B38)&gt;0,1,0)</f>
        <v>1</v>
      </c>
    </row>
    <row r="39" spans="1:7" x14ac:dyDescent="0.25">
      <c r="A39" s="3" t="s">
        <v>56</v>
      </c>
      <c r="B39" s="2">
        <v>39800.086111111108</v>
      </c>
      <c r="C39" s="3" t="s">
        <v>33</v>
      </c>
      <c r="D39" s="3" t="s">
        <v>178</v>
      </c>
      <c r="E39" s="3">
        <v>0</v>
      </c>
      <c r="F39" s="3" t="s">
        <v>59</v>
      </c>
      <c r="G39">
        <f>IF(COUNTIFS((WeatherIncidents!$B$3:'WeatherIncidents'!$B$26),"&lt;="&amp;B39,WeatherIncidents!$C$3:'WeatherIncidents'!$C$26,"&gt;="&amp;B39)&gt;0,1,0)</f>
        <v>0</v>
      </c>
    </row>
    <row r="40" spans="1:7" x14ac:dyDescent="0.25">
      <c r="A40" s="3" t="s">
        <v>56</v>
      </c>
      <c r="B40" s="2">
        <v>39822.962500000001</v>
      </c>
      <c r="C40" s="3" t="s">
        <v>33</v>
      </c>
      <c r="D40" s="3" t="s">
        <v>178</v>
      </c>
      <c r="E40" s="3">
        <v>0</v>
      </c>
      <c r="F40" s="3" t="s">
        <v>59</v>
      </c>
      <c r="G40">
        <f>IF(COUNTIFS((WeatherIncidents!$B$3:'WeatherIncidents'!$B$26),"&lt;="&amp;B40,WeatherIncidents!$C$3:'WeatherIncidents'!$C$26,"&gt;="&amp;B40)&gt;0,1,0)</f>
        <v>0</v>
      </c>
    </row>
    <row r="41" spans="1:7" x14ac:dyDescent="0.25">
      <c r="A41" s="3" t="s">
        <v>58</v>
      </c>
      <c r="B41" s="2">
        <v>40154.600694444445</v>
      </c>
      <c r="C41" s="3" t="s">
        <v>33</v>
      </c>
      <c r="D41" s="3" t="s">
        <v>178</v>
      </c>
      <c r="E41" s="3">
        <v>0</v>
      </c>
      <c r="F41" s="3" t="s">
        <v>59</v>
      </c>
      <c r="G41">
        <f>IF(COUNTIFS((WeatherIncidents!$B$3:'WeatherIncidents'!$B$26),"&lt;="&amp;B41,WeatherIncidents!$C$3:'WeatherIncidents'!$C$26,"&gt;="&amp;B41)&gt;0,1,0)</f>
        <v>0</v>
      </c>
    </row>
    <row r="42" spans="1:7" x14ac:dyDescent="0.25">
      <c r="A42" s="3" t="s">
        <v>63</v>
      </c>
      <c r="B42" s="2">
        <v>41329.49722222222</v>
      </c>
      <c r="C42" s="3" t="s">
        <v>10</v>
      </c>
      <c r="D42" s="3" t="s">
        <v>118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0</v>
      </c>
    </row>
    <row r="43" spans="1:7" x14ac:dyDescent="0.25">
      <c r="A43" s="3" t="s">
        <v>63</v>
      </c>
      <c r="B43" s="2">
        <v>41329.49722222222</v>
      </c>
      <c r="C43" s="3" t="s">
        <v>10</v>
      </c>
      <c r="D43" s="3" t="s">
        <v>118</v>
      </c>
      <c r="E43" s="3">
        <v>0</v>
      </c>
      <c r="F43" s="3" t="s">
        <v>59</v>
      </c>
      <c r="G43">
        <f>IF(COUNTIFS((WeatherIncidents!$B$3:'WeatherIncidents'!$B$26),"&lt;="&amp;B43,WeatherIncidents!$C$3:'WeatherIncidents'!$C$26,"&gt;="&amp;B43)&gt;0,1,0)</f>
        <v>0</v>
      </c>
    </row>
    <row r="44" spans="1:7" x14ac:dyDescent="0.25">
      <c r="A44" s="3" t="s">
        <v>65</v>
      </c>
      <c r="B44" s="2">
        <v>38804.974999999999</v>
      </c>
      <c r="C44" s="3" t="s">
        <v>33</v>
      </c>
      <c r="D44" s="3" t="s">
        <v>178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0</v>
      </c>
    </row>
    <row r="45" spans="1:7" x14ac:dyDescent="0.25">
      <c r="A45" s="3" t="s">
        <v>67</v>
      </c>
      <c r="B45" s="2">
        <v>39381.36041666667</v>
      </c>
      <c r="C45" s="3" t="s">
        <v>28</v>
      </c>
      <c r="D45" s="3" t="s">
        <v>160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0</v>
      </c>
    </row>
    <row r="46" spans="1:7" x14ac:dyDescent="0.25">
      <c r="A46" s="3" t="s">
        <v>68</v>
      </c>
      <c r="B46" s="2">
        <v>38616.305555555555</v>
      </c>
      <c r="C46" s="3" t="s">
        <v>28</v>
      </c>
      <c r="D46" s="3" t="s">
        <v>160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0</v>
      </c>
    </row>
    <row r="47" spans="1:7" x14ac:dyDescent="0.25">
      <c r="A47" s="3" t="s">
        <v>68</v>
      </c>
      <c r="B47" s="2">
        <v>39327.601388888892</v>
      </c>
      <c r="C47" s="3" t="s">
        <v>28</v>
      </c>
      <c r="D47" s="3" t="s">
        <v>160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0</v>
      </c>
    </row>
    <row r="48" spans="1:7" x14ac:dyDescent="0.25">
      <c r="A48" s="3" t="s">
        <v>68</v>
      </c>
      <c r="B48" s="2">
        <v>39454.152777777781</v>
      </c>
      <c r="C48" s="3" t="s">
        <v>33</v>
      </c>
      <c r="D48" s="3" t="s">
        <v>178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0</v>
      </c>
    </row>
    <row r="49" spans="1:7" x14ac:dyDescent="0.25">
      <c r="A49" s="3" t="s">
        <v>68</v>
      </c>
      <c r="B49" s="2">
        <v>39744.656944444447</v>
      </c>
      <c r="C49" s="3" t="s">
        <v>33</v>
      </c>
      <c r="D49" s="3" t="s">
        <v>178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0</v>
      </c>
    </row>
    <row r="50" spans="1:7" x14ac:dyDescent="0.25">
      <c r="A50" s="3" t="s">
        <v>68</v>
      </c>
      <c r="B50" s="2">
        <v>39799.38958333333</v>
      </c>
      <c r="C50" s="3" t="s">
        <v>33</v>
      </c>
      <c r="D50" s="3" t="s">
        <v>178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0</v>
      </c>
    </row>
    <row r="51" spans="1:7" x14ac:dyDescent="0.25">
      <c r="A51" s="3" t="s">
        <v>68</v>
      </c>
      <c r="B51" s="2">
        <v>39894.660416666666</v>
      </c>
      <c r="C51" s="3" t="s">
        <v>33</v>
      </c>
      <c r="D51" s="3" t="s">
        <v>178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0</v>
      </c>
    </row>
    <row r="52" spans="1:7" x14ac:dyDescent="0.25">
      <c r="A52" s="3" t="s">
        <v>68</v>
      </c>
      <c r="B52" s="2">
        <v>40601.352083333331</v>
      </c>
      <c r="C52" s="3" t="s">
        <v>33</v>
      </c>
      <c r="D52" s="3" t="s">
        <v>178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0</v>
      </c>
    </row>
    <row r="53" spans="1:7" x14ac:dyDescent="0.25">
      <c r="A53" s="3" t="s">
        <v>69</v>
      </c>
      <c r="B53" s="2">
        <v>38926.179861111108</v>
      </c>
      <c r="C53" s="3" t="s">
        <v>28</v>
      </c>
      <c r="D53" s="3" t="s">
        <v>160</v>
      </c>
      <c r="E53" s="3">
        <v>0</v>
      </c>
      <c r="F53" s="3" t="s">
        <v>70</v>
      </c>
      <c r="G53">
        <f>IF(COUNTIFS((WeatherIncidents!$B$3:'WeatherIncidents'!$B$26),"&lt;="&amp;B53,WeatherIncidents!$C$3:'WeatherIncidents'!$C$26,"&gt;="&amp;B53)&gt;0,1,0)</f>
        <v>0</v>
      </c>
    </row>
    <row r="54" spans="1:7" x14ac:dyDescent="0.25">
      <c r="A54" s="3" t="s">
        <v>69</v>
      </c>
      <c r="B54" s="2">
        <v>39190.396527777775</v>
      </c>
      <c r="C54" s="3" t="s">
        <v>28</v>
      </c>
      <c r="D54" s="3" t="s">
        <v>160</v>
      </c>
      <c r="E54" s="3">
        <v>0</v>
      </c>
      <c r="F54" s="3" t="s">
        <v>70</v>
      </c>
      <c r="G54">
        <f>IF(COUNTIFS((WeatherIncidents!$B$3:'WeatherIncidents'!$B$26),"&lt;="&amp;B54,WeatherIncidents!$C$3:'WeatherIncidents'!$C$26,"&gt;="&amp;B54)&gt;0,1,0)</f>
        <v>0</v>
      </c>
    </row>
    <row r="55" spans="1:7" x14ac:dyDescent="0.25">
      <c r="A55" s="3" t="s">
        <v>69</v>
      </c>
      <c r="B55" s="2">
        <v>39376.585416666669</v>
      </c>
      <c r="C55" s="3" t="s">
        <v>33</v>
      </c>
      <c r="D55" s="3" t="s">
        <v>151</v>
      </c>
      <c r="E55" s="3">
        <v>0</v>
      </c>
      <c r="F55" s="3" t="s">
        <v>70</v>
      </c>
      <c r="G55">
        <f>IF(COUNTIFS((WeatherIncidents!$B$3:'WeatherIncidents'!$B$26),"&lt;="&amp;B55,WeatherIncidents!$C$3:'WeatherIncidents'!$C$26,"&gt;="&amp;B55)&gt;0,1,0)</f>
        <v>1</v>
      </c>
    </row>
    <row r="56" spans="1:7" x14ac:dyDescent="0.25">
      <c r="A56" s="3" t="s">
        <v>69</v>
      </c>
      <c r="B56" s="2">
        <v>39861.177777777775</v>
      </c>
      <c r="C56" s="3" t="s">
        <v>33</v>
      </c>
      <c r="D56" s="3" t="s">
        <v>178</v>
      </c>
      <c r="E56" s="3">
        <v>0</v>
      </c>
      <c r="F56" s="3" t="s">
        <v>70</v>
      </c>
      <c r="G56">
        <f>IF(COUNTIFS((WeatherIncidents!$B$3:'WeatherIncidents'!$B$26),"&lt;="&amp;B56,WeatherIncidents!$C$3:'WeatherIncidents'!$C$26,"&gt;="&amp;B56)&gt;0,1,0)</f>
        <v>0</v>
      </c>
    </row>
    <row r="57" spans="1:7" x14ac:dyDescent="0.25">
      <c r="A57" s="3" t="s">
        <v>69</v>
      </c>
      <c r="B57" s="2">
        <v>40253.475694444445</v>
      </c>
      <c r="C57" s="3" t="s">
        <v>28</v>
      </c>
      <c r="D57" s="3" t="s">
        <v>160</v>
      </c>
      <c r="E57" s="3">
        <v>0</v>
      </c>
      <c r="F57" s="3" t="s">
        <v>70</v>
      </c>
      <c r="G57">
        <f>IF(COUNTIFS((WeatherIncidents!$B$3:'WeatherIncidents'!$B$26),"&lt;="&amp;B57,WeatherIncidents!$C$3:'WeatherIncidents'!$C$26,"&gt;="&amp;B57)&gt;0,1,0)</f>
        <v>0</v>
      </c>
    </row>
    <row r="58" spans="1:7" x14ac:dyDescent="0.25">
      <c r="A58" s="3" t="s">
        <v>69</v>
      </c>
      <c r="B58" s="2">
        <v>41755.063888888886</v>
      </c>
      <c r="C58" s="3" t="s">
        <v>28</v>
      </c>
      <c r="D58" s="3" t="s">
        <v>160</v>
      </c>
      <c r="E58" s="3">
        <v>0</v>
      </c>
      <c r="F58" s="3" t="s">
        <v>70</v>
      </c>
      <c r="G58">
        <f>IF(COUNTIFS((WeatherIncidents!$B$3:'WeatherIncidents'!$B$26),"&lt;="&amp;B58,WeatherIncidents!$C$3:'WeatherIncidents'!$C$26,"&gt;="&amp;B58)&gt;0,1,0)</f>
        <v>0</v>
      </c>
    </row>
    <row r="59" spans="1:7" x14ac:dyDescent="0.25">
      <c r="A59" s="3" t="s">
        <v>76</v>
      </c>
      <c r="B59" s="2">
        <v>40197.587500000001</v>
      </c>
      <c r="C59" s="3" t="s">
        <v>33</v>
      </c>
      <c r="D59" s="3" t="s">
        <v>178</v>
      </c>
      <c r="E59" s="3">
        <v>0</v>
      </c>
      <c r="F59" s="3" t="s">
        <v>75</v>
      </c>
      <c r="G59">
        <f>IF(COUNTIFS((WeatherIncidents!$B$3:'WeatherIncidents'!$B$26),"&lt;="&amp;B59,WeatherIncidents!$C$3:'WeatherIncidents'!$C$26,"&gt;="&amp;B59)&gt;0,1,0)</f>
        <v>0</v>
      </c>
    </row>
    <row r="60" spans="1:7" x14ac:dyDescent="0.25">
      <c r="A60" s="3" t="s">
        <v>76</v>
      </c>
      <c r="B60" s="2">
        <v>41775.89166666667</v>
      </c>
      <c r="C60" s="3" t="s">
        <v>33</v>
      </c>
      <c r="D60" s="3" t="s">
        <v>178</v>
      </c>
      <c r="E60" s="3">
        <v>0</v>
      </c>
      <c r="F60" s="3" t="s">
        <v>75</v>
      </c>
      <c r="G60">
        <f>IF(COUNTIFS((WeatherIncidents!$B$3:'WeatherIncidents'!$B$26),"&lt;="&amp;B60,WeatherIncidents!$C$3:'WeatherIncidents'!$C$26,"&gt;="&amp;B60)&gt;0,1,0)</f>
        <v>0</v>
      </c>
    </row>
    <row r="61" spans="1:7" x14ac:dyDescent="0.25">
      <c r="A61" s="3" t="s">
        <v>77</v>
      </c>
      <c r="B61" s="2">
        <v>39710.93472222222</v>
      </c>
      <c r="C61" s="3" t="s">
        <v>28</v>
      </c>
      <c r="D61" s="3" t="s">
        <v>160</v>
      </c>
      <c r="E61" s="3">
        <v>0</v>
      </c>
      <c r="F61" s="3" t="s">
        <v>78</v>
      </c>
      <c r="G61">
        <f>IF(COUNTIFS((WeatherIncidents!$B$3:'WeatherIncidents'!$B$26),"&lt;="&amp;B61,WeatherIncidents!$C$3:'WeatherIncidents'!$C$26,"&gt;="&amp;B61)&gt;0,1,0)</f>
        <v>0</v>
      </c>
    </row>
    <row r="62" spans="1:7" x14ac:dyDescent="0.25">
      <c r="A62" s="3" t="s">
        <v>77</v>
      </c>
      <c r="B62" s="2">
        <v>39766.615277777775</v>
      </c>
      <c r="C62" s="3" t="s">
        <v>33</v>
      </c>
      <c r="D62" s="3" t="s">
        <v>151</v>
      </c>
      <c r="E62" s="3">
        <v>0</v>
      </c>
      <c r="F62" s="3" t="s">
        <v>78</v>
      </c>
      <c r="G62">
        <f>IF(COUNTIFS((WeatherIncidents!$B$3:'WeatherIncidents'!$B$26),"&lt;="&amp;B62,WeatherIncidents!$C$3:'WeatherIncidents'!$C$26,"&gt;="&amp;B62)&gt;0,1,0)</f>
        <v>0</v>
      </c>
    </row>
    <row r="63" spans="1:7" x14ac:dyDescent="0.25">
      <c r="A63" s="3" t="s">
        <v>77</v>
      </c>
      <c r="B63" s="2">
        <v>41945.72152777778</v>
      </c>
      <c r="C63" s="3" t="s">
        <v>28</v>
      </c>
      <c r="D63" s="3" t="s">
        <v>160</v>
      </c>
      <c r="E63" s="3">
        <v>0</v>
      </c>
      <c r="F63" s="3" t="s">
        <v>78</v>
      </c>
      <c r="G63">
        <f>IF(COUNTIFS((WeatherIncidents!$B$3:'WeatherIncidents'!$B$26),"&lt;="&amp;B63,WeatherIncidents!$C$3:'WeatherIncidents'!$C$26,"&gt;="&amp;B63)&gt;0,1,0)</f>
        <v>0</v>
      </c>
    </row>
    <row r="64" spans="1:7" x14ac:dyDescent="0.25">
      <c r="A64" s="3" t="s">
        <v>77</v>
      </c>
      <c r="B64" s="2">
        <v>42047.837500000001</v>
      </c>
      <c r="C64" s="3" t="s">
        <v>28</v>
      </c>
      <c r="D64" s="3" t="s">
        <v>160</v>
      </c>
      <c r="E64" s="3">
        <v>0</v>
      </c>
      <c r="F64" s="3" t="s">
        <v>78</v>
      </c>
      <c r="G64">
        <f>IF(COUNTIFS((WeatherIncidents!$B$3:'WeatherIncidents'!$B$26),"&lt;="&amp;B64,WeatherIncidents!$C$3:'WeatherIncidents'!$C$26,"&gt;="&amp;B64)&gt;0,1,0)</f>
        <v>1</v>
      </c>
    </row>
    <row r="65" spans="1:7" x14ac:dyDescent="0.25">
      <c r="A65" s="3" t="s">
        <v>79</v>
      </c>
      <c r="B65" s="2">
        <v>39299.484722222223</v>
      </c>
      <c r="C65" s="3" t="s">
        <v>28</v>
      </c>
      <c r="D65" s="3" t="s">
        <v>160</v>
      </c>
      <c r="E65" s="3">
        <v>0</v>
      </c>
      <c r="F65" s="3" t="s">
        <v>70</v>
      </c>
      <c r="G65">
        <f>IF(COUNTIFS((WeatherIncidents!$B$3:'WeatherIncidents'!$B$26),"&lt;="&amp;B65,WeatherIncidents!$C$3:'WeatherIncidents'!$C$26,"&gt;="&amp;B65)&gt;0,1,0)</f>
        <v>0</v>
      </c>
    </row>
    <row r="66" spans="1:7" x14ac:dyDescent="0.25">
      <c r="A66" s="3" t="s">
        <v>79</v>
      </c>
      <c r="B66" s="2">
        <v>39368.232638888891</v>
      </c>
      <c r="C66" s="3" t="s">
        <v>33</v>
      </c>
      <c r="D66" s="3" t="s">
        <v>178</v>
      </c>
      <c r="E66" s="3">
        <v>0</v>
      </c>
      <c r="F66" s="3" t="s">
        <v>70</v>
      </c>
      <c r="G66">
        <f>IF(COUNTIFS((WeatherIncidents!$B$3:'WeatherIncidents'!$B$26),"&lt;="&amp;B66,WeatherIncidents!$C$3:'WeatherIncidents'!$C$26,"&gt;="&amp;B66)&gt;0,1,0)</f>
        <v>0</v>
      </c>
    </row>
    <row r="67" spans="1:7" x14ac:dyDescent="0.25">
      <c r="A67" s="3" t="s">
        <v>79</v>
      </c>
      <c r="B67" s="2">
        <v>39825.950694444444</v>
      </c>
      <c r="C67" s="3" t="s">
        <v>33</v>
      </c>
      <c r="D67" s="3" t="s">
        <v>178</v>
      </c>
      <c r="E67" s="3">
        <v>0</v>
      </c>
      <c r="F67" s="3" t="s">
        <v>70</v>
      </c>
      <c r="G67">
        <f>IF(COUNTIFS((WeatherIncidents!$B$3:'WeatherIncidents'!$B$26),"&lt;="&amp;B67,WeatherIncidents!$C$3:'WeatherIncidents'!$C$26,"&gt;="&amp;B67)&gt;0,1,0)</f>
        <v>1</v>
      </c>
    </row>
    <row r="68" spans="1:7" x14ac:dyDescent="0.25">
      <c r="A68" s="3" t="s">
        <v>79</v>
      </c>
      <c r="B68" s="2">
        <v>40534.629861111112</v>
      </c>
      <c r="C68" s="3" t="s">
        <v>33</v>
      </c>
      <c r="D68" s="3" t="s">
        <v>178</v>
      </c>
      <c r="E68" s="3">
        <v>0</v>
      </c>
      <c r="F68" s="3" t="s">
        <v>70</v>
      </c>
      <c r="G68">
        <f>IF(COUNTIFS((WeatherIncidents!$B$3:'WeatherIncidents'!$B$26),"&lt;="&amp;B68,WeatherIncidents!$C$3:'WeatherIncidents'!$C$26,"&gt;="&amp;B68)&gt;0,1,0)</f>
        <v>0</v>
      </c>
    </row>
    <row r="69" spans="1:7" x14ac:dyDescent="0.25">
      <c r="A69" s="3" t="s">
        <v>79</v>
      </c>
      <c r="B69" s="2">
        <v>40682.704861111109</v>
      </c>
      <c r="C69" s="3" t="s">
        <v>28</v>
      </c>
      <c r="D69" s="3" t="s">
        <v>160</v>
      </c>
      <c r="E69" s="3">
        <v>0</v>
      </c>
      <c r="F69" s="3" t="s">
        <v>70</v>
      </c>
      <c r="G69">
        <f>IF(COUNTIFS((WeatherIncidents!$B$3:'WeatherIncidents'!$B$26),"&lt;="&amp;B69,WeatherIncidents!$C$3:'WeatherIncidents'!$C$26,"&gt;="&amp;B69)&gt;0,1,0)</f>
        <v>0</v>
      </c>
    </row>
    <row r="70" spans="1:7" x14ac:dyDescent="0.25">
      <c r="A70" s="3" t="s">
        <v>83</v>
      </c>
      <c r="B70" s="2">
        <v>40094.461805555555</v>
      </c>
      <c r="C70" s="3" t="s">
        <v>28</v>
      </c>
      <c r="D70" s="3" t="s">
        <v>160</v>
      </c>
      <c r="E70" s="3">
        <v>0</v>
      </c>
      <c r="F70" s="3" t="s">
        <v>84</v>
      </c>
      <c r="G70">
        <f>IF(COUNTIFS((WeatherIncidents!$B$3:'WeatherIncidents'!$B$26),"&lt;="&amp;B70,WeatherIncidents!$C$3:'WeatherIncidents'!$C$26,"&gt;="&amp;B70)&gt;0,1,0)</f>
        <v>0</v>
      </c>
    </row>
    <row r="71" spans="1:7" x14ac:dyDescent="0.25">
      <c r="A71" s="3" t="s">
        <v>83</v>
      </c>
      <c r="B71" s="2">
        <v>40951.451388888891</v>
      </c>
      <c r="C71" s="3" t="s">
        <v>28</v>
      </c>
      <c r="D71" s="3" t="s">
        <v>160</v>
      </c>
      <c r="E71" s="3">
        <v>0</v>
      </c>
      <c r="F71" s="3" t="s">
        <v>84</v>
      </c>
      <c r="G71">
        <f>IF(COUNTIFS((WeatherIncidents!$B$3:'WeatherIncidents'!$B$26),"&lt;="&amp;B71,WeatherIncidents!$C$3:'WeatherIncidents'!$C$26,"&gt;="&amp;B71)&gt;0,1,0)</f>
        <v>0</v>
      </c>
    </row>
    <row r="72" spans="1:7" x14ac:dyDescent="0.25">
      <c r="A72" s="3" t="s">
        <v>83</v>
      </c>
      <c r="B72" s="2">
        <v>41313.285416666666</v>
      </c>
      <c r="C72" s="3" t="s">
        <v>10</v>
      </c>
      <c r="D72" s="3" t="s">
        <v>118</v>
      </c>
      <c r="E72" s="3">
        <v>0</v>
      </c>
      <c r="F72" s="3" t="s">
        <v>84</v>
      </c>
      <c r="G72">
        <f>IF(COUNTIFS((WeatherIncidents!$B$3:'WeatherIncidents'!$B$26),"&lt;="&amp;B72,WeatherIncidents!$C$3:'WeatherIncidents'!$C$26,"&gt;="&amp;B72)&gt;0,1,0)</f>
        <v>0</v>
      </c>
    </row>
    <row r="73" spans="1:7" x14ac:dyDescent="0.25">
      <c r="A73" s="3" t="s">
        <v>141</v>
      </c>
      <c r="B73" s="2">
        <v>39470.801388888889</v>
      </c>
      <c r="C73" s="3" t="s">
        <v>33</v>
      </c>
      <c r="D73" s="3" t="s">
        <v>178</v>
      </c>
      <c r="E73" s="3">
        <v>0</v>
      </c>
      <c r="F73" s="3" t="s">
        <v>84</v>
      </c>
      <c r="G73">
        <f>IF(COUNTIFS((WeatherIncidents!$B$3:'WeatherIncidents'!$B$26),"&lt;="&amp;B73,WeatherIncidents!$C$3:'WeatherIncidents'!$C$26,"&gt;="&amp;B73)&gt;0,1,0)</f>
        <v>0</v>
      </c>
    </row>
    <row r="74" spans="1:7" x14ac:dyDescent="0.25">
      <c r="A74" s="3" t="s">
        <v>141</v>
      </c>
      <c r="B74" s="2">
        <v>40199.511805555558</v>
      </c>
      <c r="C74" s="3" t="s">
        <v>33</v>
      </c>
      <c r="D74" s="3" t="s">
        <v>178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0</v>
      </c>
    </row>
    <row r="75" spans="1:7" x14ac:dyDescent="0.25">
      <c r="A75" s="3" t="s">
        <v>141</v>
      </c>
      <c r="B75" s="2">
        <v>40576.568055555559</v>
      </c>
      <c r="C75" s="3" t="s">
        <v>33</v>
      </c>
      <c r="D75" s="3" t="s">
        <v>178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</row>
    <row r="76" spans="1:7" x14ac:dyDescent="0.25">
      <c r="A76" s="3" t="s">
        <v>88</v>
      </c>
      <c r="B76" s="2">
        <v>40538.135416666664</v>
      </c>
      <c r="C76" s="3" t="s">
        <v>33</v>
      </c>
      <c r="D76" s="3" t="s">
        <v>178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0</v>
      </c>
    </row>
    <row r="77" spans="1:7" x14ac:dyDescent="0.25">
      <c r="A77" s="3" t="s">
        <v>92</v>
      </c>
      <c r="B77" s="2">
        <v>38878.892361111109</v>
      </c>
      <c r="C77" s="3" t="s">
        <v>28</v>
      </c>
      <c r="D77" s="3" t="s">
        <v>160</v>
      </c>
      <c r="E77" s="3">
        <v>0</v>
      </c>
      <c r="F77" s="3" t="s">
        <v>93</v>
      </c>
      <c r="G77">
        <f>IF(COUNTIFS((WeatherIncidents!$B$3:'WeatherIncidents'!$B$26),"&lt;="&amp;B77,WeatherIncidents!$C$3:'WeatherIncidents'!$C$26,"&gt;="&amp;B77)&gt;0,1,0)</f>
        <v>0</v>
      </c>
    </row>
    <row r="78" spans="1:7" x14ac:dyDescent="0.25">
      <c r="A78" s="3" t="s">
        <v>92</v>
      </c>
      <c r="B78" s="2">
        <v>39050.95208333333</v>
      </c>
      <c r="C78" s="3" t="s">
        <v>33</v>
      </c>
      <c r="D78" s="3" t="s">
        <v>178</v>
      </c>
      <c r="E78" s="3">
        <v>0</v>
      </c>
      <c r="F78" s="3" t="s">
        <v>93</v>
      </c>
      <c r="G78">
        <f>IF(COUNTIFS((WeatherIncidents!$B$3:'WeatherIncidents'!$B$26),"&lt;="&amp;B78,WeatherIncidents!$C$3:'WeatherIncidents'!$C$26,"&gt;="&amp;B78)&gt;0,1,0)</f>
        <v>0</v>
      </c>
    </row>
    <row r="79" spans="1:7" x14ac:dyDescent="0.25">
      <c r="A79" s="3" t="s">
        <v>92</v>
      </c>
      <c r="B79" s="2">
        <v>39853.699305555558</v>
      </c>
      <c r="C79" s="3" t="s">
        <v>33</v>
      </c>
      <c r="D79" s="3" t="s">
        <v>178</v>
      </c>
      <c r="E79" s="3">
        <v>0</v>
      </c>
      <c r="F79" s="3" t="s">
        <v>93</v>
      </c>
      <c r="G79">
        <f>IF(COUNTIFS((WeatherIncidents!$B$3:'WeatherIncidents'!$B$26),"&lt;="&amp;B79,WeatherIncidents!$C$3:'WeatherIncidents'!$C$26,"&gt;="&amp;B79)&gt;0,1,0)</f>
        <v>0</v>
      </c>
    </row>
    <row r="80" spans="1:7" x14ac:dyDescent="0.25">
      <c r="A80" s="3" t="s">
        <v>94</v>
      </c>
      <c r="B80" s="2">
        <v>38402.700694444444</v>
      </c>
      <c r="C80" s="3" t="s">
        <v>33</v>
      </c>
      <c r="D80" s="3" t="s">
        <v>178</v>
      </c>
      <c r="E80" s="3">
        <v>0</v>
      </c>
      <c r="F80" s="3" t="s">
        <v>93</v>
      </c>
      <c r="G80">
        <f>IF(COUNTIFS((WeatherIncidents!$B$3:'WeatherIncidents'!$B$26),"&lt;="&amp;B80,WeatherIncidents!$C$3:'WeatherIncidents'!$C$26,"&gt;="&amp;B80)&gt;0,1,0)</f>
        <v>0</v>
      </c>
    </row>
    <row r="81" spans="1:7" x14ac:dyDescent="0.25">
      <c r="A81" s="3" t="s">
        <v>94</v>
      </c>
      <c r="B81" s="2">
        <v>39500.495138888888</v>
      </c>
      <c r="C81" s="3" t="s">
        <v>28</v>
      </c>
      <c r="D81" s="3" t="s">
        <v>160</v>
      </c>
      <c r="E81" s="3">
        <v>0</v>
      </c>
      <c r="F81" s="3" t="s">
        <v>93</v>
      </c>
      <c r="G81">
        <f>IF(COUNTIFS((WeatherIncidents!$B$3:'WeatherIncidents'!$B$26),"&lt;="&amp;B81,WeatherIncidents!$C$3:'WeatherIncidents'!$C$26,"&gt;="&amp;B81)&gt;0,1,0)</f>
        <v>0</v>
      </c>
    </row>
    <row r="82" spans="1:7" x14ac:dyDescent="0.25">
      <c r="A82" s="3" t="s">
        <v>94</v>
      </c>
      <c r="B82" s="2">
        <v>40986.212500000001</v>
      </c>
      <c r="C82" s="3" t="s">
        <v>33</v>
      </c>
      <c r="D82" s="3" t="s">
        <v>178</v>
      </c>
      <c r="E82" s="3">
        <v>0</v>
      </c>
      <c r="F82" s="3" t="s">
        <v>93</v>
      </c>
      <c r="G82">
        <f>IF(COUNTIFS((WeatherIncidents!$B$3:'WeatherIncidents'!$B$26),"&lt;="&amp;B82,WeatherIncidents!$C$3:'WeatherIncidents'!$C$26,"&gt;="&amp;B82)&gt;0,1,0)</f>
        <v>0</v>
      </c>
    </row>
    <row r="83" spans="1:7" x14ac:dyDescent="0.25">
      <c r="A83" s="3" t="s">
        <v>143</v>
      </c>
      <c r="B83" s="2">
        <v>38755.898611111108</v>
      </c>
      <c r="C83" s="3" t="s">
        <v>33</v>
      </c>
      <c r="D83" s="3" t="s">
        <v>178</v>
      </c>
      <c r="E83" s="3">
        <v>0</v>
      </c>
      <c r="F83" s="3" t="s">
        <v>47</v>
      </c>
      <c r="G83">
        <f>IF(COUNTIFS((WeatherIncidents!$B$3:'WeatherIncidents'!$B$26),"&lt;="&amp;B83,WeatherIncidents!$C$3:'WeatherIncidents'!$C$26,"&gt;="&amp;B83)&gt;0,1,0)</f>
        <v>1</v>
      </c>
    </row>
    <row r="84" spans="1:7" x14ac:dyDescent="0.25">
      <c r="A84" s="3" t="s">
        <v>149</v>
      </c>
      <c r="B84" s="2">
        <v>41758.699999999997</v>
      </c>
      <c r="C84" s="3" t="s">
        <v>33</v>
      </c>
      <c r="D84" s="3" t="s">
        <v>178</v>
      </c>
      <c r="E84" s="3">
        <v>0</v>
      </c>
      <c r="F84" s="3" t="s">
        <v>96</v>
      </c>
      <c r="G84">
        <f>IF(COUNTIFS((WeatherIncidents!$B$3:'WeatherIncidents'!$B$26),"&lt;="&amp;B84,WeatherIncidents!$C$3:'WeatherIncidents'!$C$26,"&gt;="&amp;B84)&gt;0,1,0)</f>
        <v>0</v>
      </c>
    </row>
    <row r="85" spans="1:7" x14ac:dyDescent="0.25">
      <c r="A85" s="3" t="s">
        <v>100</v>
      </c>
      <c r="B85" s="2">
        <v>38474.675694444442</v>
      </c>
      <c r="C85" s="3" t="s">
        <v>33</v>
      </c>
      <c r="D85" s="3" t="s">
        <v>179</v>
      </c>
      <c r="E85" s="3">
        <v>0</v>
      </c>
      <c r="F85" s="3" t="s">
        <v>101</v>
      </c>
      <c r="G85">
        <f>IF(COUNTIFS((WeatherIncidents!$B$3:'WeatherIncidents'!$B$26),"&lt;="&amp;B85,WeatherIncidents!$C$3:'WeatherIncidents'!$C$26,"&gt;="&amp;B85)&gt;0,1,0)</f>
        <v>0</v>
      </c>
    </row>
    <row r="86" spans="1:7" x14ac:dyDescent="0.25">
      <c r="A86" s="3" t="s">
        <v>100</v>
      </c>
      <c r="B86" s="2">
        <v>38719.538194444445</v>
      </c>
      <c r="C86" s="3" t="s">
        <v>33</v>
      </c>
      <c r="D86" s="3" t="s">
        <v>178</v>
      </c>
      <c r="E86" s="3">
        <v>0</v>
      </c>
      <c r="F86" s="3" t="s">
        <v>101</v>
      </c>
      <c r="G86">
        <f>IF(COUNTIFS((WeatherIncidents!$B$3:'WeatherIncidents'!$B$26),"&lt;="&amp;B86,WeatherIncidents!$C$3:'WeatherIncidents'!$C$26,"&gt;="&amp;B86)&gt;0,1,0)</f>
        <v>0</v>
      </c>
    </row>
    <row r="87" spans="1:7" x14ac:dyDescent="0.25">
      <c r="A87" s="3" t="s">
        <v>100</v>
      </c>
      <c r="B87" s="2">
        <v>39063.539583333331</v>
      </c>
      <c r="C87" s="3" t="s">
        <v>33</v>
      </c>
      <c r="D87" s="3" t="s">
        <v>178</v>
      </c>
      <c r="E87" s="3">
        <v>0</v>
      </c>
      <c r="F87" s="3" t="s">
        <v>101</v>
      </c>
      <c r="G87">
        <f>IF(COUNTIFS((WeatherIncidents!$B$3:'WeatherIncidents'!$B$26),"&lt;="&amp;B87,WeatherIncidents!$C$3:'WeatherIncidents'!$C$26,"&gt;="&amp;B87)&gt;0,1,0)</f>
        <v>0</v>
      </c>
    </row>
    <row r="88" spans="1:7" x14ac:dyDescent="0.25">
      <c r="A88" s="3" t="s">
        <v>100</v>
      </c>
      <c r="B88" s="2">
        <v>39797.539583333331</v>
      </c>
      <c r="C88" s="3" t="s">
        <v>33</v>
      </c>
      <c r="D88" s="3" t="s">
        <v>178</v>
      </c>
      <c r="E88" s="3">
        <v>0</v>
      </c>
      <c r="F88" s="3" t="s">
        <v>101</v>
      </c>
      <c r="G88">
        <f>IF(COUNTIFS((WeatherIncidents!$B$3:'WeatherIncidents'!$B$26),"&lt;="&amp;B88,WeatherIncidents!$C$3:'WeatherIncidents'!$C$26,"&gt;="&amp;B88)&gt;0,1,0)</f>
        <v>0</v>
      </c>
    </row>
    <row r="89" spans="1:7" x14ac:dyDescent="0.25">
      <c r="A89" s="3" t="s">
        <v>100</v>
      </c>
      <c r="B89" s="2">
        <v>39799.538194444445</v>
      </c>
      <c r="C89" s="3" t="s">
        <v>33</v>
      </c>
      <c r="D89" s="3" t="s">
        <v>178</v>
      </c>
      <c r="E89" s="3">
        <v>0</v>
      </c>
      <c r="F89" s="3" t="s">
        <v>101</v>
      </c>
      <c r="G89">
        <f>IF(COUNTIFS((WeatherIncidents!$B$3:'WeatherIncidents'!$B$26),"&lt;="&amp;B89,WeatherIncidents!$C$3:'WeatherIncidents'!$C$26,"&gt;="&amp;B89)&gt;0,1,0)</f>
        <v>0</v>
      </c>
    </row>
    <row r="90" spans="1:7" x14ac:dyDescent="0.25">
      <c r="A90" s="3" t="s">
        <v>100</v>
      </c>
      <c r="B90" s="2">
        <v>40196.563194444447</v>
      </c>
      <c r="C90" s="3" t="s">
        <v>33</v>
      </c>
      <c r="D90" s="3" t="s">
        <v>151</v>
      </c>
      <c r="E90" s="3">
        <v>0</v>
      </c>
      <c r="F90" s="3" t="s">
        <v>101</v>
      </c>
      <c r="G90">
        <f>IF(COUNTIFS((WeatherIncidents!$B$3:'WeatherIncidents'!$B$26),"&lt;="&amp;B90,WeatherIncidents!$C$3:'WeatherIncidents'!$C$26,"&gt;="&amp;B90)&gt;0,1,0)</f>
        <v>0</v>
      </c>
    </row>
    <row r="91" spans="1:7" x14ac:dyDescent="0.25">
      <c r="A91" s="3" t="s">
        <v>100</v>
      </c>
      <c r="B91" s="2">
        <v>40197.583333333336</v>
      </c>
      <c r="C91" s="3" t="s">
        <v>33</v>
      </c>
      <c r="D91" s="3" t="s">
        <v>151</v>
      </c>
      <c r="E91" s="3">
        <v>0</v>
      </c>
      <c r="F91" s="3" t="s">
        <v>101</v>
      </c>
      <c r="G91">
        <f>IF(COUNTIFS((WeatherIncidents!$B$3:'WeatherIncidents'!$B$26),"&lt;="&amp;B91,WeatherIncidents!$C$3:'WeatherIncidents'!$C$26,"&gt;="&amp;B91)&gt;0,1,0)</f>
        <v>0</v>
      </c>
    </row>
    <row r="92" spans="1:7" x14ac:dyDescent="0.25">
      <c r="A92" s="3" t="s">
        <v>100</v>
      </c>
      <c r="B92" s="2">
        <v>40693.726388888892</v>
      </c>
      <c r="C92" s="3" t="s">
        <v>28</v>
      </c>
      <c r="D92" s="3" t="s">
        <v>29</v>
      </c>
      <c r="E92" s="3">
        <v>0</v>
      </c>
      <c r="F92" s="3" t="s">
        <v>101</v>
      </c>
      <c r="G92">
        <f>IF(COUNTIFS((WeatherIncidents!$B$3:'WeatherIncidents'!$B$26),"&lt;="&amp;B92,WeatherIncidents!$C$3:'WeatherIncidents'!$C$26,"&gt;="&amp;B92)&gt;0,1,0)</f>
        <v>0</v>
      </c>
    </row>
    <row r="93" spans="1:7" x14ac:dyDescent="0.25">
      <c r="A93" s="3" t="s">
        <v>100</v>
      </c>
      <c r="B93" s="2">
        <v>40953.25277777778</v>
      </c>
      <c r="C93" s="3" t="s">
        <v>10</v>
      </c>
      <c r="D93" s="3" t="s">
        <v>118</v>
      </c>
      <c r="E93" s="3">
        <v>0</v>
      </c>
      <c r="F93" s="3" t="s">
        <v>101</v>
      </c>
      <c r="G93">
        <f>IF(COUNTIFS((WeatherIncidents!$B$3:'WeatherIncidents'!$B$26),"&lt;="&amp;B93,WeatherIncidents!$C$3:'WeatherIncidents'!$C$26,"&gt;="&amp;B93)&gt;0,1,0)</f>
        <v>0</v>
      </c>
    </row>
    <row r="94" spans="1:7" x14ac:dyDescent="0.25">
      <c r="A94" s="3" t="s">
        <v>102</v>
      </c>
      <c r="B94" s="2">
        <v>38448.770833333336</v>
      </c>
      <c r="C94" s="3" t="s">
        <v>28</v>
      </c>
      <c r="D94" s="3" t="s">
        <v>160</v>
      </c>
      <c r="E94" s="3">
        <v>0</v>
      </c>
      <c r="F94" s="3" t="s">
        <v>103</v>
      </c>
      <c r="G94">
        <f>IF(COUNTIFS((WeatherIncidents!$B$3:'WeatherIncidents'!$B$26),"&lt;="&amp;B94,WeatherIncidents!$C$3:'WeatherIncidents'!$C$26,"&gt;="&amp;B94)&gt;0,1,0)</f>
        <v>0</v>
      </c>
    </row>
    <row r="95" spans="1:7" x14ac:dyDescent="0.25">
      <c r="A95" s="3" t="s">
        <v>102</v>
      </c>
      <c r="B95" s="2">
        <v>39050.870833333334</v>
      </c>
      <c r="C95" s="3" t="s">
        <v>33</v>
      </c>
      <c r="D95" s="3" t="s">
        <v>178</v>
      </c>
      <c r="E95" s="3">
        <v>0</v>
      </c>
      <c r="F95" s="3" t="s">
        <v>103</v>
      </c>
      <c r="G95">
        <f>IF(COUNTIFS((WeatherIncidents!$B$3:'WeatherIncidents'!$B$26),"&lt;="&amp;B95,WeatherIncidents!$C$3:'WeatherIncidents'!$C$26,"&gt;="&amp;B95)&gt;0,1,0)</f>
        <v>0</v>
      </c>
    </row>
    <row r="96" spans="1:7" x14ac:dyDescent="0.25">
      <c r="A96" s="3" t="s">
        <v>102</v>
      </c>
      <c r="B96" s="2">
        <v>39130.53125</v>
      </c>
      <c r="C96" s="3" t="s">
        <v>28</v>
      </c>
      <c r="D96" s="3" t="s">
        <v>160</v>
      </c>
      <c r="E96" s="3">
        <v>0</v>
      </c>
      <c r="F96" s="3" t="s">
        <v>103</v>
      </c>
      <c r="G96">
        <f>IF(COUNTIFS((WeatherIncidents!$B$3:'WeatherIncidents'!$B$26),"&lt;="&amp;B96,WeatherIncidents!$C$3:'WeatherIncidents'!$C$26,"&gt;="&amp;B96)&gt;0,1,0)</f>
        <v>0</v>
      </c>
    </row>
    <row r="97" spans="1:7" x14ac:dyDescent="0.25">
      <c r="A97" s="3" t="s">
        <v>102</v>
      </c>
      <c r="B97" s="2">
        <v>39145.39166666667</v>
      </c>
      <c r="C97" s="3" t="s">
        <v>33</v>
      </c>
      <c r="D97" s="3" t="s">
        <v>178</v>
      </c>
      <c r="E97" s="3">
        <v>0</v>
      </c>
      <c r="F97" s="3" t="s">
        <v>103</v>
      </c>
      <c r="G97">
        <f>IF(COUNTIFS((WeatherIncidents!$B$3:'WeatherIncidents'!$B$26),"&lt;="&amp;B97,WeatherIncidents!$C$3:'WeatherIncidents'!$C$26,"&gt;="&amp;B97)&gt;0,1,0)</f>
        <v>1</v>
      </c>
    </row>
    <row r="98" spans="1:7" x14ac:dyDescent="0.25">
      <c r="A98" s="3" t="s">
        <v>102</v>
      </c>
      <c r="B98" s="2">
        <v>41272.920138888891</v>
      </c>
      <c r="C98" s="3" t="s">
        <v>33</v>
      </c>
      <c r="D98" s="3" t="s">
        <v>178</v>
      </c>
      <c r="E98" s="3">
        <v>0</v>
      </c>
      <c r="F98" s="3" t="s">
        <v>103</v>
      </c>
      <c r="G98">
        <f>IF(COUNTIFS((WeatherIncidents!$B$3:'WeatherIncidents'!$B$26),"&lt;="&amp;B98,WeatherIncidents!$C$3:'WeatherIncidents'!$C$26,"&gt;="&amp;B98)&gt;0,1,0)</f>
        <v>0</v>
      </c>
    </row>
    <row r="99" spans="1:7" x14ac:dyDescent="0.25">
      <c r="A99" s="3" t="s">
        <v>102</v>
      </c>
      <c r="B99" s="2">
        <v>42073.765972222223</v>
      </c>
      <c r="C99" s="3" t="s">
        <v>28</v>
      </c>
      <c r="D99" s="3" t="s">
        <v>160</v>
      </c>
      <c r="E99" s="3">
        <v>0</v>
      </c>
      <c r="F99" s="3" t="s">
        <v>103</v>
      </c>
      <c r="G99">
        <f>IF(COUNTIFS((WeatherIncidents!$B$3:'WeatherIncidents'!$B$26),"&lt;="&amp;B99,WeatherIncidents!$C$3:'WeatherIncidents'!$C$26,"&gt;="&amp;B99)&gt;0,1,0)</f>
        <v>0</v>
      </c>
    </row>
    <row r="100" spans="1:7" x14ac:dyDescent="0.25">
      <c r="A100" s="3" t="s">
        <v>150</v>
      </c>
      <c r="B100" s="2">
        <v>38524.326388888891</v>
      </c>
      <c r="C100" s="3" t="s">
        <v>28</v>
      </c>
      <c r="D100" s="3" t="s">
        <v>160</v>
      </c>
      <c r="E100" s="3">
        <v>0</v>
      </c>
      <c r="F100" s="3" t="s">
        <v>101</v>
      </c>
      <c r="G100">
        <f>IF(COUNTIFS((WeatherIncidents!$B$3:'WeatherIncidents'!$B$26),"&lt;="&amp;B100,WeatherIncidents!$C$3:'WeatherIncidents'!$C$26,"&gt;="&amp;B100)&gt;0,1,0)</f>
        <v>0</v>
      </c>
    </row>
    <row r="101" spans="1:7" x14ac:dyDescent="0.25">
      <c r="A101" s="3" t="s">
        <v>150</v>
      </c>
      <c r="B101" s="2">
        <v>40317.427083333336</v>
      </c>
      <c r="C101" s="3" t="s">
        <v>28</v>
      </c>
      <c r="D101" s="3" t="s">
        <v>160</v>
      </c>
      <c r="E101" s="3">
        <v>0</v>
      </c>
      <c r="F101" s="3" t="s">
        <v>101</v>
      </c>
      <c r="G101">
        <f>IF(COUNTIFS((WeatherIncidents!$B$3:'WeatherIncidents'!$B$26),"&lt;="&amp;B101,WeatherIncidents!$C$3:'WeatherIncidents'!$C$26,"&gt;="&amp;B101)&gt;0,1,0)</f>
        <v>0</v>
      </c>
    </row>
    <row r="102" spans="1:7" x14ac:dyDescent="0.25">
      <c r="A102" s="3" t="s">
        <v>165</v>
      </c>
      <c r="B102" s="2">
        <v>38812.245138888888</v>
      </c>
      <c r="C102" s="3" t="s">
        <v>33</v>
      </c>
      <c r="D102" s="3" t="s">
        <v>178</v>
      </c>
      <c r="E102" s="3">
        <v>0</v>
      </c>
      <c r="F102" s="3" t="s">
        <v>101</v>
      </c>
      <c r="G102">
        <f>IF(COUNTIFS((WeatherIncidents!$B$3:'WeatherIncidents'!$B$26),"&lt;="&amp;B102,WeatherIncidents!$C$3:'WeatherIncidents'!$C$26,"&gt;="&amp;B102)&gt;0,1,0)</f>
        <v>0</v>
      </c>
    </row>
    <row r="103" spans="1:7" x14ac:dyDescent="0.25">
      <c r="A103" s="3" t="s">
        <v>165</v>
      </c>
      <c r="B103" s="2">
        <v>38865.263194444444</v>
      </c>
      <c r="C103" s="3" t="s">
        <v>28</v>
      </c>
      <c r="D103" s="3" t="s">
        <v>160</v>
      </c>
      <c r="E103" s="3">
        <v>0</v>
      </c>
      <c r="F103" s="3" t="s">
        <v>101</v>
      </c>
      <c r="G103">
        <f>IF(COUNTIFS((WeatherIncidents!$B$3:'WeatherIncidents'!$B$26),"&lt;="&amp;B103,WeatherIncidents!$C$3:'WeatherIncidents'!$C$26,"&gt;="&amp;B103)&gt;0,1,0)</f>
        <v>0</v>
      </c>
    </row>
    <row r="104" spans="1:7" x14ac:dyDescent="0.25">
      <c r="A104" s="3" t="s">
        <v>165</v>
      </c>
      <c r="B104" s="2">
        <v>41698.44027777778</v>
      </c>
      <c r="C104" s="3" t="s">
        <v>33</v>
      </c>
      <c r="D104" s="3" t="s">
        <v>178</v>
      </c>
      <c r="E104" s="3">
        <v>0</v>
      </c>
      <c r="F104" s="3" t="s">
        <v>101</v>
      </c>
      <c r="G104">
        <f>IF(COUNTIFS((WeatherIncidents!$B$3:'WeatherIncidents'!$B$26),"&lt;="&amp;B104,WeatherIncidents!$C$3:'WeatherIncidents'!$C$26,"&gt;="&amp;B104)&gt;0,1,0)</f>
        <v>0</v>
      </c>
    </row>
    <row r="105" spans="1:7" x14ac:dyDescent="0.25">
      <c r="A105" s="3" t="s">
        <v>165</v>
      </c>
      <c r="B105" s="2">
        <v>41944.165972222225</v>
      </c>
      <c r="C105" s="3" t="s">
        <v>33</v>
      </c>
      <c r="D105" s="3" t="s">
        <v>178</v>
      </c>
      <c r="E105" s="3">
        <v>0</v>
      </c>
      <c r="F105" s="3" t="s">
        <v>101</v>
      </c>
      <c r="G105">
        <f>IF(COUNTIFS((WeatherIncidents!$B$3:'WeatherIncidents'!$B$26),"&lt;="&amp;B105,WeatherIncidents!$C$3:'WeatherIncidents'!$C$26,"&gt;="&amp;B105)&gt;0,1,0)</f>
        <v>0</v>
      </c>
    </row>
    <row r="106" spans="1:7" x14ac:dyDescent="0.25">
      <c r="A106" s="3" t="s">
        <v>162</v>
      </c>
      <c r="B106" s="2">
        <v>38431.322916666664</v>
      </c>
      <c r="C106" s="3" t="s">
        <v>28</v>
      </c>
      <c r="D106" s="3" t="s">
        <v>29</v>
      </c>
      <c r="E106" s="3">
        <v>0</v>
      </c>
      <c r="F106" s="3" t="s">
        <v>163</v>
      </c>
      <c r="G106">
        <f>IF(COUNTIFS((WeatherIncidents!$B$3:'WeatherIncidents'!$B$26),"&lt;="&amp;B106,WeatherIncidents!$C$3:'WeatherIncidents'!$C$26,"&gt;="&amp;B106)&gt;0,1,0)</f>
        <v>0</v>
      </c>
    </row>
    <row r="107" spans="1:7" x14ac:dyDescent="0.25">
      <c r="A107" s="3" t="s">
        <v>162</v>
      </c>
      <c r="B107" s="2">
        <v>40079.419444444444</v>
      </c>
      <c r="C107" s="3" t="s">
        <v>28</v>
      </c>
      <c r="D107" s="3" t="s">
        <v>160</v>
      </c>
      <c r="E107" s="3">
        <v>0</v>
      </c>
      <c r="F107" s="3" t="s">
        <v>163</v>
      </c>
      <c r="G107">
        <f>IF(COUNTIFS((WeatherIncidents!$B$3:'WeatherIncidents'!$B$26),"&lt;="&amp;B107,WeatherIncidents!$C$3:'WeatherIncidents'!$C$26,"&gt;="&amp;B107)&gt;0,1,0)</f>
        <v>0</v>
      </c>
    </row>
    <row r="108" spans="1:7" x14ac:dyDescent="0.25">
      <c r="A108" s="3" t="s">
        <v>162</v>
      </c>
      <c r="B108" s="2">
        <v>40985.595138888886</v>
      </c>
      <c r="C108" s="3" t="s">
        <v>33</v>
      </c>
      <c r="D108" s="3" t="s">
        <v>178</v>
      </c>
      <c r="E108" s="3">
        <v>0</v>
      </c>
      <c r="F108" s="3" t="s">
        <v>163</v>
      </c>
      <c r="G108">
        <f>IF(COUNTIFS((WeatherIncidents!$B$3:'WeatherIncidents'!$B$26),"&lt;="&amp;B108,WeatherIncidents!$C$3:'WeatherIncidents'!$C$26,"&gt;="&amp;B108)&gt;0,1,0)</f>
        <v>0</v>
      </c>
    </row>
    <row r="109" spans="1:7" x14ac:dyDescent="0.25">
      <c r="A109" s="3" t="s">
        <v>162</v>
      </c>
      <c r="B109" s="2">
        <v>40986.65902777778</v>
      </c>
      <c r="C109" s="3" t="s">
        <v>33</v>
      </c>
      <c r="D109" s="3" t="s">
        <v>178</v>
      </c>
      <c r="E109" s="3">
        <v>0</v>
      </c>
      <c r="F109" s="3" t="s">
        <v>163</v>
      </c>
      <c r="G109">
        <f>IF(COUNTIFS((WeatherIncidents!$B$3:'WeatherIncidents'!$B$26),"&lt;="&amp;B109,WeatherIncidents!$C$3:'WeatherIncidents'!$C$26,"&gt;="&amp;B109)&gt;0,1,0)</f>
        <v>0</v>
      </c>
    </row>
    <row r="110" spans="1:7" x14ac:dyDescent="0.25">
      <c r="A110" s="3" t="s">
        <v>159</v>
      </c>
      <c r="B110" s="2">
        <v>39474.38958333333</v>
      </c>
      <c r="C110" s="3" t="s">
        <v>33</v>
      </c>
      <c r="D110" s="3" t="s">
        <v>178</v>
      </c>
      <c r="E110" s="3">
        <v>0</v>
      </c>
      <c r="F110" s="3" t="s">
        <v>161</v>
      </c>
      <c r="G110">
        <f>IF(COUNTIFS((WeatherIncidents!$B$3:'WeatherIncidents'!$B$26),"&lt;="&amp;B110,WeatherIncidents!$C$3:'WeatherIncidents'!$C$26,"&gt;="&amp;B110)&gt;0,1,0)</f>
        <v>0</v>
      </c>
    </row>
    <row r="111" spans="1:7" x14ac:dyDescent="0.25">
      <c r="A111" s="3" t="s">
        <v>159</v>
      </c>
      <c r="B111" s="2">
        <v>40050.59097222222</v>
      </c>
      <c r="C111" s="3" t="s">
        <v>28</v>
      </c>
      <c r="D111" s="3" t="s">
        <v>160</v>
      </c>
      <c r="E111" s="3">
        <v>0</v>
      </c>
      <c r="F111" s="3" t="s">
        <v>161</v>
      </c>
      <c r="G111">
        <f>IF(COUNTIFS((WeatherIncidents!$B$3:'WeatherIncidents'!$B$26),"&lt;="&amp;B111,WeatherIncidents!$C$3:'WeatherIncidents'!$C$26,"&gt;="&amp;B111)&gt;0,1,0)</f>
        <v>0</v>
      </c>
    </row>
    <row r="112" spans="1:7" x14ac:dyDescent="0.25">
      <c r="A112" s="3" t="s">
        <v>159</v>
      </c>
      <c r="B112" s="2">
        <v>40154.643055555556</v>
      </c>
      <c r="C112" s="3" t="s">
        <v>33</v>
      </c>
      <c r="D112" s="3" t="s">
        <v>178</v>
      </c>
      <c r="E112" s="3">
        <v>0</v>
      </c>
      <c r="F112" s="3" t="s">
        <v>161</v>
      </c>
      <c r="G112">
        <f>IF(COUNTIFS((WeatherIncidents!$B$3:'WeatherIncidents'!$B$26),"&lt;="&amp;B112,WeatherIncidents!$C$3:'WeatherIncidents'!$C$26,"&gt;="&amp;B112)&gt;0,1,0)</f>
        <v>0</v>
      </c>
    </row>
    <row r="113" spans="1:7" x14ac:dyDescent="0.25">
      <c r="A113" s="3" t="s">
        <v>159</v>
      </c>
      <c r="B113" s="2">
        <v>40230.511805555558</v>
      </c>
      <c r="C113" s="3" t="s">
        <v>10</v>
      </c>
      <c r="D113" s="3" t="s">
        <v>118</v>
      </c>
      <c r="E113" s="3">
        <v>0</v>
      </c>
      <c r="F113" s="3" t="s">
        <v>161</v>
      </c>
      <c r="G113">
        <f>IF(COUNTIFS((WeatherIncidents!$B$3:'WeatherIncidents'!$B$26),"&lt;="&amp;B113,WeatherIncidents!$C$3:'WeatherIncidents'!$C$26,"&gt;="&amp;B113)&gt;0,1,0)</f>
        <v>0</v>
      </c>
    </row>
    <row r="114" spans="1:7" x14ac:dyDescent="0.25">
      <c r="A114" s="3" t="s">
        <v>159</v>
      </c>
      <c r="B114" s="2">
        <v>41759.261805555558</v>
      </c>
      <c r="C114" s="3" t="s">
        <v>33</v>
      </c>
      <c r="D114" s="3" t="s">
        <v>178</v>
      </c>
      <c r="E114" s="3">
        <v>0</v>
      </c>
      <c r="F114" s="3" t="s">
        <v>161</v>
      </c>
      <c r="G114">
        <f>IF(COUNTIFS((WeatherIncidents!$B$3:'WeatherIncidents'!$B$26),"&lt;="&amp;B114,WeatherIncidents!$C$3:'WeatherIncidents'!$C$26,"&gt;="&amp;B114)&gt;0,1,0)</f>
        <v>1</v>
      </c>
    </row>
    <row r="115" spans="1:7" x14ac:dyDescent="0.25">
      <c r="A115" s="3" t="s">
        <v>107</v>
      </c>
      <c r="B115" s="2">
        <v>40219.46597222222</v>
      </c>
      <c r="C115" s="3" t="s">
        <v>28</v>
      </c>
      <c r="D115" s="3" t="s">
        <v>181</v>
      </c>
      <c r="E115" s="3">
        <v>0</v>
      </c>
      <c r="F115" s="3" t="s">
        <v>108</v>
      </c>
      <c r="G115">
        <f>IF(COUNTIFS((WeatherIncidents!$B$3:'WeatherIncidents'!$B$26),"&lt;="&amp;B115,WeatherIncidents!$C$3:'WeatherIncidents'!$C$26,"&gt;="&amp;B115)&gt;0,1,0)</f>
        <v>0</v>
      </c>
    </row>
    <row r="116" spans="1:7" x14ac:dyDescent="0.25">
      <c r="A116" s="3" t="s">
        <v>107</v>
      </c>
      <c r="B116" s="2">
        <v>40237.455555555556</v>
      </c>
      <c r="C116" s="3" t="s">
        <v>28</v>
      </c>
      <c r="D116" s="3" t="s">
        <v>160</v>
      </c>
      <c r="E116" s="3">
        <v>0</v>
      </c>
      <c r="F116" s="3" t="s">
        <v>108</v>
      </c>
      <c r="G116">
        <f>IF(COUNTIFS((WeatherIncidents!$B$3:'WeatherIncidents'!$B$26),"&lt;="&amp;B116,WeatherIncidents!$C$3:'WeatherIncidents'!$C$26,"&gt;="&amp;B116)&gt;0,1,0)</f>
        <v>0</v>
      </c>
    </row>
    <row r="117" spans="1:7" x14ac:dyDescent="0.25">
      <c r="A117" s="3" t="s">
        <v>107</v>
      </c>
      <c r="B117" s="2">
        <v>41299.255555555559</v>
      </c>
      <c r="C117" s="3" t="s">
        <v>10</v>
      </c>
      <c r="D117" s="3" t="s">
        <v>118</v>
      </c>
      <c r="E117" s="3">
        <v>0</v>
      </c>
      <c r="F117" s="3" t="s">
        <v>108</v>
      </c>
      <c r="G117">
        <f>IF(COUNTIFS((WeatherIncidents!$B$3:'WeatherIncidents'!$B$26),"&lt;="&amp;B117,WeatherIncidents!$C$3:'WeatherIncidents'!$C$26,"&gt;="&amp;B117)&gt;0,1,0)</f>
        <v>0</v>
      </c>
    </row>
    <row r="118" spans="1:7" x14ac:dyDescent="0.25">
      <c r="A118" s="3" t="s">
        <v>109</v>
      </c>
      <c r="B118" s="2">
        <v>40594.331250000003</v>
      </c>
      <c r="C118" s="3" t="s">
        <v>33</v>
      </c>
      <c r="D118" s="3" t="s">
        <v>178</v>
      </c>
      <c r="E118" s="3">
        <v>0</v>
      </c>
      <c r="F118" s="3" t="s">
        <v>110</v>
      </c>
      <c r="G118">
        <f>IF(COUNTIFS((WeatherIncidents!$B$3:'WeatherIncidents'!$B$26),"&lt;="&amp;B118,WeatherIncidents!$C$3:'WeatherIncidents'!$C$26,"&gt;="&amp;B118)&gt;0,1,0)</f>
        <v>0</v>
      </c>
    </row>
    <row r="119" spans="1:7" x14ac:dyDescent="0.25">
      <c r="A119" s="3" t="s">
        <v>111</v>
      </c>
      <c r="B119" s="2">
        <v>40275.274305555555</v>
      </c>
      <c r="C119" s="3" t="s">
        <v>28</v>
      </c>
      <c r="D119" s="3" t="s">
        <v>160</v>
      </c>
      <c r="E119" s="3">
        <v>0</v>
      </c>
      <c r="F119" s="3" t="s">
        <v>112</v>
      </c>
      <c r="G119">
        <f>IF(COUNTIFS((WeatherIncidents!$B$3:'WeatherIncidents'!$B$26),"&lt;="&amp;B119,WeatherIncidents!$C$3:'WeatherIncidents'!$C$26,"&gt;="&amp;B119)&gt;0,1,0)</f>
        <v>0</v>
      </c>
    </row>
    <row r="120" spans="1:7" x14ac:dyDescent="0.25">
      <c r="A120" s="3" t="s">
        <v>113</v>
      </c>
      <c r="B120" s="2">
        <v>41522.583333333336</v>
      </c>
      <c r="C120" s="3" t="s">
        <v>33</v>
      </c>
      <c r="D120" s="3" t="s">
        <v>178</v>
      </c>
      <c r="E120" s="3">
        <v>0</v>
      </c>
      <c r="F120" s="3" t="s">
        <v>114</v>
      </c>
      <c r="G120">
        <f>IF(COUNTIFS((WeatherIncidents!$B$3:'WeatherIncidents'!$B$26),"&lt;="&amp;B120,WeatherIncidents!$C$3:'WeatherIncidents'!$C$26,"&gt;="&amp;B120)&gt;0,1,0)</f>
        <v>0</v>
      </c>
    </row>
    <row r="121" spans="1:7" x14ac:dyDescent="0.25">
      <c r="A121" s="3" t="s">
        <v>113</v>
      </c>
      <c r="B121" s="2">
        <v>41759.257638888892</v>
      </c>
      <c r="C121" s="3" t="s">
        <v>33</v>
      </c>
      <c r="D121" s="3" t="s">
        <v>178</v>
      </c>
      <c r="E121" s="3">
        <v>0</v>
      </c>
      <c r="F121" s="3" t="s">
        <v>114</v>
      </c>
      <c r="G121">
        <f>IF(COUNTIFS((WeatherIncidents!$B$3:'WeatherIncidents'!$B$26),"&lt;="&amp;B121,WeatherIncidents!$C$3:'WeatherIncidents'!$C$26,"&gt;="&amp;B121)&gt;0,1,0)</f>
        <v>1</v>
      </c>
    </row>
    <row r="122" spans="1:7" x14ac:dyDescent="0.25">
      <c r="A122" s="3" t="s">
        <v>115</v>
      </c>
      <c r="B122" s="2">
        <v>41361.584722222222</v>
      </c>
      <c r="C122" s="3" t="s">
        <v>10</v>
      </c>
      <c r="D122" s="3" t="s">
        <v>118</v>
      </c>
      <c r="E122" s="3">
        <v>0</v>
      </c>
      <c r="F122" s="3" t="s">
        <v>116</v>
      </c>
      <c r="G122">
        <f>IF(COUNTIFS((WeatherIncidents!$B$3:'WeatherIncidents'!$B$26),"&lt;="&amp;B122,WeatherIncidents!$C$3:'WeatherIncidents'!$C$26,"&gt;="&amp;B122)&gt;0,1,0)</f>
        <v>0</v>
      </c>
    </row>
    <row r="123" spans="1:7" x14ac:dyDescent="0.25">
      <c r="A123" s="3" t="s">
        <v>117</v>
      </c>
      <c r="B123" s="2">
        <v>41485.53125</v>
      </c>
      <c r="C123" s="3" t="s">
        <v>28</v>
      </c>
      <c r="D123" s="3" t="s">
        <v>160</v>
      </c>
      <c r="E123" s="3">
        <v>0</v>
      </c>
      <c r="F123" s="3" t="s">
        <v>116</v>
      </c>
      <c r="G123">
        <f>IF(COUNTIFS((WeatherIncidents!$B$3:'WeatherIncidents'!$B$26),"&lt;="&amp;B123,WeatherIncidents!$C$3:'WeatherIncidents'!$C$26,"&gt;="&amp;B123)&gt;0,1,0)</f>
        <v>0</v>
      </c>
    </row>
    <row r="124" spans="1:7" x14ac:dyDescent="0.25">
      <c r="A124" s="3" t="s">
        <v>119</v>
      </c>
      <c r="B124" s="2">
        <v>41758.363888888889</v>
      </c>
      <c r="C124" s="3" t="s">
        <v>33</v>
      </c>
      <c r="D124" s="3" t="s">
        <v>178</v>
      </c>
      <c r="E124" s="3">
        <v>0</v>
      </c>
      <c r="F124" s="3" t="s">
        <v>120</v>
      </c>
      <c r="G124">
        <f>IF(COUNTIFS((WeatherIncidents!$B$3:'WeatherIncidents'!$B$26),"&lt;="&amp;B124,WeatherIncidents!$C$3:'WeatherIncidents'!$C$26,"&gt;="&amp;B124)&gt;0,1,0)</f>
        <v>0</v>
      </c>
    </row>
    <row r="125" spans="1:7" x14ac:dyDescent="0.25">
      <c r="A125" s="3" t="s">
        <v>123</v>
      </c>
      <c r="B125" s="2">
        <v>38405.474305555559</v>
      </c>
      <c r="C125" s="3" t="s">
        <v>33</v>
      </c>
      <c r="D125" s="3" t="s">
        <v>151</v>
      </c>
      <c r="E125" s="3">
        <v>0</v>
      </c>
      <c r="F125" s="3" t="s">
        <v>45</v>
      </c>
      <c r="G125">
        <f>IF(COUNTIFS((WeatherIncidents!$B$3:'WeatherIncidents'!$B$26),"&lt;="&amp;B125,WeatherIncidents!$C$3:'WeatherIncidents'!$C$26,"&gt;="&amp;B125)&gt;0,1,0)</f>
        <v>0</v>
      </c>
    </row>
    <row r="126" spans="1:7" x14ac:dyDescent="0.25">
      <c r="A126" s="3" t="s">
        <v>123</v>
      </c>
      <c r="B126" s="2">
        <v>38681.661805555559</v>
      </c>
      <c r="C126" s="3" t="s">
        <v>28</v>
      </c>
      <c r="D126" s="3" t="s">
        <v>160</v>
      </c>
      <c r="E126" s="3">
        <v>0</v>
      </c>
      <c r="F126" s="3" t="s">
        <v>45</v>
      </c>
      <c r="G126">
        <f>IF(COUNTIFS((WeatherIncidents!$B$3:'WeatherIncidents'!$B$26),"&lt;="&amp;B126,WeatherIncidents!$C$3:'WeatherIncidents'!$C$26,"&gt;="&amp;B126)&gt;0,1,0)</f>
        <v>0</v>
      </c>
    </row>
    <row r="127" spans="1:7" x14ac:dyDescent="0.25">
      <c r="A127" s="3" t="s">
        <v>123</v>
      </c>
      <c r="B127" s="2">
        <v>38719.856249999997</v>
      </c>
      <c r="C127" s="3" t="s">
        <v>33</v>
      </c>
      <c r="D127" s="3" t="s">
        <v>178</v>
      </c>
      <c r="E127" s="3">
        <v>0</v>
      </c>
      <c r="F127" s="3" t="s">
        <v>45</v>
      </c>
      <c r="G127">
        <f>IF(COUNTIFS((WeatherIncidents!$B$3:'WeatherIncidents'!$B$26),"&lt;="&amp;B127,WeatherIncidents!$C$3:'WeatherIncidents'!$C$26,"&gt;="&amp;B127)&gt;0,1,0)</f>
        <v>0</v>
      </c>
    </row>
    <row r="128" spans="1:7" x14ac:dyDescent="0.25">
      <c r="A128" s="3" t="s">
        <v>123</v>
      </c>
      <c r="B128" s="2">
        <v>39246.645833333336</v>
      </c>
      <c r="C128" s="3" t="s">
        <v>28</v>
      </c>
      <c r="D128" s="3" t="s">
        <v>160</v>
      </c>
      <c r="E128" s="3">
        <v>0</v>
      </c>
      <c r="F128" s="3" t="s">
        <v>45</v>
      </c>
      <c r="G128">
        <f>IF(COUNTIFS((WeatherIncidents!$B$3:'WeatherIncidents'!$B$26),"&lt;="&amp;B128,WeatherIncidents!$C$3:'WeatherIncidents'!$C$26,"&gt;="&amp;B128)&gt;0,1,0)</f>
        <v>0</v>
      </c>
    </row>
    <row r="129" spans="1:7" x14ac:dyDescent="0.25">
      <c r="A129" s="3" t="s">
        <v>123</v>
      </c>
      <c r="B129" s="2">
        <v>40924.277777777781</v>
      </c>
      <c r="C129" s="3" t="s">
        <v>33</v>
      </c>
      <c r="D129" s="3" t="s">
        <v>178</v>
      </c>
      <c r="E129" s="3">
        <v>0</v>
      </c>
      <c r="F129" s="3" t="s">
        <v>45</v>
      </c>
      <c r="G129">
        <f>IF(COUNTIFS((WeatherIncidents!$B$3:'WeatherIncidents'!$B$26),"&lt;="&amp;B129,WeatherIncidents!$C$3:'WeatherIncidents'!$C$26,"&gt;="&amp;B129)&gt;0,1,0)</f>
        <v>0</v>
      </c>
    </row>
    <row r="130" spans="1:7" x14ac:dyDescent="0.25">
      <c r="A130" s="3" t="s">
        <v>123</v>
      </c>
      <c r="B130" s="2">
        <v>41580.081944444442</v>
      </c>
      <c r="C130" s="3" t="s">
        <v>28</v>
      </c>
      <c r="D130" s="3" t="s">
        <v>160</v>
      </c>
      <c r="E130" s="3">
        <v>0</v>
      </c>
      <c r="F130" s="3" t="s">
        <v>45</v>
      </c>
      <c r="G130">
        <f>IF(COUNTIFS((WeatherIncidents!$B$3:'WeatherIncidents'!$B$26),"&lt;="&amp;B130,WeatherIncidents!$C$3:'WeatherIncidents'!$C$26,"&gt;="&amp;B130)&gt;0,1,0)</f>
        <v>0</v>
      </c>
    </row>
    <row r="131" spans="1:7" x14ac:dyDescent="0.25">
      <c r="A131" s="3" t="s">
        <v>187</v>
      </c>
      <c r="B131" s="2">
        <v>39050.770138888889</v>
      </c>
      <c r="C131" s="3" t="s">
        <v>33</v>
      </c>
      <c r="D131" s="3" t="s">
        <v>179</v>
      </c>
      <c r="E131" s="3">
        <v>0</v>
      </c>
      <c r="F131" s="3" t="s">
        <v>45</v>
      </c>
      <c r="G131">
        <f>IF(COUNTIFS((WeatherIncidents!$B$3:'WeatherIncidents'!$B$26),"&lt;="&amp;B131,WeatherIncidents!$C$3:'WeatherIncidents'!$C$26,"&gt;="&amp;B131)&gt;0,1,0)</f>
        <v>0</v>
      </c>
    </row>
    <row r="132" spans="1:7" x14ac:dyDescent="0.25">
      <c r="A132" s="3" t="s">
        <v>124</v>
      </c>
      <c r="B132" s="2">
        <v>38471.220833333333</v>
      </c>
      <c r="C132" s="3" t="s">
        <v>33</v>
      </c>
      <c r="D132" s="3" t="s">
        <v>178</v>
      </c>
      <c r="E132" s="3">
        <v>0</v>
      </c>
      <c r="F132" s="3" t="s">
        <v>40</v>
      </c>
      <c r="G132">
        <f>IF(COUNTIFS((WeatherIncidents!$B$3:'WeatherIncidents'!$B$26),"&lt;="&amp;B132,WeatherIncidents!$C$3:'WeatherIncidents'!$C$26,"&gt;="&amp;B132)&gt;0,1,0)</f>
        <v>0</v>
      </c>
    </row>
    <row r="133" spans="1:7" x14ac:dyDescent="0.25">
      <c r="A133" s="3" t="s">
        <v>124</v>
      </c>
      <c r="B133" s="2">
        <v>39195.121527777781</v>
      </c>
      <c r="C133" s="3" t="s">
        <v>33</v>
      </c>
      <c r="D133" s="3" t="s">
        <v>178</v>
      </c>
      <c r="E133" s="3">
        <v>0</v>
      </c>
      <c r="F133" s="3" t="s">
        <v>40</v>
      </c>
      <c r="G133">
        <f>IF(COUNTIFS((WeatherIncidents!$B$3:'WeatherIncidents'!$B$26),"&lt;="&amp;B133,WeatherIncidents!$C$3:'WeatherIncidents'!$C$26,"&gt;="&amp;B133)&gt;0,1,0)</f>
        <v>0</v>
      </c>
    </row>
    <row r="134" spans="1:7" x14ac:dyDescent="0.25">
      <c r="A134" s="3" t="s">
        <v>124</v>
      </c>
      <c r="B134" s="2">
        <v>41759.546527777777</v>
      </c>
      <c r="C134" s="3" t="s">
        <v>33</v>
      </c>
      <c r="D134" s="3" t="s">
        <v>178</v>
      </c>
      <c r="E134" s="3">
        <v>0</v>
      </c>
      <c r="F134" s="3" t="s">
        <v>40</v>
      </c>
      <c r="G134">
        <f>IF(COUNTIFS((WeatherIncidents!$B$3:'WeatherIncidents'!$B$26),"&lt;="&amp;B134,WeatherIncidents!$C$3:'WeatherIncidents'!$C$26,"&gt;="&amp;B134)&gt;0,1,0)</f>
        <v>1</v>
      </c>
    </row>
    <row r="135" spans="1:7" x14ac:dyDescent="0.25">
      <c r="A135" s="3" t="s">
        <v>127</v>
      </c>
      <c r="B135" s="2">
        <v>38732.595833333333</v>
      </c>
      <c r="C135" s="3" t="s">
        <v>33</v>
      </c>
      <c r="D135" s="3" t="s">
        <v>178</v>
      </c>
      <c r="E135" s="3">
        <v>0</v>
      </c>
      <c r="F135" s="3" t="s">
        <v>128</v>
      </c>
      <c r="G135">
        <f>IF(COUNTIFS((WeatherIncidents!$B$3:'WeatherIncidents'!$B$26),"&lt;="&amp;B135,WeatherIncidents!$C$3:'WeatherIncidents'!$C$26,"&gt;="&amp;B135)&gt;0,1,0)</f>
        <v>0</v>
      </c>
    </row>
    <row r="136" spans="1:7" x14ac:dyDescent="0.25">
      <c r="A136" s="3" t="s">
        <v>127</v>
      </c>
      <c r="B136" s="2">
        <v>39735.373611111114</v>
      </c>
      <c r="C136" s="3" t="s">
        <v>33</v>
      </c>
      <c r="D136" s="3" t="s">
        <v>178</v>
      </c>
      <c r="E136" s="3">
        <v>0</v>
      </c>
      <c r="F136" s="3" t="s">
        <v>128</v>
      </c>
      <c r="G136">
        <f>IF(COUNTIFS((WeatherIncidents!$B$3:'WeatherIncidents'!$B$26),"&lt;="&amp;B136,WeatherIncidents!$C$3:'WeatherIncidents'!$C$26,"&gt;="&amp;B136)&gt;0,1,0)</f>
        <v>1</v>
      </c>
    </row>
    <row r="137" spans="1:7" x14ac:dyDescent="0.25">
      <c r="A137" s="3" t="s">
        <v>127</v>
      </c>
      <c r="B137" s="2">
        <v>40987.245833333334</v>
      </c>
      <c r="C137" s="3" t="s">
        <v>33</v>
      </c>
      <c r="D137" s="3" t="s">
        <v>178</v>
      </c>
      <c r="E137" s="3">
        <v>0</v>
      </c>
      <c r="F137" s="3" t="s">
        <v>128</v>
      </c>
      <c r="G137">
        <f>IF(COUNTIFS((WeatherIncidents!$B$3:'WeatherIncidents'!$B$26),"&lt;="&amp;B137,WeatherIncidents!$C$3:'WeatherIncidents'!$C$26,"&gt;="&amp;B137)&gt;0,1,0)</f>
        <v>0</v>
      </c>
    </row>
    <row r="138" spans="1:7" x14ac:dyDescent="0.25">
      <c r="A138" s="3" t="s">
        <v>127</v>
      </c>
      <c r="B138" s="2">
        <v>41683.765277777777</v>
      </c>
      <c r="C138" s="3" t="s">
        <v>28</v>
      </c>
      <c r="D138" s="3" t="s">
        <v>160</v>
      </c>
      <c r="E138" s="3">
        <v>0</v>
      </c>
      <c r="F138" s="3" t="s">
        <v>128</v>
      </c>
      <c r="G138">
        <f>IF(COUNTIFS((WeatherIncidents!$B$3:'WeatherIncidents'!$B$26),"&lt;="&amp;B138,WeatherIncidents!$C$3:'WeatherIncidents'!$C$26,"&gt;="&amp;B138)&gt;0,1,0)</f>
        <v>0</v>
      </c>
    </row>
    <row r="139" spans="1:7" x14ac:dyDescent="0.25">
      <c r="A139" s="3" t="s">
        <v>127</v>
      </c>
      <c r="B139" s="2">
        <v>41729.651388888888</v>
      </c>
      <c r="C139" s="3" t="s">
        <v>28</v>
      </c>
      <c r="D139" s="3" t="s">
        <v>160</v>
      </c>
      <c r="E139" s="3">
        <v>0</v>
      </c>
      <c r="F139" s="3" t="s">
        <v>128</v>
      </c>
      <c r="G139">
        <f>IF(COUNTIFS((WeatherIncidents!$B$3:'WeatherIncidents'!$B$26),"&lt;="&amp;B139,WeatherIncidents!$C$3:'WeatherIncidents'!$C$26,"&gt;="&amp;B139)&gt;0,1,0)</f>
        <v>0</v>
      </c>
    </row>
    <row r="140" spans="1:7" x14ac:dyDescent="0.25">
      <c r="A140" s="3" t="s">
        <v>127</v>
      </c>
      <c r="B140" s="2">
        <v>42009.642361111109</v>
      </c>
      <c r="C140" s="3" t="s">
        <v>28</v>
      </c>
      <c r="D140" s="3" t="s">
        <v>160</v>
      </c>
      <c r="E140" s="3">
        <v>0</v>
      </c>
      <c r="F140" s="3" t="s">
        <v>128</v>
      </c>
      <c r="G140">
        <f>IF(COUNTIFS((WeatherIncidents!$B$3:'WeatherIncidents'!$B$26),"&lt;="&amp;B140,WeatherIncidents!$C$3:'WeatherIncidents'!$C$26,"&gt;="&amp;B140)&gt;0,1,0)</f>
        <v>0</v>
      </c>
    </row>
    <row r="141" spans="1:7" x14ac:dyDescent="0.25">
      <c r="A141" s="3" t="s">
        <v>129</v>
      </c>
      <c r="B141" s="2">
        <v>38386.425694444442</v>
      </c>
      <c r="C141" s="3" t="s">
        <v>33</v>
      </c>
      <c r="D141" s="3" t="s">
        <v>178</v>
      </c>
      <c r="E141" s="3">
        <v>0</v>
      </c>
      <c r="F141" s="3" t="s">
        <v>130</v>
      </c>
      <c r="G141">
        <f>IF(COUNTIFS((WeatherIncidents!$B$3:'WeatherIncidents'!$B$26),"&lt;="&amp;B141,WeatherIncidents!$C$3:'WeatherIncidents'!$C$26,"&gt;="&amp;B141)&gt;0,1,0)</f>
        <v>0</v>
      </c>
    </row>
    <row r="142" spans="1:7" x14ac:dyDescent="0.25">
      <c r="A142" s="3" t="s">
        <v>129</v>
      </c>
      <c r="B142" s="2">
        <v>39779.197222222225</v>
      </c>
      <c r="C142" s="3" t="s">
        <v>28</v>
      </c>
      <c r="D142" s="3" t="s">
        <v>160</v>
      </c>
      <c r="E142" s="3">
        <v>0</v>
      </c>
      <c r="F142" s="3" t="s">
        <v>130</v>
      </c>
      <c r="G142">
        <f>IF(COUNTIFS((WeatherIncidents!$B$3:'WeatherIncidents'!$B$26),"&lt;="&amp;B142,WeatherIncidents!$C$3:'WeatherIncidents'!$C$26,"&gt;="&amp;B142)&gt;0,1,0)</f>
        <v>0</v>
      </c>
    </row>
    <row r="143" spans="1:7" x14ac:dyDescent="0.25">
      <c r="A143" s="3" t="s">
        <v>129</v>
      </c>
      <c r="B143" s="2">
        <v>41057.270138888889</v>
      </c>
      <c r="C143" s="3" t="s">
        <v>28</v>
      </c>
      <c r="D143" s="3" t="s">
        <v>160</v>
      </c>
      <c r="E143" s="3">
        <v>0</v>
      </c>
      <c r="F143" s="3" t="s">
        <v>130</v>
      </c>
      <c r="G143">
        <f>IF(COUNTIFS((WeatherIncidents!$B$3:'WeatherIncidents'!$B$26),"&lt;="&amp;B143,WeatherIncidents!$C$3:'WeatherIncidents'!$C$26,"&gt;="&amp;B143)&gt;0,1,0)</f>
        <v>0</v>
      </c>
    </row>
    <row r="144" spans="1:7" x14ac:dyDescent="0.25">
      <c r="A144" s="3" t="s">
        <v>131</v>
      </c>
      <c r="B144" s="2">
        <v>39423.243750000001</v>
      </c>
      <c r="C144" s="3" t="s">
        <v>33</v>
      </c>
      <c r="D144" s="3" t="s">
        <v>179</v>
      </c>
      <c r="E144" s="3">
        <v>0</v>
      </c>
      <c r="F144" s="3" t="s">
        <v>132</v>
      </c>
      <c r="G144">
        <f>IF(COUNTIFS((WeatherIncidents!$B$3:'WeatherIncidents'!$B$26),"&lt;="&amp;B144,WeatherIncidents!$C$3:'WeatherIncidents'!$C$26,"&gt;="&amp;B144)&gt;0,1,0)</f>
        <v>0</v>
      </c>
    </row>
    <row r="145" spans="1:7" x14ac:dyDescent="0.25">
      <c r="A145" s="3" t="s">
        <v>17</v>
      </c>
      <c r="B145" s="2">
        <v>38524.827777777777</v>
      </c>
      <c r="C145" s="3" t="s">
        <v>28</v>
      </c>
      <c r="D145" s="3" t="s">
        <v>160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0</v>
      </c>
    </row>
    <row r="146" spans="1:7" x14ac:dyDescent="0.25">
      <c r="A146" s="3" t="s">
        <v>6</v>
      </c>
      <c r="B146" s="2">
        <v>39144.328472222223</v>
      </c>
      <c r="C146" s="3" t="s">
        <v>33</v>
      </c>
      <c r="D146" s="3" t="s">
        <v>178</v>
      </c>
      <c r="E146" s="3">
        <v>0</v>
      </c>
      <c r="F146" s="3" t="s">
        <v>9</v>
      </c>
      <c r="G146">
        <f>IF(COUNTIFS((WeatherIncidents!$B$3:'WeatherIncidents'!$B$26),"&lt;="&amp;B146,WeatherIncidents!$C$3:'WeatherIncidents'!$C$26,"&gt;="&amp;B146)&gt;0,1,0)</f>
        <v>1</v>
      </c>
    </row>
    <row r="147" spans="1:7" x14ac:dyDescent="0.25">
      <c r="A147" s="3" t="s">
        <v>22</v>
      </c>
      <c r="B147" s="2">
        <v>39182.300000000003</v>
      </c>
      <c r="C147" s="3" t="s">
        <v>33</v>
      </c>
      <c r="D147" s="3" t="s">
        <v>178</v>
      </c>
      <c r="E147" s="3">
        <v>0</v>
      </c>
      <c r="F147" s="3" t="s">
        <v>18</v>
      </c>
      <c r="G147">
        <f>IF(COUNTIFS((WeatherIncidents!$B$3:'WeatherIncidents'!$B$26),"&lt;="&amp;B147,WeatherIncidents!$C$3:'WeatherIncidents'!$C$26,"&gt;="&amp;B147)&gt;0,1,0)</f>
        <v>0</v>
      </c>
    </row>
    <row r="148" spans="1:7" x14ac:dyDescent="0.25">
      <c r="A148" s="3" t="s">
        <v>22</v>
      </c>
      <c r="B148" s="2">
        <v>39734.996527777781</v>
      </c>
      <c r="C148" s="3" t="s">
        <v>33</v>
      </c>
      <c r="D148" s="3" t="s">
        <v>178</v>
      </c>
      <c r="E148" s="3">
        <v>0</v>
      </c>
      <c r="F148" s="3" t="s">
        <v>18</v>
      </c>
      <c r="G148">
        <f>IF(COUNTIFS((WeatherIncidents!$B$3:'WeatherIncidents'!$B$26),"&lt;="&amp;B148,WeatherIncidents!$C$3:'WeatherIncidents'!$C$26,"&gt;="&amp;B148)&gt;0,1,0)</f>
        <v>1</v>
      </c>
    </row>
    <row r="149" spans="1:7" x14ac:dyDescent="0.25">
      <c r="A149" s="3" t="s">
        <v>22</v>
      </c>
      <c r="B149" s="2">
        <v>39800.15347222222</v>
      </c>
      <c r="C149" s="3" t="s">
        <v>33</v>
      </c>
      <c r="D149" s="3" t="s">
        <v>178</v>
      </c>
      <c r="E149" s="3">
        <v>0</v>
      </c>
      <c r="F149" s="3" t="s">
        <v>18</v>
      </c>
      <c r="G149">
        <f>IF(COUNTIFS((WeatherIncidents!$B$3:'WeatherIncidents'!$B$26),"&lt;="&amp;B149,WeatherIncidents!$C$3:'WeatherIncidents'!$C$26,"&gt;="&amp;B149)&gt;0,1,0)</f>
        <v>0</v>
      </c>
    </row>
    <row r="150" spans="1:7" x14ac:dyDescent="0.25">
      <c r="A150" s="3" t="s">
        <v>22</v>
      </c>
      <c r="B150" s="2">
        <v>40601.107638888891</v>
      </c>
      <c r="C150" s="3" t="s">
        <v>33</v>
      </c>
      <c r="D150" s="3" t="s">
        <v>178</v>
      </c>
      <c r="E150" s="3">
        <v>0</v>
      </c>
      <c r="F150" s="3" t="s">
        <v>18</v>
      </c>
      <c r="G150">
        <f>IF(COUNTIFS((WeatherIncidents!$B$3:'WeatherIncidents'!$B$26),"&lt;="&amp;B150,WeatherIncidents!$C$3:'WeatherIncidents'!$C$26,"&gt;="&amp;B150)&gt;0,1,0)</f>
        <v>0</v>
      </c>
    </row>
    <row r="151" spans="1:7" x14ac:dyDescent="0.25">
      <c r="A151" s="3" t="s">
        <v>22</v>
      </c>
      <c r="B151" s="2">
        <v>41707.479166666664</v>
      </c>
      <c r="C151" s="3" t="s">
        <v>28</v>
      </c>
      <c r="D151" s="3" t="s">
        <v>160</v>
      </c>
      <c r="E151" s="3">
        <v>0</v>
      </c>
      <c r="F151" s="3" t="s">
        <v>18</v>
      </c>
      <c r="G151">
        <f>IF(COUNTIFS((WeatherIncidents!$B$3:'WeatherIncidents'!$B$26),"&lt;="&amp;B151,WeatherIncidents!$C$3:'WeatherIncidents'!$C$26,"&gt;="&amp;B151)&gt;0,1,0)</f>
        <v>1</v>
      </c>
    </row>
    <row r="152" spans="1:7" x14ac:dyDescent="0.25">
      <c r="A152" s="3" t="s">
        <v>22</v>
      </c>
      <c r="B152" s="2">
        <v>41707.773611111108</v>
      </c>
      <c r="C152" s="3" t="s">
        <v>28</v>
      </c>
      <c r="D152" s="3" t="s">
        <v>160</v>
      </c>
      <c r="E152" s="3">
        <v>0</v>
      </c>
      <c r="F152" s="3" t="s">
        <v>18</v>
      </c>
      <c r="G152">
        <f>IF(COUNTIFS((WeatherIncidents!$B$3:'WeatherIncidents'!$B$26),"&lt;="&amp;B152,WeatherIncidents!$C$3:'WeatherIncidents'!$C$26,"&gt;="&amp;B152)&gt;0,1,0)</f>
        <v>1</v>
      </c>
    </row>
    <row r="153" spans="1:7" x14ac:dyDescent="0.25">
      <c r="A153" s="3" t="s">
        <v>22</v>
      </c>
      <c r="B153" s="2">
        <v>41759.053472222222</v>
      </c>
      <c r="C153" s="3" t="s">
        <v>33</v>
      </c>
      <c r="D153" s="3" t="s">
        <v>178</v>
      </c>
      <c r="E153" s="3">
        <v>0</v>
      </c>
      <c r="F153" s="3" t="s">
        <v>18</v>
      </c>
      <c r="G153">
        <f>IF(COUNTIFS((WeatherIncidents!$B$3:'WeatherIncidents'!$B$26),"&lt;="&amp;B153,WeatherIncidents!$C$3:'WeatherIncidents'!$C$26,"&gt;="&amp;B153)&gt;0,1,0)</f>
        <v>1</v>
      </c>
    </row>
    <row r="154" spans="1:7" x14ac:dyDescent="0.25">
      <c r="A154" s="3" t="s">
        <v>193</v>
      </c>
      <c r="B154" s="2">
        <v>41814.532638888886</v>
      </c>
      <c r="C154" s="3" t="s">
        <v>28</v>
      </c>
      <c r="D154" s="3" t="s">
        <v>160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0</v>
      </c>
    </row>
    <row r="155" spans="1:7" x14ac:dyDescent="0.25">
      <c r="A155" s="3" t="s">
        <v>188</v>
      </c>
      <c r="B155" s="2">
        <v>38443.255555555559</v>
      </c>
      <c r="C155" s="3" t="s">
        <v>33</v>
      </c>
      <c r="D155" s="3" t="s">
        <v>151</v>
      </c>
      <c r="E155" s="3">
        <v>0</v>
      </c>
      <c r="F155" s="3" t="s">
        <v>189</v>
      </c>
      <c r="G155">
        <f>IF(COUNTIFS((WeatherIncidents!$B$3:'WeatherIncidents'!$B$26),"&lt;="&amp;B155,WeatherIncidents!$C$3:'WeatherIncidents'!$C$26,"&gt;="&amp;B155)&gt;0,1,0)</f>
        <v>1</v>
      </c>
    </row>
    <row r="156" spans="1:7" x14ac:dyDescent="0.25">
      <c r="A156" s="3" t="s">
        <v>188</v>
      </c>
      <c r="B156" s="2">
        <v>38536.628472222219</v>
      </c>
      <c r="C156" s="3" t="s">
        <v>28</v>
      </c>
      <c r="D156" s="3" t="s">
        <v>160</v>
      </c>
      <c r="E156" s="3">
        <v>1</v>
      </c>
      <c r="F156" s="3" t="s">
        <v>189</v>
      </c>
      <c r="G156">
        <f>IF(COUNTIFS((WeatherIncidents!$B$3:'WeatherIncidents'!$B$26),"&lt;="&amp;B156,WeatherIncidents!$C$3:'WeatherIncidents'!$C$26,"&gt;="&amp;B156)&gt;0,1,0)</f>
        <v>0</v>
      </c>
    </row>
    <row r="157" spans="1:7" x14ac:dyDescent="0.25">
      <c r="A157" s="3" t="s">
        <v>188</v>
      </c>
      <c r="B157" s="2">
        <v>39145.40902777778</v>
      </c>
      <c r="C157" s="3" t="s">
        <v>33</v>
      </c>
      <c r="D157" s="3" t="s">
        <v>210</v>
      </c>
      <c r="E157" s="3">
        <v>0</v>
      </c>
      <c r="F157" s="3" t="s">
        <v>189</v>
      </c>
      <c r="G157">
        <f>IF(COUNTIFS((WeatherIncidents!$B$3:'WeatherIncidents'!$B$26),"&lt;="&amp;B157,WeatherIncidents!$C$3:'WeatherIncidents'!$C$26,"&gt;="&amp;B157)&gt;0,1,0)</f>
        <v>1</v>
      </c>
    </row>
    <row r="158" spans="1:7" x14ac:dyDescent="0.25">
      <c r="A158" s="3" t="s">
        <v>188</v>
      </c>
      <c r="B158" s="2">
        <v>39245.034722222219</v>
      </c>
      <c r="C158" s="3" t="s">
        <v>28</v>
      </c>
      <c r="D158" s="3" t="s">
        <v>29</v>
      </c>
      <c r="E158" s="3">
        <v>0</v>
      </c>
      <c r="F158" s="3" t="s">
        <v>189</v>
      </c>
      <c r="G158">
        <f>IF(COUNTIFS((WeatherIncidents!$B$3:'WeatherIncidents'!$B$26),"&lt;="&amp;B158,WeatherIncidents!$C$3:'WeatherIncidents'!$C$26,"&gt;="&amp;B158)&gt;0,1,0)</f>
        <v>0</v>
      </c>
    </row>
    <row r="159" spans="1:7" x14ac:dyDescent="0.25">
      <c r="A159" s="3" t="s">
        <v>188</v>
      </c>
      <c r="B159" s="2">
        <v>40849.339583333334</v>
      </c>
      <c r="C159" s="3" t="s">
        <v>33</v>
      </c>
      <c r="D159" s="3" t="s">
        <v>178</v>
      </c>
      <c r="E159" s="3">
        <v>0</v>
      </c>
      <c r="F159" s="3" t="s">
        <v>189</v>
      </c>
      <c r="G159">
        <f>IF(COUNTIFS((WeatherIncidents!$B$3:'WeatherIncidents'!$B$26),"&lt;="&amp;B159,WeatherIncidents!$C$3:'WeatherIncidents'!$C$26,"&gt;="&amp;B159)&gt;0,1,0)</f>
        <v>0</v>
      </c>
    </row>
    <row r="160" spans="1:7" x14ac:dyDescent="0.25">
      <c r="A160" s="3" t="s">
        <v>169</v>
      </c>
      <c r="B160" s="2">
        <v>38442.387499999997</v>
      </c>
      <c r="C160" s="3" t="s">
        <v>33</v>
      </c>
      <c r="D160" s="3" t="s">
        <v>178</v>
      </c>
      <c r="E160" s="3">
        <v>0</v>
      </c>
      <c r="F160" s="3" t="s">
        <v>170</v>
      </c>
      <c r="G160">
        <f>IF(COUNTIFS((WeatherIncidents!$B$3:'WeatherIncidents'!$B$26),"&lt;="&amp;B160,WeatherIncidents!$C$3:'WeatherIncidents'!$C$26,"&gt;="&amp;B160)&gt;0,1,0)</f>
        <v>1</v>
      </c>
    </row>
    <row r="161" spans="1:7" x14ac:dyDescent="0.25">
      <c r="A161" s="3" t="s">
        <v>169</v>
      </c>
      <c r="B161" s="2">
        <v>39053.777083333334</v>
      </c>
      <c r="C161" s="3" t="s">
        <v>33</v>
      </c>
      <c r="D161" s="3" t="s">
        <v>178</v>
      </c>
      <c r="E161" s="3">
        <v>0</v>
      </c>
      <c r="F161" s="3" t="s">
        <v>170</v>
      </c>
      <c r="G161">
        <f>IF(COUNTIFS((WeatherIncidents!$B$3:'WeatherIncidents'!$B$26),"&lt;="&amp;B161,WeatherIncidents!$C$3:'WeatherIncidents'!$C$26,"&gt;="&amp;B161)&gt;0,1,0)</f>
        <v>1</v>
      </c>
    </row>
    <row r="162" spans="1:7" x14ac:dyDescent="0.25">
      <c r="A162" s="3" t="s">
        <v>169</v>
      </c>
      <c r="B162" s="2">
        <v>39088.401388888888</v>
      </c>
      <c r="C162" s="3" t="s">
        <v>33</v>
      </c>
      <c r="D162" s="3" t="s">
        <v>178</v>
      </c>
      <c r="E162" s="3">
        <v>0</v>
      </c>
      <c r="F162" s="3" t="s">
        <v>170</v>
      </c>
      <c r="G162">
        <f>IF(COUNTIFS((WeatherIncidents!$B$3:'WeatherIncidents'!$B$26),"&lt;="&amp;B162,WeatherIncidents!$C$3:'WeatherIncidents'!$C$26,"&gt;="&amp;B162)&gt;0,1,0)</f>
        <v>1</v>
      </c>
    </row>
    <row r="163" spans="1:7" x14ac:dyDescent="0.25">
      <c r="A163" s="3" t="s">
        <v>169</v>
      </c>
      <c r="B163" s="2">
        <v>39798.672222222223</v>
      </c>
      <c r="C163" s="3" t="s">
        <v>33</v>
      </c>
      <c r="D163" s="3" t="s">
        <v>178</v>
      </c>
      <c r="E163" s="3">
        <v>0</v>
      </c>
      <c r="F163" s="3" t="s">
        <v>170</v>
      </c>
      <c r="G163">
        <f>IF(COUNTIFS((WeatherIncidents!$B$3:'WeatherIncidents'!$B$26),"&lt;="&amp;B163,WeatherIncidents!$C$3:'WeatherIncidents'!$C$26,"&gt;="&amp;B163)&gt;0,1,0)</f>
        <v>0</v>
      </c>
    </row>
    <row r="164" spans="1:7" x14ac:dyDescent="0.25">
      <c r="A164" s="3" t="s">
        <v>169</v>
      </c>
      <c r="B164" s="2">
        <v>41533.304861111108</v>
      </c>
      <c r="C164" s="3" t="s">
        <v>28</v>
      </c>
      <c r="D164" s="3" t="s">
        <v>160</v>
      </c>
      <c r="E164" s="3">
        <v>0</v>
      </c>
      <c r="F164" s="3" t="s">
        <v>170</v>
      </c>
      <c r="G164">
        <f>IF(COUNTIFS((WeatherIncidents!$B$3:'WeatherIncidents'!$B$26),"&lt;="&amp;B164,WeatherIncidents!$C$3:'WeatherIncidents'!$C$26,"&gt;="&amp;B164)&gt;0,1,0)</f>
        <v>0</v>
      </c>
    </row>
    <row r="165" spans="1:7" x14ac:dyDescent="0.25">
      <c r="A165" s="3" t="s">
        <v>172</v>
      </c>
      <c r="B165" s="2">
        <v>38897.700694444444</v>
      </c>
      <c r="C165" s="3" t="s">
        <v>28</v>
      </c>
      <c r="D165" s="3" t="s">
        <v>160</v>
      </c>
      <c r="E165" s="3">
        <v>0</v>
      </c>
      <c r="F165" s="3" t="s">
        <v>173</v>
      </c>
      <c r="G165">
        <f>IF(COUNTIFS((WeatherIncidents!$B$3:'WeatherIncidents'!$B$26),"&lt;="&amp;B165,WeatherIncidents!$C$3:'WeatherIncidents'!$C$26,"&gt;="&amp;B165)&gt;0,1,0)</f>
        <v>0</v>
      </c>
    </row>
    <row r="166" spans="1:7" x14ac:dyDescent="0.25">
      <c r="A166" s="3" t="s">
        <v>171</v>
      </c>
      <c r="B166" s="2">
        <v>40197.601388888892</v>
      </c>
      <c r="C166" s="3" t="s">
        <v>33</v>
      </c>
      <c r="D166" s="3" t="s">
        <v>178</v>
      </c>
      <c r="E166" s="3">
        <v>0</v>
      </c>
      <c r="F166" s="3" t="s">
        <v>43</v>
      </c>
      <c r="G166">
        <f>IF(COUNTIFS((WeatherIncidents!$B$3:'WeatherIncidents'!$B$26),"&lt;="&amp;B166,WeatherIncidents!$C$3:'WeatherIncidents'!$C$26,"&gt;="&amp;B166)&gt;0,1,0)</f>
        <v>0</v>
      </c>
    </row>
    <row r="167" spans="1:7" x14ac:dyDescent="0.25">
      <c r="A167" s="3" t="s">
        <v>174</v>
      </c>
      <c r="B167" s="2">
        <v>40601.501388888886</v>
      </c>
      <c r="C167" s="3" t="s">
        <v>33</v>
      </c>
      <c r="D167" s="3" t="s">
        <v>178</v>
      </c>
      <c r="E167" s="3">
        <v>0</v>
      </c>
      <c r="F167" s="3" t="s">
        <v>57</v>
      </c>
      <c r="G167">
        <f>IF(COUNTIFS((WeatherIncidents!$B$3:'WeatherIncidents'!$B$26),"&lt;="&amp;B167,WeatherIncidents!$C$3:'WeatherIncidents'!$C$26,"&gt;="&amp;B167)&gt;0,1,0)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6" sqref="E6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  <col min="8" max="8" width="13.140625" customWidth="1"/>
  </cols>
  <sheetData>
    <row r="1" spans="1:16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375</v>
      </c>
      <c r="K1" s="5">
        <v>37987</v>
      </c>
      <c r="L1" s="16" t="s">
        <v>374</v>
      </c>
      <c r="M1" s="16" t="s">
        <v>365</v>
      </c>
      <c r="O1" s="1" t="s">
        <v>371</v>
      </c>
      <c r="P1" t="s">
        <v>372</v>
      </c>
    </row>
    <row r="2" spans="1:16" s="1" customFormat="1" x14ac:dyDescent="0.25">
      <c r="A2" s="3" t="s">
        <v>38</v>
      </c>
      <c r="B2" s="2">
        <v>39144.481944444444</v>
      </c>
      <c r="C2" s="3" t="s">
        <v>33</v>
      </c>
      <c r="D2" s="3" t="s">
        <v>151</v>
      </c>
      <c r="E2" s="3">
        <v>0</v>
      </c>
      <c r="F2" s="3" t="s">
        <v>39</v>
      </c>
      <c r="G2">
        <v>1</v>
      </c>
      <c r="H2" s="17" t="str">
        <f>IF(B2&gt;LOOKUP(F2,WeatherStations!A:A,WeatherStations!F:F),LOOKUP(F2,WeatherStations!A:A,WeatherStations!B:B),LOOKUP(F2,WeatherStations!A:A,WeatherStations!L:L))</f>
        <v>KRNM</v>
      </c>
      <c r="K2" s="5">
        <v>38353</v>
      </c>
      <c r="L2" s="13">
        <v>38353</v>
      </c>
      <c r="M2" s="14">
        <v>0</v>
      </c>
      <c r="O2" s="1">
        <f>SUM(M2:M13)</f>
        <v>21</v>
      </c>
      <c r="P2">
        <f>WeatherIncidents!E29*Vegetation!L16</f>
        <v>4.1456732375542931</v>
      </c>
    </row>
    <row r="3" spans="1:16" x14ac:dyDescent="0.25">
      <c r="A3" s="3" t="s">
        <v>56</v>
      </c>
      <c r="B3" s="2">
        <v>39377.829861111109</v>
      </c>
      <c r="C3" s="3" t="s">
        <v>33</v>
      </c>
      <c r="D3" s="3" t="s">
        <v>151</v>
      </c>
      <c r="E3" s="3">
        <v>0</v>
      </c>
      <c r="F3" s="3" t="s">
        <v>59</v>
      </c>
      <c r="G3">
        <v>1</v>
      </c>
      <c r="H3" s="17" t="str">
        <f>IF(B3&gt;LOOKUP(F3,WeatherStations!A:A,WeatherStations!F:F),LOOKUP(F3,WeatherStations!A:A,WeatherStations!B:B),LOOKUP(F3,WeatherStations!A:A,WeatherStations!L:L))</f>
        <v>VLCC1</v>
      </c>
      <c r="K3" s="5">
        <f t="shared" ref="K3:K13" si="0">DATE(YEAR(K2)+1,1,1)</f>
        <v>38718</v>
      </c>
      <c r="L3" s="13">
        <v>38718</v>
      </c>
      <c r="M3" s="14">
        <v>2</v>
      </c>
    </row>
    <row r="4" spans="1:16" x14ac:dyDescent="0.25">
      <c r="A4" s="3" t="s">
        <v>69</v>
      </c>
      <c r="B4" s="2">
        <v>39376.585416666669</v>
      </c>
      <c r="C4" s="3" t="s">
        <v>33</v>
      </c>
      <c r="D4" s="3" t="s">
        <v>151</v>
      </c>
      <c r="E4" s="3">
        <v>0</v>
      </c>
      <c r="F4" s="3" t="s">
        <v>70</v>
      </c>
      <c r="G4">
        <v>1</v>
      </c>
      <c r="H4" s="17" t="str">
        <f>IF(B4&gt;LOOKUP(F4,WeatherStations!A:A,WeatherStations!F:F),LOOKUP(F4,WeatherStations!A:A,WeatherStations!B:B),LOOKUP(F4,WeatherStations!A:A,WeatherStations!L:L))</f>
        <v>SRUC1</v>
      </c>
      <c r="K4" s="5">
        <f t="shared" si="0"/>
        <v>39083</v>
      </c>
      <c r="L4" s="13">
        <v>39083</v>
      </c>
      <c r="M4" s="14">
        <v>2</v>
      </c>
    </row>
    <row r="5" spans="1:16" x14ac:dyDescent="0.25">
      <c r="A5" s="3" t="s">
        <v>77</v>
      </c>
      <c r="B5" s="2">
        <v>42047.837500000001</v>
      </c>
      <c r="C5" s="3" t="s">
        <v>28</v>
      </c>
      <c r="D5" s="3" t="s">
        <v>160</v>
      </c>
      <c r="E5" s="3">
        <v>0</v>
      </c>
      <c r="F5" s="3" t="s">
        <v>78</v>
      </c>
      <c r="G5">
        <v>1</v>
      </c>
      <c r="H5" s="17" t="str">
        <f>IF(B5&gt;LOOKUP(F5,WeatherStations!A:A,WeatherStations!F:F),LOOKUP(F5,WeatherStations!A:A,WeatherStations!B:B),LOOKUP(F5,WeatherStations!A:A,WeatherStations!L:L))</f>
        <v>GOSSD</v>
      </c>
      <c r="K5" s="5">
        <f t="shared" si="0"/>
        <v>39448</v>
      </c>
      <c r="L5" s="13">
        <v>39448</v>
      </c>
      <c r="M5" s="14">
        <v>6</v>
      </c>
    </row>
    <row r="6" spans="1:16" x14ac:dyDescent="0.25">
      <c r="A6" s="3" t="s">
        <v>79</v>
      </c>
      <c r="B6" s="2">
        <v>39825.950694444444</v>
      </c>
      <c r="C6" s="3" t="s">
        <v>33</v>
      </c>
      <c r="D6" s="3" t="s">
        <v>178</v>
      </c>
      <c r="E6" s="3">
        <v>0</v>
      </c>
      <c r="F6" s="3" t="s">
        <v>70</v>
      </c>
      <c r="G6">
        <v>1</v>
      </c>
      <c r="H6" s="17" t="str">
        <f>IF(B6&gt;LOOKUP(F6,WeatherStations!A:A,WeatherStations!F:F),LOOKUP(F6,WeatherStations!A:A,WeatherStations!B:B),LOOKUP(F6,WeatherStations!A:A,WeatherStations!L:L))</f>
        <v>SRUC1</v>
      </c>
      <c r="K6" s="5">
        <f t="shared" si="0"/>
        <v>39814</v>
      </c>
      <c r="L6" s="13">
        <v>39814</v>
      </c>
      <c r="M6" s="14">
        <v>2</v>
      </c>
    </row>
    <row r="7" spans="1:16" x14ac:dyDescent="0.25">
      <c r="A7" s="3" t="s">
        <v>141</v>
      </c>
      <c r="B7" s="2">
        <v>40576.568055555559</v>
      </c>
      <c r="C7" s="3" t="s">
        <v>33</v>
      </c>
      <c r="D7" s="3" t="s">
        <v>178</v>
      </c>
      <c r="E7" s="3">
        <v>0</v>
      </c>
      <c r="F7" s="3" t="s">
        <v>84</v>
      </c>
      <c r="G7">
        <v>1</v>
      </c>
      <c r="H7" s="17" t="str">
        <f>IF(B7&gt;LOOKUP(F7,WeatherStations!A:A,WeatherStations!F:F),LOOKUP(F7,WeatherStations!A:A,WeatherStations!B:B),LOOKUP(F7,WeatherStations!A:A,WeatherStations!L:L))</f>
        <v>BVYSD</v>
      </c>
      <c r="K7" s="5">
        <f t="shared" si="0"/>
        <v>40179</v>
      </c>
      <c r="L7" s="13">
        <v>40179</v>
      </c>
      <c r="M7" s="14">
        <v>1</v>
      </c>
    </row>
    <row r="8" spans="1:16" x14ac:dyDescent="0.25">
      <c r="A8" s="3" t="s">
        <v>143</v>
      </c>
      <c r="B8" s="2">
        <v>38755.898611111108</v>
      </c>
      <c r="C8" s="3" t="s">
        <v>33</v>
      </c>
      <c r="D8" s="3" t="s">
        <v>178</v>
      </c>
      <c r="E8" s="3">
        <v>0</v>
      </c>
      <c r="F8" s="3" t="s">
        <v>47</v>
      </c>
      <c r="G8">
        <v>1</v>
      </c>
      <c r="H8" s="17" t="str">
        <f>IF(B8&gt;LOOKUP(F8,WeatherStations!A:A,WeatherStations!F:F),LOOKUP(F8,WeatherStations!A:A,WeatherStations!B:B),LOOKUP(F8,WeatherStations!A:A,WeatherStations!L:L))</f>
        <v>CAPC1</v>
      </c>
      <c r="K8" s="5">
        <f t="shared" si="0"/>
        <v>40544</v>
      </c>
      <c r="L8" s="13">
        <v>40544</v>
      </c>
      <c r="M8" s="14">
        <v>0</v>
      </c>
    </row>
    <row r="9" spans="1:16" x14ac:dyDescent="0.25">
      <c r="A9" s="3" t="s">
        <v>102</v>
      </c>
      <c r="B9" s="2">
        <v>39145.39166666667</v>
      </c>
      <c r="C9" s="3" t="s">
        <v>33</v>
      </c>
      <c r="D9" s="3" t="s">
        <v>178</v>
      </c>
      <c r="E9" s="3">
        <v>0</v>
      </c>
      <c r="F9" s="3" t="s">
        <v>103</v>
      </c>
      <c r="G9">
        <v>1</v>
      </c>
      <c r="H9" s="17" t="str">
        <f>IF(B9&gt;LOOKUP(F9,WeatherStations!A:A,WeatherStations!F:F),LOOKUP(F9,WeatherStations!A:A,WeatherStations!B:B),LOOKUP(F9,WeatherStations!A:A,WeatherStations!L:L))</f>
        <v>VLCC1</v>
      </c>
      <c r="K9" s="5">
        <f t="shared" si="0"/>
        <v>40909</v>
      </c>
      <c r="L9" s="13">
        <v>40909</v>
      </c>
      <c r="M9" s="14">
        <v>1</v>
      </c>
    </row>
    <row r="10" spans="1:16" x14ac:dyDescent="0.25">
      <c r="A10" s="3" t="s">
        <v>159</v>
      </c>
      <c r="B10" s="2">
        <v>41759.261805555558</v>
      </c>
      <c r="C10" s="3" t="s">
        <v>33</v>
      </c>
      <c r="D10" s="3" t="s">
        <v>178</v>
      </c>
      <c r="E10" s="3">
        <v>0</v>
      </c>
      <c r="F10" s="3" t="s">
        <v>161</v>
      </c>
      <c r="G10">
        <v>1</v>
      </c>
      <c r="H10" s="17" t="str">
        <f>IF(B10&gt;LOOKUP(F10,WeatherStations!A:A,WeatherStations!F:F),LOOKUP(F10,WeatherStations!A:A,WeatherStations!B:B),LOOKUP(F10,WeatherStations!A:A,WeatherStations!L:L))</f>
        <v>PVDSD</v>
      </c>
      <c r="K10" s="5">
        <f t="shared" si="0"/>
        <v>41275</v>
      </c>
      <c r="L10" s="13">
        <v>41275</v>
      </c>
      <c r="M10" s="14">
        <v>0</v>
      </c>
    </row>
    <row r="11" spans="1:16" x14ac:dyDescent="0.25">
      <c r="A11" s="3" t="s">
        <v>113</v>
      </c>
      <c r="B11" s="2">
        <v>41759.257638888892</v>
      </c>
      <c r="C11" s="3" t="s">
        <v>33</v>
      </c>
      <c r="D11" s="3" t="s">
        <v>178</v>
      </c>
      <c r="E11" s="3">
        <v>0</v>
      </c>
      <c r="F11" s="3" t="s">
        <v>114</v>
      </c>
      <c r="G11">
        <v>1</v>
      </c>
      <c r="H11" s="17" t="str">
        <f>IF(B11&gt;LOOKUP(F11,WeatherStations!A:A,WeatherStations!F:F),LOOKUP(F11,WeatherStations!A:A,WeatherStations!B:B),LOOKUP(F11,WeatherStations!A:A,WeatherStations!L:L))</f>
        <v>SRHSD</v>
      </c>
      <c r="K11" s="5">
        <f t="shared" si="0"/>
        <v>41640</v>
      </c>
      <c r="L11" s="13">
        <v>41640</v>
      </c>
      <c r="M11" s="14">
        <v>0</v>
      </c>
    </row>
    <row r="12" spans="1:16" x14ac:dyDescent="0.25">
      <c r="A12" s="3" t="s">
        <v>124</v>
      </c>
      <c r="B12" s="2">
        <v>41759.546527777777</v>
      </c>
      <c r="C12" s="3" t="s">
        <v>33</v>
      </c>
      <c r="D12" s="3" t="s">
        <v>178</v>
      </c>
      <c r="E12" s="3">
        <v>0</v>
      </c>
      <c r="F12" s="3" t="s">
        <v>40</v>
      </c>
      <c r="G12">
        <v>1</v>
      </c>
      <c r="H12" s="17" t="str">
        <f>IF(B12&gt;LOOKUP(F12,WeatherStations!A:A,WeatherStations!F:F),LOOKUP(F12,WeatherStations!A:A,WeatherStations!B:B),LOOKUP(F12,WeatherStations!A:A,WeatherStations!L:L))</f>
        <v>HVWSD</v>
      </c>
      <c r="K12" s="5">
        <f t="shared" si="0"/>
        <v>42005</v>
      </c>
      <c r="L12" s="13">
        <v>42005</v>
      </c>
      <c r="M12" s="14">
        <v>6</v>
      </c>
    </row>
    <row r="13" spans="1:16" x14ac:dyDescent="0.25">
      <c r="A13" s="3" t="s">
        <v>127</v>
      </c>
      <c r="B13" s="2">
        <v>39735.373611111114</v>
      </c>
      <c r="C13" s="3" t="s">
        <v>33</v>
      </c>
      <c r="D13" s="3" t="s">
        <v>178</v>
      </c>
      <c r="E13" s="3">
        <v>0</v>
      </c>
      <c r="F13" s="3" t="s">
        <v>128</v>
      </c>
      <c r="G13">
        <v>1</v>
      </c>
      <c r="H13" s="17" t="str">
        <f>IF(B13&gt;LOOKUP(F13,WeatherStations!A:A,WeatherStations!F:F),LOOKUP(F13,WeatherStations!A:A,WeatherStations!B:B),LOOKUP(F13,WeatherStations!A:A,WeatherStations!L:L))</f>
        <v>SRUC1</v>
      </c>
      <c r="K13" s="5">
        <f t="shared" si="0"/>
        <v>42370</v>
      </c>
      <c r="L13" s="13">
        <v>42370</v>
      </c>
      <c r="M13" s="14">
        <v>1</v>
      </c>
    </row>
    <row r="14" spans="1:16" ht="15.75" thickBot="1" x14ac:dyDescent="0.3">
      <c r="A14" s="3" t="s">
        <v>6</v>
      </c>
      <c r="B14" s="2">
        <v>39144.328472222223</v>
      </c>
      <c r="C14" s="3" t="s">
        <v>33</v>
      </c>
      <c r="D14" s="3" t="s">
        <v>178</v>
      </c>
      <c r="E14" s="3">
        <v>0</v>
      </c>
      <c r="F14" s="3" t="s">
        <v>9</v>
      </c>
      <c r="G14">
        <v>1</v>
      </c>
      <c r="H14" s="17" t="str">
        <f>IF(B14&gt;LOOKUP(F14,WeatherStations!A:A,WeatherStations!F:F),LOOKUP(F14,WeatherStations!A:A,WeatherStations!B:B),LOOKUP(F14,WeatherStations!A:A,WeatherStations!L:L))</f>
        <v>MIGC1</v>
      </c>
      <c r="L14" s="15" t="s">
        <v>364</v>
      </c>
      <c r="M14" s="15">
        <v>0</v>
      </c>
    </row>
    <row r="15" spans="1:16" x14ac:dyDescent="0.25">
      <c r="A15" s="3" t="s">
        <v>22</v>
      </c>
      <c r="B15" s="2">
        <v>39734.996527777781</v>
      </c>
      <c r="C15" s="3" t="s">
        <v>33</v>
      </c>
      <c r="D15" s="3" t="s">
        <v>178</v>
      </c>
      <c r="E15" s="3">
        <v>0</v>
      </c>
      <c r="F15" s="3" t="s">
        <v>18</v>
      </c>
      <c r="G15">
        <v>1</v>
      </c>
      <c r="H15" s="17" t="str">
        <f>IF(B15&gt;LOOKUP(F15,WeatherStations!A:A,WeatherStations!F:F),LOOKUP(F15,WeatherStations!A:A,WeatherStations!B:B),LOOKUP(F15,WeatherStations!A:A,WeatherStations!L:L))</f>
        <v>DENC1</v>
      </c>
    </row>
    <row r="16" spans="1:16" x14ac:dyDescent="0.25">
      <c r="A16" s="3" t="s">
        <v>22</v>
      </c>
      <c r="B16" s="2">
        <v>41707.479166666664</v>
      </c>
      <c r="C16" s="3" t="s">
        <v>28</v>
      </c>
      <c r="D16" s="3" t="s">
        <v>160</v>
      </c>
      <c r="E16" s="3">
        <v>0</v>
      </c>
      <c r="F16" s="3" t="s">
        <v>18</v>
      </c>
      <c r="G16">
        <v>1</v>
      </c>
      <c r="H16" s="17" t="str">
        <f>IF(B16&gt;LOOKUP(F16,WeatherStations!A:A,WeatherStations!F:F),LOOKUP(F16,WeatherStations!A:A,WeatherStations!B:B),LOOKUP(F16,WeatherStations!A:A,WeatherStations!L:L))</f>
        <v>DENSD</v>
      </c>
    </row>
    <row r="17" spans="1:8" x14ac:dyDescent="0.25">
      <c r="A17" s="3" t="s">
        <v>22</v>
      </c>
      <c r="B17" s="2">
        <v>41707.773611111108</v>
      </c>
      <c r="C17" s="3" t="s">
        <v>28</v>
      </c>
      <c r="D17" s="3" t="s">
        <v>160</v>
      </c>
      <c r="E17" s="3">
        <v>0</v>
      </c>
      <c r="F17" s="3" t="s">
        <v>18</v>
      </c>
      <c r="G17">
        <v>1</v>
      </c>
      <c r="H17" s="17" t="str">
        <f>IF(B17&gt;LOOKUP(F17,WeatherStations!A:A,WeatherStations!F:F),LOOKUP(F17,WeatherStations!A:A,WeatherStations!B:B),LOOKUP(F17,WeatherStations!A:A,WeatherStations!L:L))</f>
        <v>DENSD</v>
      </c>
    </row>
    <row r="18" spans="1:8" x14ac:dyDescent="0.25">
      <c r="A18" s="3" t="s">
        <v>22</v>
      </c>
      <c r="B18" s="2">
        <v>41759.053472222222</v>
      </c>
      <c r="C18" s="3" t="s">
        <v>33</v>
      </c>
      <c r="D18" s="3" t="s">
        <v>178</v>
      </c>
      <c r="E18" s="3">
        <v>0</v>
      </c>
      <c r="F18" s="3" t="s">
        <v>18</v>
      </c>
      <c r="G18">
        <v>1</v>
      </c>
      <c r="H18" s="17" t="str">
        <f>IF(B18&gt;LOOKUP(F18,WeatherStations!A:A,WeatherStations!F:F),LOOKUP(F18,WeatherStations!A:A,WeatherStations!B:B),LOOKUP(F18,WeatherStations!A:A,WeatherStations!L:L))</f>
        <v>DENSD</v>
      </c>
    </row>
    <row r="19" spans="1:8" x14ac:dyDescent="0.25">
      <c r="A19" s="3" t="s">
        <v>188</v>
      </c>
      <c r="B19" s="2">
        <v>38443.255555555559</v>
      </c>
      <c r="C19" s="3" t="s">
        <v>33</v>
      </c>
      <c r="D19" s="3" t="s">
        <v>151</v>
      </c>
      <c r="E19" s="3">
        <v>0</v>
      </c>
      <c r="F19" s="3" t="s">
        <v>189</v>
      </c>
      <c r="G19">
        <v>1</v>
      </c>
      <c r="H19" s="17" t="str">
        <f>IF(B19&gt;LOOKUP(F19,WeatherStations!A:A,WeatherStations!F:F),LOOKUP(F19,WeatherStations!A:A,WeatherStations!B:B),LOOKUP(F19,WeatherStations!A:A,WeatherStations!L:L))</f>
        <v>VLCC1</v>
      </c>
    </row>
    <row r="20" spans="1:8" x14ac:dyDescent="0.25">
      <c r="A20" s="3" t="s">
        <v>188</v>
      </c>
      <c r="B20" s="2">
        <v>39145.40902777778</v>
      </c>
      <c r="C20" s="3" t="s">
        <v>33</v>
      </c>
      <c r="D20" s="3" t="s">
        <v>210</v>
      </c>
      <c r="E20" s="3">
        <v>0</v>
      </c>
      <c r="F20" s="3" t="s">
        <v>189</v>
      </c>
      <c r="G20">
        <v>1</v>
      </c>
      <c r="H20" s="17" t="str">
        <f>IF(B20&gt;LOOKUP(F20,WeatherStations!A:A,WeatherStations!F:F),LOOKUP(F20,WeatherStations!A:A,WeatherStations!B:B),LOOKUP(F20,WeatherStations!A:A,WeatherStations!L:L))</f>
        <v>VLCC1</v>
      </c>
    </row>
    <row r="21" spans="1:8" x14ac:dyDescent="0.25">
      <c r="A21" s="3" t="s">
        <v>169</v>
      </c>
      <c r="B21" s="2">
        <v>38442.387499999997</v>
      </c>
      <c r="C21" s="3" t="s">
        <v>33</v>
      </c>
      <c r="D21" s="3" t="s">
        <v>178</v>
      </c>
      <c r="E21" s="3">
        <v>0</v>
      </c>
      <c r="F21" s="3" t="s">
        <v>170</v>
      </c>
      <c r="G21">
        <v>1</v>
      </c>
      <c r="H21" s="17" t="str">
        <f>IF(B21&gt;LOOKUP(F21,WeatherStations!A:A,WeatherStations!F:F),LOOKUP(F21,WeatherStations!A:A,WeatherStations!B:B),LOOKUP(F21,WeatherStations!A:A,WeatherStations!L:L))</f>
        <v>MPEC1</v>
      </c>
    </row>
    <row r="22" spans="1:8" x14ac:dyDescent="0.25">
      <c r="A22" s="3" t="s">
        <v>169</v>
      </c>
      <c r="B22" s="2">
        <v>39053.777083333334</v>
      </c>
      <c r="C22" s="3" t="s">
        <v>33</v>
      </c>
      <c r="D22" s="3" t="s">
        <v>178</v>
      </c>
      <c r="E22" s="3">
        <v>0</v>
      </c>
      <c r="F22" s="3" t="s">
        <v>170</v>
      </c>
      <c r="G22">
        <v>1</v>
      </c>
      <c r="H22" s="17" t="str">
        <f>IF(B22&gt;LOOKUP(F22,WeatherStations!A:A,WeatherStations!F:F),LOOKUP(F22,WeatherStations!A:A,WeatherStations!B:B),LOOKUP(F22,WeatherStations!A:A,WeatherStations!L:L))</f>
        <v>MPEC1</v>
      </c>
    </row>
    <row r="23" spans="1:8" x14ac:dyDescent="0.25">
      <c r="A23" s="3" t="s">
        <v>169</v>
      </c>
      <c r="B23" s="2">
        <v>39088.401388888888</v>
      </c>
      <c r="C23" s="3" t="s">
        <v>33</v>
      </c>
      <c r="D23" s="3" t="s">
        <v>178</v>
      </c>
      <c r="E23" s="3">
        <v>0</v>
      </c>
      <c r="F23" s="3" t="s">
        <v>170</v>
      </c>
      <c r="G23">
        <v>1</v>
      </c>
      <c r="H23" s="17" t="str">
        <f>IF(B23&gt;LOOKUP(F23,WeatherStations!A:A,WeatherStations!F:F),LOOKUP(F23,WeatherStations!A:A,WeatherStations!B:B),LOOKUP(F23,WeatherStations!A:A,WeatherStations!L:L))</f>
        <v>MPEC1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58" workbookViewId="0">
      <selection activeCell="L18" sqref="L18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</cols>
  <sheetData>
    <row r="1" spans="1:12" x14ac:dyDescent="0.25">
      <c r="A1" s="12" t="s">
        <v>1</v>
      </c>
      <c r="B1" s="12" t="s">
        <v>384</v>
      </c>
      <c r="C1" s="12" t="s">
        <v>366</v>
      </c>
      <c r="D1" s="12" t="s">
        <v>385</v>
      </c>
      <c r="E1" s="12" t="s">
        <v>386</v>
      </c>
      <c r="F1" s="12"/>
      <c r="G1" s="12" t="s">
        <v>1707</v>
      </c>
      <c r="H1" s="12" t="s">
        <v>1708</v>
      </c>
      <c r="I1" s="12" t="s">
        <v>1709</v>
      </c>
      <c r="J1" s="12" t="s">
        <v>1710</v>
      </c>
      <c r="K1" s="12" t="s">
        <v>1712</v>
      </c>
      <c r="L1" s="12" t="s">
        <v>1711</v>
      </c>
    </row>
    <row r="2" spans="1:12" x14ac:dyDescent="0.25">
      <c r="A2" s="3" t="str">
        <f>ExtCauseExcl!A2</f>
        <v>1001</v>
      </c>
      <c r="B2">
        <f>COUNTIF(ExtCauseExcl!A:A,Circuits!A2)</f>
        <v>12</v>
      </c>
      <c r="C2">
        <f>COUNTIF(FireWeatherOutages!A:A,Circuits!A2)</f>
        <v>0</v>
      </c>
      <c r="D2">
        <f>COUNTIF(Vegetation!A:A,Circuits!A2)</f>
        <v>2</v>
      </c>
      <c r="E2">
        <f>COUNTIF(VegFWO!A:A,Circuits!A2)</f>
        <v>0</v>
      </c>
      <c r="G2">
        <f>COUNTIFS('Decision Matrix'!$B6:$B291,"="&amp;$A2)</f>
        <v>2</v>
      </c>
      <c r="H2">
        <f>SUMIF('Decision Matrix'!$B6:$B291,"="&amp;$A2,'Decision Matrix'!J6:J291)</f>
        <v>6.8941287878787882</v>
      </c>
      <c r="I2">
        <f>IF($G2&gt;0,100*B2/($H2*10.25),"")</f>
        <v>16.981575821087734</v>
      </c>
      <c r="J2">
        <f t="shared" ref="J2:J65" si="0">IF($G2&gt;0,100*C2/($H2*10.25),"")</f>
        <v>0</v>
      </c>
      <c r="K2">
        <f t="shared" ref="K2:K65" si="1">IF($G2&gt;0,100*D2/($H2*10.25),"")</f>
        <v>2.830262636847956</v>
      </c>
      <c r="L2">
        <f t="shared" ref="L2:L65" si="2">IF($G2&gt;0,100*E2/($H2*10.25),"")</f>
        <v>0</v>
      </c>
    </row>
    <row r="3" spans="1:12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  <c r="C3">
        <f>COUNTIF(FireWeatherOutages!A:A,Circuits!A3)</f>
        <v>1</v>
      </c>
      <c r="D3">
        <f>COUNTIF(Vegetation!A:A,Circuits!A3)</f>
        <v>1</v>
      </c>
      <c r="E3">
        <f>COUNTIF(VegFWO!A:A,Circuits!A3)</f>
        <v>0</v>
      </c>
      <c r="G3">
        <f>COUNTIFS('Decision Matrix'!$B7:$B292,"="&amp;$A3)</f>
        <v>2</v>
      </c>
      <c r="H3">
        <f>SUMIF('Decision Matrix'!$B7:$B292,"="&amp;$A3,'Decision Matrix'!J7:J292)</f>
        <v>29.18901515151515</v>
      </c>
      <c r="I3">
        <f t="shared" ref="I3:I66" si="3">IF($G3&gt;0,100*B3/($H3*10.25),"")</f>
        <v>2.6739093485226242</v>
      </c>
      <c r="J3">
        <f t="shared" si="0"/>
        <v>0.33423866856532802</v>
      </c>
      <c r="K3">
        <f t="shared" si="1"/>
        <v>0.33423866856532802</v>
      </c>
      <c r="L3">
        <f t="shared" si="2"/>
        <v>0</v>
      </c>
    </row>
    <row r="4" spans="1:12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  <c r="C4">
        <f>COUNTIF(FireWeatherOutages!A:A,Circuits!A4)</f>
        <v>4</v>
      </c>
      <c r="D4">
        <f>COUNTIF(Vegetation!A:A,Circuits!A4)</f>
        <v>3</v>
      </c>
      <c r="E4">
        <f>COUNTIF(VegFWO!A:A,Circuits!A4)</f>
        <v>0</v>
      </c>
      <c r="G4">
        <f>COUNTIFS('Decision Matrix'!$B8:$B293,"="&amp;$A4)</f>
        <v>3</v>
      </c>
      <c r="H4">
        <f>SUMIF('Decision Matrix'!$B8:$B293,"="&amp;$A4,'Decision Matrix'!J8:J293)</f>
        <v>77.473863636363632</v>
      </c>
      <c r="I4">
        <f t="shared" si="3"/>
        <v>3.651900344047077</v>
      </c>
      <c r="J4">
        <f t="shared" si="0"/>
        <v>0.50371039228235548</v>
      </c>
      <c r="K4">
        <f t="shared" si="1"/>
        <v>0.37778279421176658</v>
      </c>
      <c r="L4">
        <f t="shared" si="2"/>
        <v>0</v>
      </c>
    </row>
    <row r="5" spans="1:12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  <c r="C5">
        <f>COUNTIF(FireWeatherOutages!A:A,Circuits!A5)</f>
        <v>0</v>
      </c>
      <c r="D5">
        <f>COUNTIF(Vegetation!A:A,Circuits!A5)</f>
        <v>1</v>
      </c>
      <c r="E5">
        <f>COUNTIF(VegFWO!A:A,Circuits!A5)</f>
        <v>0</v>
      </c>
      <c r="G5">
        <f>COUNTIFS('Decision Matrix'!$B9:$B294,"="&amp;$A5)</f>
        <v>0</v>
      </c>
      <c r="H5">
        <f>SUMIF('Decision Matrix'!$B9:$B294,"="&amp;$A5,'Decision Matrix'!J9:J294)</f>
        <v>0</v>
      </c>
      <c r="I5" t="str">
        <f t="shared" si="3"/>
        <v/>
      </c>
      <c r="J5" t="str">
        <f t="shared" si="0"/>
        <v/>
      </c>
      <c r="K5" t="str">
        <f t="shared" si="1"/>
        <v/>
      </c>
      <c r="L5" t="str">
        <f t="shared" si="2"/>
        <v/>
      </c>
    </row>
    <row r="6" spans="1:12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  <c r="C6">
        <f>COUNTIF(FireWeatherOutages!A:A,Circuits!A6)</f>
        <v>0</v>
      </c>
      <c r="D6">
        <f>COUNTIF(Vegetation!A:A,Circuits!A6)</f>
        <v>0</v>
      </c>
      <c r="E6">
        <f>COUNTIF(VegFWO!A:A,Circuits!A6)</f>
        <v>0</v>
      </c>
      <c r="G6">
        <f>COUNTIFS('Decision Matrix'!$B10:$B295,"="&amp;$A6)</f>
        <v>2</v>
      </c>
      <c r="H6">
        <f>SUMIF('Decision Matrix'!$B10:$B295,"="&amp;$A6,'Decision Matrix'!J10:J295)</f>
        <v>3.6587121212121212</v>
      </c>
      <c r="I6">
        <f t="shared" si="3"/>
        <v>13.332693633386278</v>
      </c>
      <c r="J6">
        <f t="shared" si="0"/>
        <v>0</v>
      </c>
      <c r="K6">
        <f t="shared" si="1"/>
        <v>0</v>
      </c>
      <c r="L6">
        <f t="shared" si="2"/>
        <v>0</v>
      </c>
    </row>
    <row r="7" spans="1:12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  <c r="C7">
        <f>COUNTIF(FireWeatherOutages!A:A,Circuits!A7)</f>
        <v>2</v>
      </c>
      <c r="D7">
        <f>COUNTIF(Vegetation!A:A,Circuits!A7)</f>
        <v>0</v>
      </c>
      <c r="E7">
        <f>COUNTIF(VegFWO!A:A,Circuits!A7)</f>
        <v>0</v>
      </c>
      <c r="G7">
        <f>COUNTIFS('Decision Matrix'!$B11:$B296,"="&amp;$A7)</f>
        <v>1</v>
      </c>
      <c r="H7">
        <f>SUMIF('Decision Matrix'!$B11:$B296,"="&amp;$A7,'Decision Matrix'!J11:J296)</f>
        <v>3.050568181818182</v>
      </c>
      <c r="I7">
        <f t="shared" si="3"/>
        <v>6.3962494719005676</v>
      </c>
      <c r="J7">
        <f t="shared" si="0"/>
        <v>6.3962494719005676</v>
      </c>
      <c r="K7">
        <f t="shared" si="1"/>
        <v>0</v>
      </c>
      <c r="L7">
        <f t="shared" si="2"/>
        <v>0</v>
      </c>
    </row>
    <row r="8" spans="1:12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  <c r="C8">
        <f>COUNTIF(FireWeatherOutages!A:A,Circuits!A8)</f>
        <v>0</v>
      </c>
      <c r="D8">
        <f>COUNTIF(Vegetation!A:A,Circuits!A8)</f>
        <v>1</v>
      </c>
      <c r="E8">
        <f>COUNTIF(VegFWO!A:A,Circuits!A8)</f>
        <v>0</v>
      </c>
      <c r="G8">
        <f>COUNTIFS('Decision Matrix'!$B12:$B297,"="&amp;$A8)</f>
        <v>3</v>
      </c>
      <c r="H8">
        <f>SUMIF('Decision Matrix'!$B12:$B297,"="&amp;$A8,'Decision Matrix'!J12:J297)</f>
        <v>23.404924242424244</v>
      </c>
      <c r="I8">
        <f t="shared" si="3"/>
        <v>6.2525929115964676</v>
      </c>
      <c r="J8">
        <f t="shared" si="0"/>
        <v>0</v>
      </c>
      <c r="K8">
        <f t="shared" si="1"/>
        <v>0.41683952743976449</v>
      </c>
      <c r="L8">
        <f t="shared" si="2"/>
        <v>0</v>
      </c>
    </row>
    <row r="9" spans="1:12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  <c r="C9">
        <f>COUNTIF(FireWeatherOutages!A:A,Circuits!A9)</f>
        <v>4</v>
      </c>
      <c r="D9">
        <f>COUNTIF(Vegetation!A:A,Circuits!A9)</f>
        <v>0</v>
      </c>
      <c r="E9">
        <f>COUNTIF(VegFWO!A:A,Circuits!A9)</f>
        <v>0</v>
      </c>
      <c r="G9">
        <f>COUNTIFS('Decision Matrix'!$B13:$B298,"="&amp;$A9)</f>
        <v>1</v>
      </c>
      <c r="H9">
        <f>SUMIF('Decision Matrix'!$B13:$B298,"="&amp;$A9,'Decision Matrix'!J13:J298)</f>
        <v>21.985795454545453</v>
      </c>
      <c r="I9">
        <f t="shared" si="3"/>
        <v>14.199855656651929</v>
      </c>
      <c r="J9">
        <f t="shared" si="0"/>
        <v>1.7749819570814911</v>
      </c>
      <c r="K9">
        <f t="shared" si="1"/>
        <v>0</v>
      </c>
      <c r="L9">
        <f t="shared" si="2"/>
        <v>0</v>
      </c>
    </row>
    <row r="10" spans="1:12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  <c r="C10">
        <f>COUNTIF(FireWeatherOutages!A:A,Circuits!A10)</f>
        <v>0</v>
      </c>
      <c r="D10">
        <f>COUNTIF(Vegetation!A:A,Circuits!A10)</f>
        <v>0</v>
      </c>
      <c r="E10">
        <f>COUNTIF(VegFWO!A:A,Circuits!A10)</f>
        <v>0</v>
      </c>
      <c r="G10">
        <f>COUNTIFS('Decision Matrix'!$B14:$B299,"="&amp;$A10)</f>
        <v>2</v>
      </c>
      <c r="H10">
        <f>SUMIF('Decision Matrix'!$B14:$B299,"="&amp;$A10,'Decision Matrix'!J14:J299)</f>
        <v>27.749621212121212</v>
      </c>
      <c r="I10">
        <f t="shared" si="3"/>
        <v>2.8126070583519414</v>
      </c>
      <c r="J10">
        <f t="shared" si="0"/>
        <v>0</v>
      </c>
      <c r="K10">
        <f t="shared" si="1"/>
        <v>0</v>
      </c>
      <c r="L10">
        <f t="shared" si="2"/>
        <v>0</v>
      </c>
    </row>
    <row r="11" spans="1:12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  <c r="C11">
        <f>COUNTIF(FireWeatherOutages!A:A,Circuits!A11)</f>
        <v>0</v>
      </c>
      <c r="D11">
        <f>COUNTIF(Vegetation!A:A,Circuits!A11)</f>
        <v>0</v>
      </c>
      <c r="E11">
        <f>COUNTIF(VegFWO!A:A,Circuits!A11)</f>
        <v>0</v>
      </c>
      <c r="G11">
        <f>COUNTIFS('Decision Matrix'!$B15:$B300,"="&amp;$A11)</f>
        <v>0</v>
      </c>
      <c r="H11">
        <f>SUMIF('Decision Matrix'!$B15:$B300,"="&amp;$A11,'Decision Matrix'!J15:J300)</f>
        <v>0</v>
      </c>
      <c r="I11" t="str">
        <f t="shared" si="3"/>
        <v/>
      </c>
      <c r="J11" t="str">
        <f t="shared" si="0"/>
        <v/>
      </c>
      <c r="K11" t="str">
        <f t="shared" si="1"/>
        <v/>
      </c>
      <c r="L11" t="str">
        <f t="shared" si="2"/>
        <v/>
      </c>
    </row>
    <row r="12" spans="1:12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  <c r="C12">
        <f>COUNTIF(FireWeatherOutages!A:A,Circuits!A12)</f>
        <v>0</v>
      </c>
      <c r="D12">
        <f>COUNTIF(Vegetation!A:A,Circuits!A12)</f>
        <v>0</v>
      </c>
      <c r="E12">
        <f>COUNTIF(VegFWO!A:A,Circuits!A12)</f>
        <v>0</v>
      </c>
      <c r="G12">
        <f>COUNTIFS('Decision Matrix'!$B16:$B301,"="&amp;$A12)</f>
        <v>1</v>
      </c>
      <c r="H12">
        <f>SUMIF('Decision Matrix'!$B16:$B301,"="&amp;$A12,'Decision Matrix'!J16:J301)</f>
        <v>15.940530303030304</v>
      </c>
      <c r="I12">
        <f t="shared" si="3"/>
        <v>7.9564020695454918</v>
      </c>
      <c r="J12">
        <f t="shared" si="0"/>
        <v>0</v>
      </c>
      <c r="K12">
        <f t="shared" si="1"/>
        <v>0</v>
      </c>
      <c r="L12">
        <f t="shared" si="2"/>
        <v>0</v>
      </c>
    </row>
    <row r="13" spans="1:12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  <c r="C13">
        <f>COUNTIF(FireWeatherOutages!A:A,Circuits!A13)</f>
        <v>3</v>
      </c>
      <c r="D13">
        <f>COUNTIF(Vegetation!A:A,Circuits!A13)</f>
        <v>1</v>
      </c>
      <c r="E13">
        <f>COUNTIF(VegFWO!A:A,Circuits!A13)</f>
        <v>0</v>
      </c>
      <c r="G13">
        <f>COUNTIFS('Decision Matrix'!$B17:$B302,"="&amp;$A13)</f>
        <v>2</v>
      </c>
      <c r="H13">
        <f>SUMIF('Decision Matrix'!$B17:$B302,"="&amp;$A13,'Decision Matrix'!J17:J302)</f>
        <v>17.897159090909092</v>
      </c>
      <c r="I13">
        <f t="shared" si="3"/>
        <v>6.5414387913205143</v>
      </c>
      <c r="J13">
        <f t="shared" si="0"/>
        <v>1.6353596978301286</v>
      </c>
      <c r="K13">
        <f t="shared" si="1"/>
        <v>0.54511989927670956</v>
      </c>
      <c r="L13">
        <f t="shared" si="2"/>
        <v>0</v>
      </c>
    </row>
    <row r="14" spans="1:12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  <c r="C14">
        <f>COUNTIF(FireWeatherOutages!A:A,Circuits!A14)</f>
        <v>5</v>
      </c>
      <c r="D14">
        <f>COUNTIF(Vegetation!A:A,Circuits!A14)</f>
        <v>4</v>
      </c>
      <c r="E14">
        <f>COUNTIF(VegFWO!A:A,Circuits!A14)</f>
        <v>0</v>
      </c>
      <c r="G14">
        <f>COUNTIFS('Decision Matrix'!$B18:$B303,"="&amp;$A14)</f>
        <v>4</v>
      </c>
      <c r="H14">
        <f>SUMIF('Decision Matrix'!$B18:$B303,"="&amp;$A14,'Decision Matrix'!J18:J303)</f>
        <v>111.16628787878787</v>
      </c>
      <c r="I14">
        <f t="shared" si="3"/>
        <v>3.6859744566424708</v>
      </c>
      <c r="J14">
        <f t="shared" si="0"/>
        <v>0.43880648293362751</v>
      </c>
      <c r="K14">
        <f t="shared" si="1"/>
        <v>0.35104518634690202</v>
      </c>
      <c r="L14">
        <f t="shared" si="2"/>
        <v>0</v>
      </c>
    </row>
    <row r="15" spans="1:12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  <c r="C15">
        <f>COUNTIF(FireWeatherOutages!A:A,Circuits!A15)</f>
        <v>1</v>
      </c>
      <c r="D15">
        <f>COUNTIF(Vegetation!A:A,Circuits!A15)</f>
        <v>2</v>
      </c>
      <c r="E15">
        <f>COUNTIF(VegFWO!A:A,Circuits!A15)</f>
        <v>0</v>
      </c>
      <c r="G15">
        <f>COUNTIFS('Decision Matrix'!$B19:$B304,"="&amp;$A15)</f>
        <v>0</v>
      </c>
      <c r="H15">
        <f>SUMIF('Decision Matrix'!$B19:$B304,"="&amp;$A15,'Decision Matrix'!J19:J304)</f>
        <v>0</v>
      </c>
      <c r="I15" t="str">
        <f t="shared" si="3"/>
        <v/>
      </c>
      <c r="J15" t="str">
        <f t="shared" si="0"/>
        <v/>
      </c>
      <c r="K15" t="str">
        <f t="shared" si="1"/>
        <v/>
      </c>
      <c r="L15" t="str">
        <f t="shared" si="2"/>
        <v/>
      </c>
    </row>
    <row r="16" spans="1:12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  <c r="C16">
        <f>COUNTIF(FireWeatherOutages!A:A,Circuits!A16)</f>
        <v>1</v>
      </c>
      <c r="D16">
        <f>COUNTIF(Vegetation!A:A,Circuits!A16)</f>
        <v>1</v>
      </c>
      <c r="E16">
        <f>COUNTIF(VegFWO!A:A,Circuits!A16)</f>
        <v>0</v>
      </c>
      <c r="G16">
        <f>COUNTIFS('Decision Matrix'!$B20:$B305,"="&amp;$A16)</f>
        <v>0</v>
      </c>
      <c r="H16">
        <f>SUMIF('Decision Matrix'!$B20:$B305,"="&amp;$A16,'Decision Matrix'!J20:J305)</f>
        <v>0</v>
      </c>
      <c r="I16" t="str">
        <f t="shared" si="3"/>
        <v/>
      </c>
      <c r="J16" t="str">
        <f t="shared" si="0"/>
        <v/>
      </c>
      <c r="K16" t="str">
        <f t="shared" si="1"/>
        <v/>
      </c>
      <c r="L16" t="str">
        <f t="shared" si="2"/>
        <v/>
      </c>
    </row>
    <row r="17" spans="1:12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  <c r="C17">
        <f>COUNTIF(FireWeatherOutages!A:A,Circuits!A17)</f>
        <v>1</v>
      </c>
      <c r="D17">
        <f>COUNTIF(Vegetation!A:A,Circuits!A17)</f>
        <v>3</v>
      </c>
      <c r="E17">
        <f>COUNTIF(VegFWO!A:A,Circuits!A17)</f>
        <v>1</v>
      </c>
      <c r="G17">
        <f>COUNTIFS('Decision Matrix'!$B21:$B306,"="&amp;$A17)</f>
        <v>2</v>
      </c>
      <c r="H17">
        <f>SUMIF('Decision Matrix'!$B21:$B306,"="&amp;$A17,'Decision Matrix'!J21:J306)</f>
        <v>35.016477272727272</v>
      </c>
      <c r="I17">
        <f t="shared" si="3"/>
        <v>11.423193626377193</v>
      </c>
      <c r="J17">
        <f t="shared" si="0"/>
        <v>0.27861447869212669</v>
      </c>
      <c r="K17">
        <f t="shared" si="1"/>
        <v>0.83584343607638001</v>
      </c>
      <c r="L17">
        <f t="shared" si="2"/>
        <v>0.27861447869212669</v>
      </c>
    </row>
    <row r="18" spans="1:12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  <c r="C18">
        <f>COUNTIF(FireWeatherOutages!A:A,Circuits!A18)</f>
        <v>0</v>
      </c>
      <c r="D18">
        <f>COUNTIF(Vegetation!A:A,Circuits!A18)</f>
        <v>1</v>
      </c>
      <c r="E18">
        <f>COUNTIF(VegFWO!A:A,Circuits!A18)</f>
        <v>0</v>
      </c>
      <c r="G18">
        <f>COUNTIFS('Decision Matrix'!$B22:$B307,"="&amp;$A18)</f>
        <v>3</v>
      </c>
      <c r="H18">
        <f>SUMIF('Decision Matrix'!$B22:$B307,"="&amp;$A18,'Decision Matrix'!J22:J307)</f>
        <v>59.053598484848479</v>
      </c>
      <c r="I18">
        <f t="shared" si="3"/>
        <v>5.6170551089833705</v>
      </c>
      <c r="J18">
        <f t="shared" si="0"/>
        <v>0</v>
      </c>
      <c r="K18">
        <f t="shared" si="1"/>
        <v>0.16520750320539324</v>
      </c>
      <c r="L18">
        <f t="shared" si="2"/>
        <v>0</v>
      </c>
    </row>
    <row r="19" spans="1:12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  <c r="C19">
        <f>COUNTIF(FireWeatherOutages!A:A,Circuits!A19)</f>
        <v>0</v>
      </c>
      <c r="D19">
        <f>COUNTIF(Vegetation!A:A,Circuits!A19)</f>
        <v>0</v>
      </c>
      <c r="E19">
        <f>COUNTIF(VegFWO!A:A,Circuits!A19)</f>
        <v>0</v>
      </c>
      <c r="G19">
        <f>COUNTIFS('Decision Matrix'!$B23:$B308,"="&amp;$A19)</f>
        <v>0</v>
      </c>
      <c r="H19">
        <f>SUMIF('Decision Matrix'!$B23:$B308,"="&amp;$A19,'Decision Matrix'!J23:J308)</f>
        <v>0</v>
      </c>
      <c r="I19" t="str">
        <f t="shared" si="3"/>
        <v/>
      </c>
      <c r="J19" t="str">
        <f t="shared" si="0"/>
        <v/>
      </c>
      <c r="K19" t="str">
        <f t="shared" si="1"/>
        <v/>
      </c>
      <c r="L19" t="str">
        <f t="shared" si="2"/>
        <v/>
      </c>
    </row>
    <row r="20" spans="1:12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  <c r="C20">
        <f>COUNTIF(FireWeatherOutages!A:A,Circuits!A20)</f>
        <v>1</v>
      </c>
      <c r="D20">
        <f>COUNTIF(Vegetation!A:A,Circuits!A20)</f>
        <v>1</v>
      </c>
      <c r="E20">
        <f>COUNTIF(VegFWO!A:A,Circuits!A20)</f>
        <v>0</v>
      </c>
      <c r="G20">
        <f>COUNTIFS('Decision Matrix'!$B24:$B309,"="&amp;$A20)</f>
        <v>4</v>
      </c>
      <c r="H20">
        <f>SUMIF('Decision Matrix'!$B24:$B309,"="&amp;$A20,'Decision Matrix'!J24:J309)</f>
        <v>33.11231060606061</v>
      </c>
      <c r="I20">
        <f t="shared" si="3"/>
        <v>5.0088216588010877</v>
      </c>
      <c r="J20">
        <f t="shared" si="0"/>
        <v>0.29463656816476985</v>
      </c>
      <c r="K20">
        <f t="shared" si="1"/>
        <v>0.29463656816476985</v>
      </c>
      <c r="L20">
        <f t="shared" si="2"/>
        <v>0</v>
      </c>
    </row>
    <row r="21" spans="1:12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  <c r="C21">
        <f>COUNTIF(FireWeatherOutages!A:A,Circuits!A21)</f>
        <v>2</v>
      </c>
      <c r="D21">
        <f>COUNTIF(Vegetation!A:A,Circuits!A21)</f>
        <v>8</v>
      </c>
      <c r="E21">
        <f>COUNTIF(VegFWO!A:A,Circuits!A21)</f>
        <v>0</v>
      </c>
      <c r="G21">
        <f>COUNTIFS('Decision Matrix'!$B25:$B310,"="&amp;$A21)</f>
        <v>1</v>
      </c>
      <c r="H21">
        <f>SUMIF('Decision Matrix'!$B25:$B310,"="&amp;$A21,'Decision Matrix'!J25:J310)</f>
        <v>4.8136363636363635</v>
      </c>
      <c r="I21">
        <f t="shared" si="3"/>
        <v>44.588774499643016</v>
      </c>
      <c r="J21">
        <f t="shared" si="0"/>
        <v>4.0535249545130014</v>
      </c>
      <c r="K21">
        <f t="shared" si="1"/>
        <v>16.214099818052006</v>
      </c>
      <c r="L21">
        <f t="shared" si="2"/>
        <v>0</v>
      </c>
    </row>
    <row r="22" spans="1:12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  <c r="C22">
        <f>COUNTIF(FireWeatherOutages!A:A,Circuits!A22)</f>
        <v>1</v>
      </c>
      <c r="D22">
        <f>COUNTIF(Vegetation!A:A,Circuits!A22)</f>
        <v>2</v>
      </c>
      <c r="E22">
        <f>COUNTIF(VegFWO!A:A,Circuits!A22)</f>
        <v>0</v>
      </c>
      <c r="G22">
        <f>COUNTIFS('Decision Matrix'!$B26:$B311,"="&amp;$A22)</f>
        <v>3</v>
      </c>
      <c r="H22">
        <f>SUMIF('Decision Matrix'!$B26:$B311,"="&amp;$A22,'Decision Matrix'!J26:J311)</f>
        <v>20.547727272727272</v>
      </c>
      <c r="I22">
        <f t="shared" si="3"/>
        <v>10.920441026111401</v>
      </c>
      <c r="J22">
        <f t="shared" si="0"/>
        <v>0.47480178374397397</v>
      </c>
      <c r="K22">
        <f t="shared" si="1"/>
        <v>0.94960356748794794</v>
      </c>
      <c r="L22">
        <f t="shared" si="2"/>
        <v>0</v>
      </c>
    </row>
    <row r="23" spans="1:12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  <c r="C23">
        <f>COUNTIF(FireWeatherOutages!A:A,Circuits!A23)</f>
        <v>1</v>
      </c>
      <c r="D23">
        <f>COUNTIF(Vegetation!A:A,Circuits!A23)</f>
        <v>3</v>
      </c>
      <c r="E23">
        <f>COUNTIF(VegFWO!A:A,Circuits!A23)</f>
        <v>0</v>
      </c>
      <c r="G23">
        <f>COUNTIFS('Decision Matrix'!$B27:$B312,"="&amp;$A23)</f>
        <v>3</v>
      </c>
      <c r="H23">
        <f>SUMIF('Decision Matrix'!$B27:$B312,"="&amp;$A23,'Decision Matrix'!J27:J312)</f>
        <v>45.763257575757578</v>
      </c>
      <c r="I23">
        <f t="shared" si="3"/>
        <v>8.3142639976662558</v>
      </c>
      <c r="J23">
        <f t="shared" si="0"/>
        <v>0.21318625635041683</v>
      </c>
      <c r="K23">
        <f t="shared" si="1"/>
        <v>0.63955876905125042</v>
      </c>
      <c r="L23">
        <f t="shared" si="2"/>
        <v>0</v>
      </c>
    </row>
    <row r="24" spans="1:12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  <c r="C24">
        <f>COUNTIF(FireWeatherOutages!A:A,Circuits!A24)</f>
        <v>0</v>
      </c>
      <c r="D24">
        <f>COUNTIF(Vegetation!A:A,Circuits!A24)</f>
        <v>0</v>
      </c>
      <c r="E24">
        <f>COUNTIF(VegFWO!A:A,Circuits!A24)</f>
        <v>0</v>
      </c>
      <c r="G24">
        <f>COUNTIFS('Decision Matrix'!$B28:$B313,"="&amp;$A24)</f>
        <v>5</v>
      </c>
      <c r="H24">
        <f>SUMIF('Decision Matrix'!$B28:$B313,"="&amp;$A24,'Decision Matrix'!J28:J313)</f>
        <v>89.375757575757561</v>
      </c>
      <c r="I24">
        <f t="shared" si="3"/>
        <v>8.0777074130000823</v>
      </c>
      <c r="J24">
        <f t="shared" si="0"/>
        <v>0</v>
      </c>
      <c r="K24">
        <f t="shared" si="1"/>
        <v>0</v>
      </c>
      <c r="L24">
        <f t="shared" si="2"/>
        <v>0</v>
      </c>
    </row>
    <row r="25" spans="1:12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  <c r="C25">
        <f>COUNTIF(FireWeatherOutages!A:A,Circuits!A25)</f>
        <v>2</v>
      </c>
      <c r="D25">
        <f>COUNTIF(Vegetation!A:A,Circuits!A25)</f>
        <v>4</v>
      </c>
      <c r="E25">
        <f>COUNTIF(VegFWO!A:A,Circuits!A25)</f>
        <v>1</v>
      </c>
      <c r="G25">
        <f>COUNTIFS('Decision Matrix'!$B29:$B314,"="&amp;$A25)</f>
        <v>4</v>
      </c>
      <c r="H25">
        <f>SUMIF('Decision Matrix'!$B29:$B314,"="&amp;$A25,'Decision Matrix'!J29:J314)</f>
        <v>28.11628787878788</v>
      </c>
      <c r="I25">
        <f t="shared" si="3"/>
        <v>11.103710535940015</v>
      </c>
      <c r="J25">
        <f t="shared" si="0"/>
        <v>0.69398190849625097</v>
      </c>
      <c r="K25">
        <f t="shared" si="1"/>
        <v>1.3879638169925019</v>
      </c>
      <c r="L25">
        <f t="shared" si="2"/>
        <v>0.34699095424812548</v>
      </c>
    </row>
    <row r="26" spans="1:12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  <c r="C26">
        <f>COUNTIF(FireWeatherOutages!A:A,Circuits!A26)</f>
        <v>0</v>
      </c>
      <c r="D26">
        <f>COUNTIF(Vegetation!A:A,Circuits!A26)</f>
        <v>1</v>
      </c>
      <c r="E26">
        <f>COUNTIF(VegFWO!A:A,Circuits!A26)</f>
        <v>0</v>
      </c>
      <c r="G26">
        <f>COUNTIFS('Decision Matrix'!$B30:$B315,"="&amp;$A26)</f>
        <v>2</v>
      </c>
      <c r="H26">
        <f>SUMIF('Decision Matrix'!$B30:$B315,"="&amp;$A26,'Decision Matrix'!J30:J315)</f>
        <v>23.903598484848487</v>
      </c>
      <c r="I26">
        <f t="shared" si="3"/>
        <v>6.5302954730666851</v>
      </c>
      <c r="J26">
        <f t="shared" si="0"/>
        <v>0</v>
      </c>
      <c r="K26">
        <f t="shared" si="1"/>
        <v>0.40814346706666782</v>
      </c>
      <c r="L26">
        <f t="shared" si="2"/>
        <v>0</v>
      </c>
    </row>
    <row r="27" spans="1:12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  <c r="C27">
        <f>COUNTIF(FireWeatherOutages!A:A,Circuits!A27)</f>
        <v>4</v>
      </c>
      <c r="D27">
        <f>COUNTIF(Vegetation!A:A,Circuits!A27)</f>
        <v>0</v>
      </c>
      <c r="E27">
        <f>COUNTIF(VegFWO!A:A,Circuits!A27)</f>
        <v>0</v>
      </c>
      <c r="G27">
        <f>COUNTIFS('Decision Matrix'!$B31:$B316,"="&amp;$A27)</f>
        <v>1</v>
      </c>
      <c r="H27">
        <f>SUMIF('Decision Matrix'!$B31:$B316,"="&amp;$A27,'Decision Matrix'!J31:J316)</f>
        <v>6.6791666666666663</v>
      </c>
      <c r="I27">
        <f t="shared" si="3"/>
        <v>14.606758668959118</v>
      </c>
      <c r="J27">
        <f t="shared" si="0"/>
        <v>5.8427034675836476</v>
      </c>
      <c r="K27">
        <f t="shared" si="1"/>
        <v>0</v>
      </c>
      <c r="L27">
        <f t="shared" si="2"/>
        <v>0</v>
      </c>
    </row>
    <row r="28" spans="1:12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  <c r="C28">
        <f>COUNTIF(FireWeatherOutages!A:A,Circuits!A28)</f>
        <v>8</v>
      </c>
      <c r="D28">
        <f>COUNTIF(Vegetation!A:A,Circuits!A28)</f>
        <v>2</v>
      </c>
      <c r="E28">
        <f>COUNTIF(VegFWO!A:A,Circuits!A28)</f>
        <v>0</v>
      </c>
      <c r="G28">
        <f>COUNTIFS('Decision Matrix'!$B32:$B317,"="&amp;$A28)</f>
        <v>2</v>
      </c>
      <c r="H28">
        <f>SUMIF('Decision Matrix'!$B32:$B317,"="&amp;$A28,'Decision Matrix'!J32:J317)</f>
        <v>71.891666666666666</v>
      </c>
      <c r="I28">
        <f t="shared" si="3"/>
        <v>12.48490982649481</v>
      </c>
      <c r="J28">
        <f t="shared" si="0"/>
        <v>1.0856443327386791</v>
      </c>
      <c r="K28">
        <f t="shared" si="1"/>
        <v>0.27141108318466978</v>
      </c>
      <c r="L28">
        <f t="shared" si="2"/>
        <v>0</v>
      </c>
    </row>
    <row r="29" spans="1:12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  <c r="C29">
        <f>COUNTIF(FireWeatherOutages!A:A,Circuits!A29)</f>
        <v>4</v>
      </c>
      <c r="D29">
        <f>COUNTIF(Vegetation!A:A,Circuits!A29)</f>
        <v>1</v>
      </c>
      <c r="E29">
        <f>COUNTIF(VegFWO!A:A,Circuits!A29)</f>
        <v>0</v>
      </c>
      <c r="G29">
        <f>COUNTIFS('Decision Matrix'!$B33:$B318,"="&amp;$A29)</f>
        <v>2</v>
      </c>
      <c r="H29">
        <f>SUMIF('Decision Matrix'!$B33:$B318,"="&amp;$A29,'Decision Matrix'!J33:J318)</f>
        <v>18.926325757575757</v>
      </c>
      <c r="I29">
        <f t="shared" si="3"/>
        <v>19.072672339035886</v>
      </c>
      <c r="J29">
        <f t="shared" si="0"/>
        <v>2.0619105231390149</v>
      </c>
      <c r="K29">
        <f t="shared" si="1"/>
        <v>0.51547763078475373</v>
      </c>
      <c r="L29">
        <f t="shared" si="2"/>
        <v>0</v>
      </c>
    </row>
    <row r="30" spans="1:12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  <c r="C30">
        <f>COUNTIF(FireWeatherOutages!A:A,Circuits!A30)</f>
        <v>3</v>
      </c>
      <c r="D30">
        <f>COUNTIF(Vegetation!A:A,Circuits!A30)</f>
        <v>1</v>
      </c>
      <c r="E30">
        <f>COUNTIF(VegFWO!A:A,Circuits!A30)</f>
        <v>0</v>
      </c>
      <c r="G30">
        <f>COUNTIFS('Decision Matrix'!$B34:$B319,"="&amp;$A30)</f>
        <v>3</v>
      </c>
      <c r="H30">
        <f>SUMIF('Decision Matrix'!$B34:$B319,"="&amp;$A30,'Decision Matrix'!J34:J319)</f>
        <v>42.819886363636364</v>
      </c>
      <c r="I30">
        <f t="shared" si="3"/>
        <v>19.366429084855316</v>
      </c>
      <c r="J30">
        <f t="shared" si="0"/>
        <v>0.68352102652430524</v>
      </c>
      <c r="K30">
        <f t="shared" si="1"/>
        <v>0.22784034217476842</v>
      </c>
      <c r="L30">
        <f t="shared" si="2"/>
        <v>0</v>
      </c>
    </row>
    <row r="31" spans="1:12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  <c r="C31">
        <f>COUNTIF(FireWeatherOutages!A:A,Circuits!A31)</f>
        <v>10</v>
      </c>
      <c r="D31">
        <f>COUNTIF(Vegetation!A:A,Circuits!A31)</f>
        <v>7</v>
      </c>
      <c r="E31">
        <f>COUNTIF(VegFWO!A:A,Circuits!A31)</f>
        <v>0</v>
      </c>
      <c r="G31">
        <f>COUNTIFS('Decision Matrix'!$B35:$B320,"="&amp;$A31)</f>
        <v>1</v>
      </c>
      <c r="H31">
        <f>SUMIF('Decision Matrix'!$B35:$B320,"="&amp;$A31,'Decision Matrix'!J35:J320)</f>
        <v>14.6</v>
      </c>
      <c r="I31">
        <f t="shared" si="3"/>
        <v>76.177748078850655</v>
      </c>
      <c r="J31">
        <f t="shared" si="0"/>
        <v>6.6822586034079512</v>
      </c>
      <c r="K31">
        <f t="shared" si="1"/>
        <v>4.6775810223855663</v>
      </c>
      <c r="L31">
        <f t="shared" si="2"/>
        <v>0</v>
      </c>
    </row>
    <row r="32" spans="1:12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  <c r="C32">
        <f>COUNTIF(FireWeatherOutages!A:A,Circuits!A32)</f>
        <v>1</v>
      </c>
      <c r="D32">
        <f>COUNTIF(Vegetation!A:A,Circuits!A32)</f>
        <v>6</v>
      </c>
      <c r="E32">
        <f>COUNTIF(VegFWO!A:A,Circuits!A32)</f>
        <v>1</v>
      </c>
      <c r="G32">
        <f>COUNTIFS('Decision Matrix'!$B36:$B321,"="&amp;$A32)</f>
        <v>3</v>
      </c>
      <c r="H32">
        <f>SUMIF('Decision Matrix'!$B36:$B321,"="&amp;$A32,'Decision Matrix'!J36:J321)</f>
        <v>63.419886363636365</v>
      </c>
      <c r="I32">
        <f t="shared" si="3"/>
        <v>5.3841694492523455</v>
      </c>
      <c r="J32">
        <f t="shared" si="0"/>
        <v>0.15383341283578128</v>
      </c>
      <c r="K32">
        <f t="shared" si="1"/>
        <v>0.92300047701468779</v>
      </c>
      <c r="L32">
        <f t="shared" si="2"/>
        <v>0.15383341283578128</v>
      </c>
    </row>
    <row r="33" spans="1:12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  <c r="C33">
        <f>COUNTIF(FireWeatherOutages!A:A,Circuits!A33)</f>
        <v>1</v>
      </c>
      <c r="D33">
        <f>COUNTIF(Vegetation!A:A,Circuits!A33)</f>
        <v>0</v>
      </c>
      <c r="E33">
        <f>COUNTIF(VegFWO!A:A,Circuits!A33)</f>
        <v>0</v>
      </c>
      <c r="G33">
        <f>COUNTIFS('Decision Matrix'!$B37:$B322,"="&amp;$A33)</f>
        <v>1</v>
      </c>
      <c r="H33">
        <f>SUMIF('Decision Matrix'!$B37:$B322,"="&amp;$A33,'Decision Matrix'!J37:J322)</f>
        <v>14.827272727272728</v>
      </c>
      <c r="I33">
        <f t="shared" si="3"/>
        <v>7.2378160936728921</v>
      </c>
      <c r="J33">
        <f t="shared" si="0"/>
        <v>0.6579832812429901</v>
      </c>
      <c r="K33">
        <f t="shared" si="1"/>
        <v>0</v>
      </c>
      <c r="L33">
        <f t="shared" si="2"/>
        <v>0</v>
      </c>
    </row>
    <row r="34" spans="1:12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  <c r="C34">
        <f>COUNTIF(FireWeatherOutages!A:A,Circuits!A34)</f>
        <v>6</v>
      </c>
      <c r="D34">
        <f>COUNTIF(Vegetation!A:A,Circuits!A34)</f>
        <v>2</v>
      </c>
      <c r="E34">
        <f>COUNTIF(VegFWO!A:A,Circuits!A34)</f>
        <v>0</v>
      </c>
      <c r="G34">
        <f>COUNTIFS('Decision Matrix'!$B38:$B323,"="&amp;$A34)</f>
        <v>0</v>
      </c>
      <c r="H34">
        <f>SUMIF('Decision Matrix'!$B38:$B323,"="&amp;$A34,'Decision Matrix'!J38:J323)</f>
        <v>0</v>
      </c>
      <c r="I34" t="str">
        <f t="shared" si="3"/>
        <v/>
      </c>
      <c r="J34" t="str">
        <f t="shared" si="0"/>
        <v/>
      </c>
      <c r="K34" t="str">
        <f t="shared" si="1"/>
        <v/>
      </c>
      <c r="L34" t="str">
        <f t="shared" si="2"/>
        <v/>
      </c>
    </row>
    <row r="35" spans="1:12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  <c r="C35">
        <f>COUNTIF(FireWeatherOutages!A:A,Circuits!A35)</f>
        <v>2</v>
      </c>
      <c r="D35">
        <f>COUNTIF(Vegetation!A:A,Circuits!A35)</f>
        <v>4</v>
      </c>
      <c r="E35">
        <f>COUNTIF(VegFWO!A:A,Circuits!A35)</f>
        <v>1</v>
      </c>
      <c r="G35">
        <f>COUNTIFS('Decision Matrix'!$B39:$B324,"="&amp;$A35)</f>
        <v>2</v>
      </c>
      <c r="H35">
        <f>SUMIF('Decision Matrix'!$B39:$B324,"="&amp;$A35,'Decision Matrix'!J39:J324)</f>
        <v>44.669318181818184</v>
      </c>
      <c r="I35">
        <f t="shared" si="3"/>
        <v>7.2074352736200797</v>
      </c>
      <c r="J35">
        <f t="shared" si="0"/>
        <v>0.43681425900727755</v>
      </c>
      <c r="K35">
        <f t="shared" si="1"/>
        <v>0.8736285180145551</v>
      </c>
      <c r="L35">
        <f t="shared" si="2"/>
        <v>0.21840712950363877</v>
      </c>
    </row>
    <row r="36" spans="1:12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  <c r="C36">
        <f>COUNTIF(FireWeatherOutages!A:A,Circuits!A36)</f>
        <v>4</v>
      </c>
      <c r="D36">
        <f>COUNTIF(Vegetation!A:A,Circuits!A36)</f>
        <v>5</v>
      </c>
      <c r="E36">
        <f>COUNTIF(VegFWO!A:A,Circuits!A36)</f>
        <v>1</v>
      </c>
      <c r="G36">
        <f>COUNTIFS('Decision Matrix'!$B40:$B325,"="&amp;$A36)</f>
        <v>3</v>
      </c>
      <c r="H36">
        <f>SUMIF('Decision Matrix'!$B40:$B325,"="&amp;$A36,'Decision Matrix'!J40:J325)</f>
        <v>52.946780303030302</v>
      </c>
      <c r="I36">
        <f t="shared" si="3"/>
        <v>7.0019688675168625</v>
      </c>
      <c r="J36">
        <f t="shared" si="0"/>
        <v>0.73704935447545916</v>
      </c>
      <c r="K36">
        <f t="shared" si="1"/>
        <v>0.92131169309432404</v>
      </c>
      <c r="L36">
        <f t="shared" si="2"/>
        <v>0.18426233861886479</v>
      </c>
    </row>
    <row r="37" spans="1:12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  <c r="C37">
        <f>COUNTIF(FireWeatherOutages!A:A,Circuits!A37)</f>
        <v>4</v>
      </c>
      <c r="D37">
        <f>COUNTIF(Vegetation!A:A,Circuits!A37)</f>
        <v>3</v>
      </c>
      <c r="E37">
        <f>COUNTIF(VegFWO!A:A,Circuits!A37)</f>
        <v>0</v>
      </c>
      <c r="G37">
        <f>COUNTIFS('Decision Matrix'!$B41:$B326,"="&amp;$A37)</f>
        <v>2</v>
      </c>
      <c r="H37">
        <f>SUMIF('Decision Matrix'!$B41:$B326,"="&amp;$A37,'Decision Matrix'!J41:J326)</f>
        <v>22.392045454545453</v>
      </c>
      <c r="I37">
        <f t="shared" si="3"/>
        <v>15.249317679677684</v>
      </c>
      <c r="J37">
        <f t="shared" si="0"/>
        <v>1.7427791633917353</v>
      </c>
      <c r="K37">
        <f t="shared" si="1"/>
        <v>1.3070843725438015</v>
      </c>
      <c r="L37">
        <f t="shared" si="2"/>
        <v>0</v>
      </c>
    </row>
    <row r="38" spans="1:12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  <c r="C38">
        <f>COUNTIF(FireWeatherOutages!A:A,Circuits!A38)</f>
        <v>0</v>
      </c>
      <c r="D38">
        <f>COUNTIF(Vegetation!A:A,Circuits!A38)</f>
        <v>3</v>
      </c>
      <c r="E38">
        <f>COUNTIF(VegFWO!A:A,Circuits!A38)</f>
        <v>1</v>
      </c>
      <c r="G38">
        <f>COUNTIFS('Decision Matrix'!$B42:$B327,"="&amp;$A38)</f>
        <v>0</v>
      </c>
      <c r="H38">
        <f>SUMIF('Decision Matrix'!$B42:$B327,"="&amp;$A38,'Decision Matrix'!J42:J327)</f>
        <v>0</v>
      </c>
      <c r="I38" t="str">
        <f t="shared" si="3"/>
        <v/>
      </c>
      <c r="J38" t="str">
        <f t="shared" si="0"/>
        <v/>
      </c>
      <c r="K38" t="str">
        <f t="shared" si="1"/>
        <v/>
      </c>
      <c r="L38" t="str">
        <f t="shared" si="2"/>
        <v/>
      </c>
    </row>
    <row r="39" spans="1:12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  <c r="C39">
        <f>COUNTIF(FireWeatherOutages!A:A,Circuits!A39)</f>
        <v>0</v>
      </c>
      <c r="D39">
        <f>COUNTIF(Vegetation!A:A,Circuits!A39)</f>
        <v>1</v>
      </c>
      <c r="E39">
        <f>COUNTIF(VegFWO!A:A,Circuits!A39)</f>
        <v>0</v>
      </c>
      <c r="G39">
        <f>COUNTIFS('Decision Matrix'!$B43:$B328,"="&amp;$A39)</f>
        <v>2</v>
      </c>
      <c r="H39">
        <f>SUMIF('Decision Matrix'!$B43:$B328,"="&amp;$A39,'Decision Matrix'!J43:J328)</f>
        <v>20.716477272727275</v>
      </c>
      <c r="I39">
        <f t="shared" si="3"/>
        <v>7.5349471302781916</v>
      </c>
      <c r="J39">
        <f t="shared" si="0"/>
        <v>0</v>
      </c>
      <c r="K39">
        <f t="shared" si="1"/>
        <v>0.47093419564238698</v>
      </c>
      <c r="L39">
        <f t="shared" si="2"/>
        <v>0</v>
      </c>
    </row>
    <row r="40" spans="1:12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  <c r="C40">
        <f>COUNTIF(FireWeatherOutages!A:A,Circuits!A40)</f>
        <v>0</v>
      </c>
      <c r="D40">
        <f>COUNTIF(Vegetation!A:A,Circuits!A40)</f>
        <v>0</v>
      </c>
      <c r="E40">
        <f>COUNTIF(VegFWO!A:A,Circuits!A40)</f>
        <v>0</v>
      </c>
      <c r="G40">
        <f>COUNTIFS('Decision Matrix'!$B44:$B329,"="&amp;$A40)</f>
        <v>3</v>
      </c>
      <c r="H40">
        <f>SUMIF('Decision Matrix'!$B44:$B329,"="&amp;$A40,'Decision Matrix'!J44:J329)</f>
        <v>18.694318181818183</v>
      </c>
      <c r="I40">
        <f t="shared" si="3"/>
        <v>8.3500002223899195</v>
      </c>
      <c r="J40">
        <f t="shared" si="0"/>
        <v>0</v>
      </c>
      <c r="K40">
        <f t="shared" si="1"/>
        <v>0</v>
      </c>
      <c r="L40">
        <f t="shared" si="2"/>
        <v>0</v>
      </c>
    </row>
    <row r="41" spans="1:12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  <c r="C41">
        <f>COUNTIF(FireWeatherOutages!A:A,Circuits!A41)</f>
        <v>0</v>
      </c>
      <c r="D41">
        <f>COUNTIF(Vegetation!A:A,Circuits!A41)</f>
        <v>3</v>
      </c>
      <c r="E41">
        <f>COUNTIF(VegFWO!A:A,Circuits!A41)</f>
        <v>0</v>
      </c>
      <c r="G41">
        <f>COUNTIFS('Decision Matrix'!$B45:$B330,"="&amp;$A41)</f>
        <v>0</v>
      </c>
      <c r="H41">
        <f>SUMIF('Decision Matrix'!$B45:$B330,"="&amp;$A41,'Decision Matrix'!J45:J330)</f>
        <v>0</v>
      </c>
      <c r="I41" t="str">
        <f t="shared" si="3"/>
        <v/>
      </c>
      <c r="J41" t="str">
        <f t="shared" si="0"/>
        <v/>
      </c>
      <c r="K41" t="str">
        <f t="shared" si="1"/>
        <v/>
      </c>
      <c r="L41" t="str">
        <f t="shared" si="2"/>
        <v/>
      </c>
    </row>
    <row r="42" spans="1:12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  <c r="C42">
        <f>COUNTIF(FireWeatherOutages!A:A,Circuits!A42)</f>
        <v>0</v>
      </c>
      <c r="D42">
        <f>COUNTIF(Vegetation!A:A,Circuits!A42)</f>
        <v>3</v>
      </c>
      <c r="E42">
        <f>COUNTIF(VegFWO!A:A,Circuits!A42)</f>
        <v>0</v>
      </c>
      <c r="G42">
        <f>COUNTIFS('Decision Matrix'!$B46:$B331,"="&amp;$A42)</f>
        <v>3</v>
      </c>
      <c r="H42">
        <f>SUMIF('Decision Matrix'!$B46:$B331,"="&amp;$A42,'Decision Matrix'!J46:J331)</f>
        <v>10.16496212121212</v>
      </c>
      <c r="I42">
        <f t="shared" si="3"/>
        <v>0.9597770699623861</v>
      </c>
      <c r="J42">
        <f t="shared" si="0"/>
        <v>0</v>
      </c>
      <c r="K42">
        <f t="shared" si="1"/>
        <v>2.8793312098871584</v>
      </c>
      <c r="L42">
        <f t="shared" si="2"/>
        <v>0</v>
      </c>
    </row>
    <row r="43" spans="1:12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  <c r="C43">
        <f>COUNTIF(FireWeatherOutages!A:A,Circuits!A43)</f>
        <v>0</v>
      </c>
      <c r="D43">
        <f>COUNTIF(Vegetation!A:A,Circuits!A43)</f>
        <v>1</v>
      </c>
      <c r="E43">
        <f>COUNTIF(VegFWO!A:A,Circuits!A43)</f>
        <v>1</v>
      </c>
      <c r="G43">
        <f>COUNTIFS('Decision Matrix'!$B47:$B332,"="&amp;$A43)</f>
        <v>0</v>
      </c>
      <c r="H43">
        <f>SUMIF('Decision Matrix'!$B47:$B332,"="&amp;$A43,'Decision Matrix'!J47:J332)</f>
        <v>0</v>
      </c>
      <c r="I43" t="str">
        <f t="shared" si="3"/>
        <v/>
      </c>
      <c r="J43" t="str">
        <f t="shared" si="0"/>
        <v/>
      </c>
      <c r="K43" t="str">
        <f t="shared" si="1"/>
        <v/>
      </c>
      <c r="L43" t="str">
        <f t="shared" si="2"/>
        <v/>
      </c>
    </row>
    <row r="44" spans="1:12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  <c r="C44">
        <f>COUNTIF(FireWeatherOutages!A:A,Circuits!A44)</f>
        <v>0</v>
      </c>
      <c r="D44">
        <f>COUNTIF(Vegetation!A:A,Circuits!A44)</f>
        <v>0</v>
      </c>
      <c r="E44">
        <f>COUNTIF(VegFWO!A:A,Circuits!A44)</f>
        <v>0</v>
      </c>
      <c r="G44">
        <f>COUNTIFS('Decision Matrix'!$B48:$B333,"="&amp;$A44)</f>
        <v>0</v>
      </c>
      <c r="H44">
        <f>SUMIF('Decision Matrix'!$B48:$B333,"="&amp;$A44,'Decision Matrix'!J48:J333)</f>
        <v>0</v>
      </c>
      <c r="I44" t="str">
        <f t="shared" si="3"/>
        <v/>
      </c>
      <c r="J44" t="str">
        <f t="shared" si="0"/>
        <v/>
      </c>
      <c r="K44" t="str">
        <f t="shared" si="1"/>
        <v/>
      </c>
      <c r="L44" t="str">
        <f t="shared" si="2"/>
        <v/>
      </c>
    </row>
    <row r="45" spans="1:12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  <c r="C45">
        <f>COUNTIF(FireWeatherOutages!A:A,Circuits!A45)</f>
        <v>0</v>
      </c>
      <c r="D45">
        <f>COUNTIF(Vegetation!A:A,Circuits!A45)</f>
        <v>0</v>
      </c>
      <c r="E45">
        <f>COUNTIF(VegFWO!A:A,Circuits!A45)</f>
        <v>0</v>
      </c>
      <c r="G45">
        <f>COUNTIFS('Decision Matrix'!$B49:$B334,"="&amp;$A45)</f>
        <v>0</v>
      </c>
      <c r="H45">
        <f>SUMIF('Decision Matrix'!$B49:$B334,"="&amp;$A45,'Decision Matrix'!J49:J334)</f>
        <v>0</v>
      </c>
      <c r="I45" t="str">
        <f t="shared" si="3"/>
        <v/>
      </c>
      <c r="J45" t="str">
        <f t="shared" si="0"/>
        <v/>
      </c>
      <c r="K45" t="str">
        <f t="shared" si="1"/>
        <v/>
      </c>
      <c r="L45" t="str">
        <f t="shared" si="2"/>
        <v/>
      </c>
    </row>
    <row r="46" spans="1:12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  <c r="C46">
        <f>COUNTIF(FireWeatherOutages!A:A,Circuits!A46)</f>
        <v>0</v>
      </c>
      <c r="D46">
        <f>COUNTIF(Vegetation!A:A,Circuits!A46)</f>
        <v>0</v>
      </c>
      <c r="E46">
        <f>COUNTIF(VegFWO!A:A,Circuits!A46)</f>
        <v>0</v>
      </c>
      <c r="G46">
        <f>COUNTIFS('Decision Matrix'!$B50:$B335,"="&amp;$A46)</f>
        <v>0</v>
      </c>
      <c r="H46">
        <f>SUMIF('Decision Matrix'!$B50:$B335,"="&amp;$A46,'Decision Matrix'!J50:J335)</f>
        <v>0</v>
      </c>
      <c r="I46" t="str">
        <f t="shared" si="3"/>
        <v/>
      </c>
      <c r="J46" t="str">
        <f t="shared" si="0"/>
        <v/>
      </c>
      <c r="K46" t="str">
        <f t="shared" si="1"/>
        <v/>
      </c>
      <c r="L46" t="str">
        <f t="shared" si="2"/>
        <v/>
      </c>
    </row>
    <row r="47" spans="1:12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  <c r="C47">
        <f>COUNTIF(FireWeatherOutages!A:A,Circuits!A47)</f>
        <v>0</v>
      </c>
      <c r="D47">
        <f>COUNTIF(Vegetation!A:A,Circuits!A47)</f>
        <v>1</v>
      </c>
      <c r="E47">
        <f>COUNTIF(VegFWO!A:A,Circuits!A47)</f>
        <v>0</v>
      </c>
      <c r="G47">
        <f>COUNTIFS('Decision Matrix'!$B51:$B336,"="&amp;$A47)</f>
        <v>0</v>
      </c>
      <c r="H47">
        <f>SUMIF('Decision Matrix'!$B51:$B336,"="&amp;$A47,'Decision Matrix'!J51:J336)</f>
        <v>0</v>
      </c>
      <c r="I47" t="str">
        <f t="shared" si="3"/>
        <v/>
      </c>
      <c r="J47" t="str">
        <f t="shared" si="0"/>
        <v/>
      </c>
      <c r="K47" t="str">
        <f t="shared" si="1"/>
        <v/>
      </c>
      <c r="L47" t="str">
        <f t="shared" si="2"/>
        <v/>
      </c>
    </row>
    <row r="48" spans="1:12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  <c r="C48">
        <f>COUNTIF(FireWeatherOutages!A:A,Circuits!A48)</f>
        <v>0</v>
      </c>
      <c r="D48">
        <f>COUNTIF(Vegetation!A:A,Circuits!A48)</f>
        <v>0</v>
      </c>
      <c r="E48">
        <f>COUNTIF(VegFWO!A:A,Circuits!A48)</f>
        <v>0</v>
      </c>
      <c r="G48">
        <f>COUNTIFS('Decision Matrix'!$B52:$B337,"="&amp;$A48)</f>
        <v>0</v>
      </c>
      <c r="H48">
        <f>SUMIF('Decision Matrix'!$B52:$B337,"="&amp;$A48,'Decision Matrix'!J52:J337)</f>
        <v>0</v>
      </c>
      <c r="I48" t="str">
        <f t="shared" si="3"/>
        <v/>
      </c>
      <c r="J48" t="str">
        <f t="shared" si="0"/>
        <v/>
      </c>
      <c r="K48" t="str">
        <f t="shared" si="1"/>
        <v/>
      </c>
      <c r="L48" t="str">
        <f t="shared" si="2"/>
        <v/>
      </c>
    </row>
    <row r="49" spans="1:12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  <c r="C49">
        <f>COUNTIF(FireWeatherOutages!A:A,Circuits!A49)</f>
        <v>0</v>
      </c>
      <c r="D49">
        <f>COUNTIF(Vegetation!A:A,Circuits!A49)</f>
        <v>0</v>
      </c>
      <c r="E49">
        <f>COUNTIF(VegFWO!A:A,Circuits!A49)</f>
        <v>0</v>
      </c>
      <c r="G49">
        <f>COUNTIFS('Decision Matrix'!$B53:$B338,"="&amp;$A49)</f>
        <v>1</v>
      </c>
      <c r="H49">
        <f>SUMIF('Decision Matrix'!$B53:$B338,"="&amp;$A49,'Decision Matrix'!J53:J338)</f>
        <v>9.4475378787878785</v>
      </c>
      <c r="I49">
        <f t="shared" si="3"/>
        <v>3.0979809828168645</v>
      </c>
      <c r="J49">
        <f t="shared" si="0"/>
        <v>0</v>
      </c>
      <c r="K49">
        <f t="shared" si="1"/>
        <v>0</v>
      </c>
      <c r="L49">
        <f t="shared" si="2"/>
        <v>0</v>
      </c>
    </row>
    <row r="50" spans="1:12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  <c r="C50">
        <f>COUNTIF(FireWeatherOutages!A:A,Circuits!A50)</f>
        <v>1</v>
      </c>
      <c r="D50">
        <f>COUNTIF(Vegetation!A:A,Circuits!A50)</f>
        <v>9</v>
      </c>
      <c r="E50">
        <f>COUNTIF(VegFWO!A:A,Circuits!A50)</f>
        <v>0</v>
      </c>
      <c r="G50">
        <f>COUNTIFS('Decision Matrix'!$B54:$B339,"="&amp;$A50)</f>
        <v>5</v>
      </c>
      <c r="H50">
        <f>SUMIF('Decision Matrix'!$B54:$B339,"="&amp;$A50,'Decision Matrix'!J54:J339)</f>
        <v>112.29810606060606</v>
      </c>
      <c r="I50">
        <f t="shared" si="3"/>
        <v>5.6469905300199166</v>
      </c>
      <c r="J50">
        <f t="shared" si="0"/>
        <v>8.6876777384921805E-2</v>
      </c>
      <c r="K50">
        <f t="shared" si="1"/>
        <v>0.78189099646429616</v>
      </c>
      <c r="L50">
        <f t="shared" si="2"/>
        <v>0</v>
      </c>
    </row>
    <row r="51" spans="1:12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  <c r="C51">
        <f>COUNTIF(FireWeatherOutages!A:A,Circuits!A51)</f>
        <v>2</v>
      </c>
      <c r="D51">
        <f>COUNTIF(Vegetation!A:A,Circuits!A51)</f>
        <v>6</v>
      </c>
      <c r="E51">
        <f>COUNTIF(VegFWO!A:A,Circuits!A51)</f>
        <v>1</v>
      </c>
      <c r="G51">
        <f>COUNTIFS('Decision Matrix'!$B55:$B340,"="&amp;$A51)</f>
        <v>1</v>
      </c>
      <c r="H51">
        <f>SUMIF('Decision Matrix'!$B55:$B340,"="&amp;$A51,'Decision Matrix'!J55:J340)</f>
        <v>10.595454545454546</v>
      </c>
      <c r="I51">
        <f t="shared" si="3"/>
        <v>12.890939720208012</v>
      </c>
      <c r="J51">
        <f t="shared" si="0"/>
        <v>1.8415628171725731</v>
      </c>
      <c r="K51">
        <f t="shared" si="1"/>
        <v>5.5246884515177195</v>
      </c>
      <c r="L51">
        <f t="shared" si="2"/>
        <v>0.92078140858628654</v>
      </c>
    </row>
    <row r="52" spans="1:12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  <c r="C52">
        <f>COUNTIF(FireWeatherOutages!A:A,Circuits!A52)</f>
        <v>0</v>
      </c>
      <c r="D52">
        <f>COUNTIF(Vegetation!A:A,Circuits!A52)</f>
        <v>2</v>
      </c>
      <c r="E52">
        <f>COUNTIF(VegFWO!A:A,Circuits!A52)</f>
        <v>0</v>
      </c>
      <c r="G52">
        <f>COUNTIFS('Decision Matrix'!$B56:$B341,"="&amp;$A52)</f>
        <v>1</v>
      </c>
      <c r="H52">
        <f>SUMIF('Decision Matrix'!$B56:$B341,"="&amp;$A52,'Decision Matrix'!J56:J341)</f>
        <v>11.443181818181818</v>
      </c>
      <c r="I52">
        <f t="shared" si="3"/>
        <v>12.78852907694916</v>
      </c>
      <c r="J52">
        <f t="shared" si="0"/>
        <v>0</v>
      </c>
      <c r="K52">
        <f t="shared" si="1"/>
        <v>1.7051372102598881</v>
      </c>
      <c r="L52">
        <f t="shared" si="2"/>
        <v>0</v>
      </c>
    </row>
    <row r="53" spans="1:12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  <c r="C53">
        <f>COUNTIF(FireWeatherOutages!A:A,Circuits!A53)</f>
        <v>0</v>
      </c>
      <c r="D53">
        <f>COUNTIF(Vegetation!A:A,Circuits!A53)</f>
        <v>4</v>
      </c>
      <c r="E53">
        <f>COUNTIF(VegFWO!A:A,Circuits!A53)</f>
        <v>0</v>
      </c>
      <c r="G53">
        <f>COUNTIFS('Decision Matrix'!$B57:$B342,"="&amp;$A53)</f>
        <v>1</v>
      </c>
      <c r="H53">
        <f>SUMIF('Decision Matrix'!$B57:$B342,"="&amp;$A53,'Decision Matrix'!J57:J342)</f>
        <v>6.7022727272727272</v>
      </c>
      <c r="I53">
        <f t="shared" si="3"/>
        <v>20.37896269094939</v>
      </c>
      <c r="J53">
        <f t="shared" si="0"/>
        <v>0</v>
      </c>
      <c r="K53">
        <f t="shared" si="1"/>
        <v>5.822560768842683</v>
      </c>
      <c r="L53">
        <f t="shared" si="2"/>
        <v>0</v>
      </c>
    </row>
    <row r="54" spans="1:12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  <c r="C54">
        <f>COUNTIF(FireWeatherOutages!A:A,Circuits!A54)</f>
        <v>1</v>
      </c>
      <c r="D54">
        <f>COUNTIF(Vegetation!A:A,Circuits!A54)</f>
        <v>0</v>
      </c>
      <c r="E54">
        <f>COUNTIF(VegFWO!A:A,Circuits!A54)</f>
        <v>0</v>
      </c>
      <c r="G54">
        <f>COUNTIFS('Decision Matrix'!$B58:$B343,"="&amp;$A54)</f>
        <v>3</v>
      </c>
      <c r="H54">
        <f>SUMIF('Decision Matrix'!$B58:$B343,"="&amp;$A54,'Decision Matrix'!J58:J343)</f>
        <v>58.145454545454548</v>
      </c>
      <c r="I54">
        <f t="shared" si="3"/>
        <v>3.691331472414161</v>
      </c>
      <c r="J54">
        <f t="shared" si="0"/>
        <v>0.16778779420064369</v>
      </c>
      <c r="K54">
        <f t="shared" si="1"/>
        <v>0</v>
      </c>
      <c r="L54">
        <f t="shared" si="2"/>
        <v>0</v>
      </c>
    </row>
    <row r="55" spans="1:12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  <c r="C55">
        <f>COUNTIF(FireWeatherOutages!A:A,Circuits!A55)</f>
        <v>1</v>
      </c>
      <c r="D55">
        <f>COUNTIF(Vegetation!A:A,Circuits!A55)</f>
        <v>0</v>
      </c>
      <c r="E55">
        <f>COUNTIF(VegFWO!A:A,Circuits!A55)</f>
        <v>0</v>
      </c>
      <c r="G55">
        <f>COUNTIFS('Decision Matrix'!$B59:$B344,"="&amp;$A55)</f>
        <v>0</v>
      </c>
      <c r="H55">
        <f>SUMIF('Decision Matrix'!$B59:$B344,"="&amp;$A55,'Decision Matrix'!J59:J344)</f>
        <v>0</v>
      </c>
      <c r="I55" t="str">
        <f t="shared" si="3"/>
        <v/>
      </c>
      <c r="J55" t="str">
        <f t="shared" si="0"/>
        <v/>
      </c>
      <c r="K55" t="str">
        <f t="shared" si="1"/>
        <v/>
      </c>
      <c r="L55" t="str">
        <f t="shared" si="2"/>
        <v/>
      </c>
    </row>
    <row r="56" spans="1:12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  <c r="C56">
        <f>COUNTIF(FireWeatherOutages!A:A,Circuits!A56)</f>
        <v>2</v>
      </c>
      <c r="D56">
        <f>COUNTIF(Vegetation!A:A,Circuits!A56)</f>
        <v>4</v>
      </c>
      <c r="E56">
        <f>COUNTIF(VegFWO!A:A,Circuits!A56)</f>
        <v>0</v>
      </c>
      <c r="G56">
        <f>COUNTIFS('Decision Matrix'!$B60:$B345,"="&amp;$A56)</f>
        <v>2</v>
      </c>
      <c r="H56">
        <f>SUMIF('Decision Matrix'!$B60:$B345,"="&amp;$A56,'Decision Matrix'!J60:J345)</f>
        <v>27.121780303030302</v>
      </c>
      <c r="I56">
        <f t="shared" si="3"/>
        <v>8.6331479293508462</v>
      </c>
      <c r="J56">
        <f t="shared" si="0"/>
        <v>0.71942899411257055</v>
      </c>
      <c r="K56">
        <f t="shared" si="1"/>
        <v>1.4388579882251411</v>
      </c>
      <c r="L56">
        <f t="shared" si="2"/>
        <v>0</v>
      </c>
    </row>
    <row r="57" spans="1:12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  <c r="C57">
        <f>COUNTIF(FireWeatherOutages!A:A,Circuits!A57)</f>
        <v>2</v>
      </c>
      <c r="D57">
        <f>COUNTIF(Vegetation!A:A,Circuits!A57)</f>
        <v>5</v>
      </c>
      <c r="E57">
        <f>COUNTIF(VegFWO!A:A,Circuits!A57)</f>
        <v>1</v>
      </c>
      <c r="G57">
        <f>COUNTIFS('Decision Matrix'!$B61:$B346,"="&amp;$A57)</f>
        <v>0</v>
      </c>
      <c r="H57">
        <f>SUMIF('Decision Matrix'!$B61:$B346,"="&amp;$A57,'Decision Matrix'!J61:J346)</f>
        <v>0</v>
      </c>
      <c r="I57" t="str">
        <f t="shared" si="3"/>
        <v/>
      </c>
      <c r="J57" t="str">
        <f t="shared" si="0"/>
        <v/>
      </c>
      <c r="K57" t="str">
        <f t="shared" si="1"/>
        <v/>
      </c>
      <c r="L57" t="str">
        <f t="shared" si="2"/>
        <v/>
      </c>
    </row>
    <row r="58" spans="1:12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  <c r="C58">
        <f>COUNTIF(FireWeatherOutages!A:A,Circuits!A58)</f>
        <v>4</v>
      </c>
      <c r="D58">
        <f>COUNTIF(Vegetation!A:A,Circuits!A58)</f>
        <v>0</v>
      </c>
      <c r="E58">
        <f>COUNTIF(VegFWO!A:A,Circuits!A58)</f>
        <v>0</v>
      </c>
      <c r="G58">
        <f>COUNTIFS('Decision Matrix'!$B62:$B347,"="&amp;$A58)</f>
        <v>0</v>
      </c>
      <c r="H58">
        <f>SUMIF('Decision Matrix'!$B62:$B347,"="&amp;$A58,'Decision Matrix'!J62:J347)</f>
        <v>0</v>
      </c>
      <c r="I58" t="str">
        <f t="shared" si="3"/>
        <v/>
      </c>
      <c r="J58" t="str">
        <f t="shared" si="0"/>
        <v/>
      </c>
      <c r="K58" t="str">
        <f t="shared" si="1"/>
        <v/>
      </c>
      <c r="L58" t="str">
        <f t="shared" si="2"/>
        <v/>
      </c>
    </row>
    <row r="59" spans="1:12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  <c r="C59">
        <f>COUNTIF(FireWeatherOutages!A:A,Circuits!A59)</f>
        <v>0</v>
      </c>
      <c r="D59">
        <f>COUNTIF(Vegetation!A:A,Circuits!A59)</f>
        <v>0</v>
      </c>
      <c r="E59">
        <f>COUNTIF(VegFWO!A:A,Circuits!A59)</f>
        <v>0</v>
      </c>
      <c r="G59">
        <f>COUNTIFS('Decision Matrix'!$B63:$B348,"="&amp;$A59)</f>
        <v>0</v>
      </c>
      <c r="H59">
        <f>SUMIF('Decision Matrix'!$B63:$B348,"="&amp;$A59,'Decision Matrix'!J63:J348)</f>
        <v>0</v>
      </c>
      <c r="I59" t="str">
        <f t="shared" si="3"/>
        <v/>
      </c>
      <c r="J59" t="str">
        <f t="shared" si="0"/>
        <v/>
      </c>
      <c r="K59" t="str">
        <f t="shared" si="1"/>
        <v/>
      </c>
      <c r="L59" t="str">
        <f t="shared" si="2"/>
        <v/>
      </c>
    </row>
    <row r="60" spans="1:12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  <c r="C60">
        <f>COUNTIF(FireWeatherOutages!A:A,Circuits!A60)</f>
        <v>0</v>
      </c>
      <c r="D60">
        <f>COUNTIF(Vegetation!A:A,Circuits!A60)</f>
        <v>0</v>
      </c>
      <c r="E60">
        <f>COUNTIF(VegFWO!A:A,Circuits!A60)</f>
        <v>0</v>
      </c>
      <c r="G60">
        <f>COUNTIFS('Decision Matrix'!$B64:$B349,"="&amp;$A60)</f>
        <v>0</v>
      </c>
      <c r="H60">
        <f>SUMIF('Decision Matrix'!$B64:$B349,"="&amp;$A60,'Decision Matrix'!J64:J349)</f>
        <v>0</v>
      </c>
      <c r="I60" t="str">
        <f t="shared" si="3"/>
        <v/>
      </c>
      <c r="J60" t="str">
        <f t="shared" si="0"/>
        <v/>
      </c>
      <c r="K60" t="str">
        <f t="shared" si="1"/>
        <v/>
      </c>
      <c r="L60" t="str">
        <f t="shared" si="2"/>
        <v/>
      </c>
    </row>
    <row r="61" spans="1:12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  <c r="C61">
        <f>COUNTIF(FireWeatherOutages!A:A,Circuits!A61)</f>
        <v>1</v>
      </c>
      <c r="D61">
        <f>COUNTIF(Vegetation!A:A,Circuits!A61)</f>
        <v>3</v>
      </c>
      <c r="E61">
        <f>COUNTIF(VegFWO!A:A,Circuits!A61)</f>
        <v>0</v>
      </c>
      <c r="G61">
        <f>COUNTIFS('Decision Matrix'!$B65:$B350,"="&amp;$A61)</f>
        <v>3</v>
      </c>
      <c r="H61">
        <f>SUMIF('Decision Matrix'!$B65:$B350,"="&amp;$A61,'Decision Matrix'!J65:J350)</f>
        <v>26.727651515151518</v>
      </c>
      <c r="I61">
        <f t="shared" si="3"/>
        <v>5.8403021637393131</v>
      </c>
      <c r="J61">
        <f t="shared" si="0"/>
        <v>0.36501888523370707</v>
      </c>
      <c r="K61">
        <f t="shared" si="1"/>
        <v>1.0950566557011212</v>
      </c>
      <c r="L61">
        <f t="shared" si="2"/>
        <v>0</v>
      </c>
    </row>
    <row r="62" spans="1:12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  <c r="C62">
        <f>COUNTIF(FireWeatherOutages!A:A,Circuits!A62)</f>
        <v>2</v>
      </c>
      <c r="D62">
        <f>COUNTIF(Vegetation!A:A,Circuits!A62)</f>
        <v>1</v>
      </c>
      <c r="E62">
        <f>COUNTIF(VegFWO!A:A,Circuits!A62)</f>
        <v>0</v>
      </c>
      <c r="G62">
        <f>COUNTIFS('Decision Matrix'!$B66:$B351,"="&amp;$A62)</f>
        <v>0</v>
      </c>
      <c r="H62">
        <f>SUMIF('Decision Matrix'!$B66:$B351,"="&amp;$A62,'Decision Matrix'!J66:J351)</f>
        <v>0</v>
      </c>
      <c r="I62" t="str">
        <f t="shared" si="3"/>
        <v/>
      </c>
      <c r="J62" t="str">
        <f t="shared" si="0"/>
        <v/>
      </c>
      <c r="K62" t="str">
        <f t="shared" si="1"/>
        <v/>
      </c>
      <c r="L62" t="str">
        <f t="shared" si="2"/>
        <v/>
      </c>
    </row>
    <row r="63" spans="1:12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  <c r="C63">
        <f>COUNTIF(FireWeatherOutages!A:A,Circuits!A63)</f>
        <v>3</v>
      </c>
      <c r="D63">
        <f>COUNTIF(Vegetation!A:A,Circuits!A63)</f>
        <v>1</v>
      </c>
      <c r="E63">
        <f>COUNTIF(VegFWO!A:A,Circuits!A63)</f>
        <v>0</v>
      </c>
      <c r="G63">
        <f>COUNTIFS('Decision Matrix'!$B67:$B352,"="&amp;$A63)</f>
        <v>3</v>
      </c>
      <c r="H63">
        <f>SUMIF('Decision Matrix'!$B67:$B352,"="&amp;$A63,'Decision Matrix'!J67:J352)</f>
        <v>23.701704545454547</v>
      </c>
      <c r="I63">
        <f t="shared" si="3"/>
        <v>6.1743012252128997</v>
      </c>
      <c r="J63">
        <f t="shared" si="0"/>
        <v>1.2348602450425799</v>
      </c>
      <c r="K63">
        <f t="shared" si="1"/>
        <v>0.41162008168085995</v>
      </c>
      <c r="L63">
        <f t="shared" si="2"/>
        <v>0</v>
      </c>
    </row>
    <row r="64" spans="1:12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  <c r="C64">
        <f>COUNTIF(FireWeatherOutages!A:A,Circuits!A64)</f>
        <v>5</v>
      </c>
      <c r="D64">
        <f>COUNTIF(Vegetation!A:A,Circuits!A64)</f>
        <v>2</v>
      </c>
      <c r="E64">
        <f>COUNTIF(VegFWO!A:A,Circuits!A64)</f>
        <v>1</v>
      </c>
      <c r="G64">
        <f>COUNTIFS('Decision Matrix'!$B68:$B353,"="&amp;$A64)</f>
        <v>0</v>
      </c>
      <c r="H64">
        <f>SUMIF('Decision Matrix'!$B68:$B353,"="&amp;$A64,'Decision Matrix'!J68:J353)</f>
        <v>0</v>
      </c>
      <c r="I64" t="str">
        <f t="shared" si="3"/>
        <v/>
      </c>
      <c r="J64" t="str">
        <f t="shared" si="0"/>
        <v/>
      </c>
      <c r="K64" t="str">
        <f t="shared" si="1"/>
        <v/>
      </c>
      <c r="L64" t="str">
        <f t="shared" si="2"/>
        <v/>
      </c>
    </row>
    <row r="65" spans="1:12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  <c r="C65">
        <f>COUNTIF(FireWeatherOutages!A:A,Circuits!A65)</f>
        <v>1</v>
      </c>
      <c r="D65">
        <f>COUNTIF(Vegetation!A:A,Circuits!A65)</f>
        <v>1</v>
      </c>
      <c r="E65">
        <f>COUNTIF(VegFWO!A:A,Circuits!A65)</f>
        <v>0</v>
      </c>
      <c r="G65">
        <f>COUNTIFS('Decision Matrix'!$B69:$B354,"="&amp;$A65)</f>
        <v>3</v>
      </c>
      <c r="H65">
        <f>SUMIF('Decision Matrix'!$B69:$B354,"="&amp;$A65,'Decision Matrix'!J69:J354)</f>
        <v>38.019507575757579</v>
      </c>
      <c r="I65">
        <f t="shared" si="3"/>
        <v>10.520914801512381</v>
      </c>
      <c r="J65">
        <f t="shared" si="0"/>
        <v>0.25660767808566781</v>
      </c>
      <c r="K65">
        <f t="shared" si="1"/>
        <v>0.25660767808566781</v>
      </c>
      <c r="L65">
        <f t="shared" si="2"/>
        <v>0</v>
      </c>
    </row>
    <row r="66" spans="1:12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  <c r="C66">
        <f>COUNTIF(FireWeatherOutages!A:A,Circuits!A66)</f>
        <v>3</v>
      </c>
      <c r="D66">
        <f>COUNTIF(Vegetation!A:A,Circuits!A66)</f>
        <v>1</v>
      </c>
      <c r="E66">
        <f>COUNTIF(VegFWO!A:A,Circuits!A66)</f>
        <v>0</v>
      </c>
      <c r="G66">
        <f>COUNTIFS('Decision Matrix'!$B70:$B355,"="&amp;$A66)</f>
        <v>6</v>
      </c>
      <c r="H66">
        <f>SUMIF('Decision Matrix'!$B70:$B355,"="&amp;$A66,'Decision Matrix'!J70:J355)</f>
        <v>94.917234848484838</v>
      </c>
      <c r="I66">
        <f t="shared" si="3"/>
        <v>6.9894011894187784</v>
      </c>
      <c r="J66">
        <f t="shared" ref="J66:J96" si="4">IF($G66&gt;0,100*C66/($H66*10.25),"")</f>
        <v>0.30835593482729906</v>
      </c>
      <c r="K66">
        <f t="shared" ref="K66:K96" si="5">IF($G66&gt;0,100*D66/($H66*10.25),"")</f>
        <v>0.10278531160909968</v>
      </c>
      <c r="L66">
        <f t="shared" ref="L66:L96" si="6">IF($G66&gt;0,100*E66/($H66*10.25),"")</f>
        <v>0</v>
      </c>
    </row>
    <row r="67" spans="1:12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  <c r="C67">
        <f>COUNTIF(FireWeatherOutages!A:A,Circuits!A67)</f>
        <v>2</v>
      </c>
      <c r="D67">
        <f>COUNTIF(Vegetation!A:A,Circuits!A67)</f>
        <v>1</v>
      </c>
      <c r="E67">
        <f>COUNTIF(VegFWO!A:A,Circuits!A67)</f>
        <v>0</v>
      </c>
      <c r="G67">
        <f>COUNTIFS('Decision Matrix'!$B71:$B356,"="&amp;$A67)</f>
        <v>0</v>
      </c>
      <c r="H67">
        <f>SUMIF('Decision Matrix'!$B71:$B356,"="&amp;$A67,'Decision Matrix'!J71:J356)</f>
        <v>0</v>
      </c>
      <c r="I67" t="str">
        <f t="shared" ref="I67:I96" si="7">IF($G67&gt;0,100*B67/($H67*10.25),"")</f>
        <v/>
      </c>
      <c r="J67" t="str">
        <f t="shared" si="4"/>
        <v/>
      </c>
      <c r="K67" t="str">
        <f t="shared" si="5"/>
        <v/>
      </c>
      <c r="L67" t="str">
        <f t="shared" si="6"/>
        <v/>
      </c>
    </row>
    <row r="68" spans="1:12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  <c r="C68">
        <f>COUNTIF(FireWeatherOutages!A:A,Circuits!A68)</f>
        <v>2</v>
      </c>
      <c r="D68">
        <f>COUNTIF(Vegetation!A:A,Circuits!A68)</f>
        <v>0</v>
      </c>
      <c r="E68">
        <f>COUNTIF(VegFWO!A:A,Circuits!A68)</f>
        <v>0</v>
      </c>
      <c r="G68">
        <f>COUNTIFS('Decision Matrix'!$B72:$B357,"="&amp;$A68)</f>
        <v>2</v>
      </c>
      <c r="H68">
        <f>SUMIF('Decision Matrix'!$B72:$B357,"="&amp;$A68,'Decision Matrix'!J72:J357)</f>
        <v>17.320075757575758</v>
      </c>
      <c r="I68">
        <f t="shared" si="7"/>
        <v>11.828934910453532</v>
      </c>
      <c r="J68">
        <f t="shared" si="4"/>
        <v>1.126565229567003</v>
      </c>
      <c r="K68">
        <f t="shared" si="5"/>
        <v>0</v>
      </c>
      <c r="L68">
        <f t="shared" si="6"/>
        <v>0</v>
      </c>
    </row>
    <row r="69" spans="1:12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  <c r="C69">
        <f>COUNTIF(FireWeatherOutages!A:A,Circuits!A69)</f>
        <v>0</v>
      </c>
      <c r="D69">
        <f>COUNTIF(Vegetation!A:A,Circuits!A69)</f>
        <v>6</v>
      </c>
      <c r="E69">
        <f>COUNTIF(VegFWO!A:A,Circuits!A69)</f>
        <v>0</v>
      </c>
      <c r="G69">
        <f>COUNTIFS('Decision Matrix'!$B73:$B358,"="&amp;$A69)</f>
        <v>1</v>
      </c>
      <c r="H69">
        <f>SUMIF('Decision Matrix'!$B73:$B358,"="&amp;$A69,'Decision Matrix'!J73:J358)</f>
        <v>8.5977272727272727</v>
      </c>
      <c r="I69">
        <f t="shared" si="7"/>
        <v>13.616757896365641</v>
      </c>
      <c r="J69">
        <f t="shared" si="4"/>
        <v>0</v>
      </c>
      <c r="K69">
        <f t="shared" si="5"/>
        <v>6.8083789481828205</v>
      </c>
      <c r="L69">
        <f t="shared" si="6"/>
        <v>0</v>
      </c>
    </row>
    <row r="70" spans="1:12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  <c r="C70">
        <f>COUNTIF(FireWeatherOutages!A:A,Circuits!A70)</f>
        <v>5</v>
      </c>
      <c r="D70">
        <f>COUNTIF(Vegetation!A:A,Circuits!A70)</f>
        <v>3</v>
      </c>
      <c r="E70">
        <f>COUNTIF(VegFWO!A:A,Circuits!A70)</f>
        <v>1</v>
      </c>
      <c r="G70">
        <f>COUNTIFS('Decision Matrix'!$B74:$B359,"="&amp;$A70)</f>
        <v>2</v>
      </c>
      <c r="H70">
        <f>SUMIF('Decision Matrix'!$B74:$B359,"="&amp;$A70,'Decision Matrix'!J74:J359)</f>
        <v>28.739204545454545</v>
      </c>
      <c r="I70">
        <f t="shared" si="7"/>
        <v>8.1472798279118592</v>
      </c>
      <c r="J70">
        <f t="shared" si="4"/>
        <v>1.6973499641483041</v>
      </c>
      <c r="K70">
        <f t="shared" si="5"/>
        <v>1.0184099784889824</v>
      </c>
      <c r="L70">
        <f t="shared" si="6"/>
        <v>0.33946999282966078</v>
      </c>
    </row>
    <row r="71" spans="1:12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  <c r="C71">
        <f>COUNTIF(FireWeatherOutages!A:A,Circuits!A71)</f>
        <v>0</v>
      </c>
      <c r="D71">
        <f>COUNTIF(Vegetation!A:A,Circuits!A71)</f>
        <v>0</v>
      </c>
      <c r="E71">
        <f>COUNTIF(VegFWO!A:A,Circuits!A71)</f>
        <v>0</v>
      </c>
      <c r="G71">
        <f>COUNTIFS('Decision Matrix'!$B75:$B360,"="&amp;$A71)</f>
        <v>0</v>
      </c>
      <c r="H71">
        <f>SUMIF('Decision Matrix'!$B75:$B360,"="&amp;$A71,'Decision Matrix'!J75:J360)</f>
        <v>0</v>
      </c>
      <c r="I71" t="str">
        <f t="shared" si="7"/>
        <v/>
      </c>
      <c r="J71" t="str">
        <f t="shared" si="4"/>
        <v/>
      </c>
      <c r="K71" t="str">
        <f t="shared" si="5"/>
        <v/>
      </c>
      <c r="L71" t="str">
        <f t="shared" si="6"/>
        <v/>
      </c>
    </row>
    <row r="72" spans="1:12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  <c r="C72">
        <f>COUNTIF(FireWeatherOutages!A:A,Circuits!A72)</f>
        <v>0</v>
      </c>
      <c r="D72">
        <f>COUNTIF(Vegetation!A:A,Circuits!A72)</f>
        <v>0</v>
      </c>
      <c r="E72">
        <f>COUNTIF(VegFWO!A:A,Circuits!A72)</f>
        <v>0</v>
      </c>
      <c r="G72">
        <f>COUNTIFS('Decision Matrix'!$B76:$B361,"="&amp;$A72)</f>
        <v>0</v>
      </c>
      <c r="H72">
        <f>SUMIF('Decision Matrix'!$B76:$B361,"="&amp;$A72,'Decision Matrix'!J76:J361)</f>
        <v>0</v>
      </c>
      <c r="I72" t="str">
        <f t="shared" si="7"/>
        <v/>
      </c>
      <c r="J72" t="str">
        <f t="shared" si="4"/>
        <v/>
      </c>
      <c r="K72" t="str">
        <f t="shared" si="5"/>
        <v/>
      </c>
      <c r="L72" t="str">
        <f t="shared" si="6"/>
        <v/>
      </c>
    </row>
    <row r="73" spans="1:12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  <c r="C73">
        <f>COUNTIF(FireWeatherOutages!A:A,Circuits!A73)</f>
        <v>2</v>
      </c>
      <c r="D73">
        <f>COUNTIF(Vegetation!A:A,Circuits!A73)</f>
        <v>6</v>
      </c>
      <c r="E73">
        <f>COUNTIF(VegFWO!A:A,Circuits!A73)</f>
        <v>1</v>
      </c>
      <c r="G73">
        <f>COUNTIFS('Decision Matrix'!$B77:$B362,"="&amp;$A73)</f>
        <v>4</v>
      </c>
      <c r="H73">
        <f>SUMIF('Decision Matrix'!$B77:$B362,"="&amp;$A73,'Decision Matrix'!J77:J362)</f>
        <v>48.553977272727266</v>
      </c>
      <c r="I73">
        <f t="shared" si="7"/>
        <v>10.04665128273189</v>
      </c>
      <c r="J73">
        <f t="shared" si="4"/>
        <v>0.40186605130927561</v>
      </c>
      <c r="K73">
        <f t="shared" si="5"/>
        <v>1.2055981539278269</v>
      </c>
      <c r="L73">
        <f t="shared" si="6"/>
        <v>0.2009330256546378</v>
      </c>
    </row>
    <row r="74" spans="1:12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  <c r="C74">
        <f>COUNTIF(FireWeatherOutages!A:A,Circuits!A74)</f>
        <v>0</v>
      </c>
      <c r="D74">
        <f>COUNTIF(Vegetation!A:A,Circuits!A74)</f>
        <v>3</v>
      </c>
      <c r="E74">
        <f>COUNTIF(VegFWO!A:A,Circuits!A74)</f>
        <v>0</v>
      </c>
      <c r="G74">
        <f>COUNTIFS('Decision Matrix'!$B78:$B363,"="&amp;$A74)</f>
        <v>6</v>
      </c>
      <c r="H74">
        <f>SUMIF('Decision Matrix'!$B78:$B363,"="&amp;$A74,'Decision Matrix'!J78:J363)</f>
        <v>76.860795454545453</v>
      </c>
      <c r="I74">
        <f t="shared" si="7"/>
        <v>4.5695534390198826</v>
      </c>
      <c r="J74">
        <f t="shared" si="4"/>
        <v>0</v>
      </c>
      <c r="K74">
        <f t="shared" si="5"/>
        <v>0.38079611991832357</v>
      </c>
      <c r="L74">
        <f t="shared" si="6"/>
        <v>0</v>
      </c>
    </row>
    <row r="75" spans="1:12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  <c r="C75">
        <f>COUNTIF(FireWeatherOutages!A:A,Circuits!A75)</f>
        <v>3</v>
      </c>
      <c r="D75">
        <f>COUNTIF(Vegetation!A:A,Circuits!A75)</f>
        <v>0</v>
      </c>
      <c r="E75">
        <f>COUNTIF(VegFWO!A:A,Circuits!A75)</f>
        <v>0</v>
      </c>
      <c r="G75">
        <f>COUNTIFS('Decision Matrix'!$B79:$B364,"="&amp;$A75)</f>
        <v>1</v>
      </c>
      <c r="H75">
        <f>SUMIF('Decision Matrix'!$B79:$B364,"="&amp;$A75,'Decision Matrix'!J79:J364)</f>
        <v>3.271969696969697</v>
      </c>
      <c r="I75">
        <f t="shared" si="7"/>
        <v>131.19568102372386</v>
      </c>
      <c r="J75">
        <f t="shared" si="4"/>
        <v>8.9451600697993552</v>
      </c>
      <c r="K75">
        <f t="shared" si="5"/>
        <v>0</v>
      </c>
      <c r="L75">
        <f t="shared" si="6"/>
        <v>0</v>
      </c>
    </row>
    <row r="76" spans="1:12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  <c r="C76">
        <f>COUNTIF(FireWeatherOutages!A:A,Circuits!A76)</f>
        <v>0</v>
      </c>
      <c r="D76">
        <f>COUNTIF(Vegetation!A:A,Circuits!A76)</f>
        <v>0</v>
      </c>
      <c r="E76">
        <f>COUNTIF(VegFWO!A:A,Circuits!A76)</f>
        <v>0</v>
      </c>
      <c r="G76">
        <f>COUNTIFS('Decision Matrix'!$B80:$B365,"="&amp;$A76)</f>
        <v>2</v>
      </c>
      <c r="H76">
        <f>SUMIF('Decision Matrix'!$B80:$B365,"="&amp;$A76,'Decision Matrix'!J80:J365)</f>
        <v>47.975378787878789</v>
      </c>
      <c r="I76">
        <f t="shared" si="7"/>
        <v>4.0671268502586733</v>
      </c>
      <c r="J76">
        <f t="shared" si="4"/>
        <v>0</v>
      </c>
      <c r="K76">
        <f t="shared" si="5"/>
        <v>0</v>
      </c>
      <c r="L76">
        <f t="shared" si="6"/>
        <v>0</v>
      </c>
    </row>
    <row r="77" spans="1:12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  <c r="C77">
        <f>COUNTIF(FireWeatherOutages!A:A,Circuits!A77)</f>
        <v>0</v>
      </c>
      <c r="D77">
        <f>COUNTIF(Vegetation!A:A,Circuits!A77)</f>
        <v>1</v>
      </c>
      <c r="E77">
        <f>COUNTIF(VegFWO!A:A,Circuits!A77)</f>
        <v>0</v>
      </c>
      <c r="G77">
        <f>COUNTIFS('Decision Matrix'!$B81:$B366,"="&amp;$A77)</f>
        <v>0</v>
      </c>
      <c r="H77">
        <f>SUMIF('Decision Matrix'!$B81:$B366,"="&amp;$A77,'Decision Matrix'!J81:J366)</f>
        <v>0</v>
      </c>
      <c r="I77" t="str">
        <f t="shared" si="7"/>
        <v/>
      </c>
      <c r="J77" t="str">
        <f t="shared" si="4"/>
        <v/>
      </c>
      <c r="K77" t="str">
        <f t="shared" si="5"/>
        <v/>
      </c>
      <c r="L77" t="str">
        <f t="shared" si="6"/>
        <v/>
      </c>
    </row>
    <row r="78" spans="1:12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  <c r="C78">
        <f>COUNTIF(FireWeatherOutages!A:A,Circuits!A78)</f>
        <v>0</v>
      </c>
      <c r="D78">
        <f>COUNTIF(Vegetation!A:A,Circuits!A78)</f>
        <v>0</v>
      </c>
      <c r="E78">
        <f>COUNTIF(VegFWO!A:A,Circuits!A78)</f>
        <v>0</v>
      </c>
      <c r="G78">
        <f>COUNTIFS('Decision Matrix'!$B82:$B367,"="&amp;$A78)</f>
        <v>1</v>
      </c>
      <c r="H78">
        <f>SUMIF('Decision Matrix'!$B82:$B367,"="&amp;$A78,'Decision Matrix'!J82:J367)</f>
        <v>2.0859848484848484</v>
      </c>
      <c r="I78">
        <f t="shared" si="7"/>
        <v>14.030922949505506</v>
      </c>
      <c r="J78">
        <f t="shared" si="4"/>
        <v>0</v>
      </c>
      <c r="K78">
        <f t="shared" si="5"/>
        <v>0</v>
      </c>
      <c r="L78">
        <f t="shared" si="6"/>
        <v>0</v>
      </c>
    </row>
    <row r="79" spans="1:12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  <c r="C79">
        <f>COUNTIF(FireWeatherOutages!A:A,Circuits!A79)</f>
        <v>2</v>
      </c>
      <c r="D79">
        <f>COUNTIF(Vegetation!A:A,Circuits!A79)</f>
        <v>1</v>
      </c>
      <c r="E79">
        <f>COUNTIF(VegFWO!A:A,Circuits!A79)</f>
        <v>0</v>
      </c>
      <c r="G79">
        <f>COUNTIFS('Decision Matrix'!$B83:$B368,"="&amp;$A79)</f>
        <v>0</v>
      </c>
      <c r="H79">
        <f>SUMIF('Decision Matrix'!$B83:$B368,"="&amp;$A79,'Decision Matrix'!J83:J368)</f>
        <v>0</v>
      </c>
      <c r="I79" t="str">
        <f t="shared" si="7"/>
        <v/>
      </c>
      <c r="J79" t="str">
        <f t="shared" si="4"/>
        <v/>
      </c>
      <c r="K79" t="str">
        <f t="shared" si="5"/>
        <v/>
      </c>
      <c r="L79" t="str">
        <f t="shared" si="6"/>
        <v/>
      </c>
    </row>
    <row r="80" spans="1:12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  <c r="C80">
        <f>COUNTIF(FireWeatherOutages!A:A,Circuits!A80)</f>
        <v>8</v>
      </c>
      <c r="D80">
        <f>COUNTIF(Vegetation!A:A,Circuits!A80)</f>
        <v>1</v>
      </c>
      <c r="E80">
        <f>COUNTIF(VegFWO!A:A,Circuits!A80)</f>
        <v>1</v>
      </c>
      <c r="G80">
        <f>COUNTIFS('Decision Matrix'!$B84:$B369,"="&amp;$A80)</f>
        <v>4</v>
      </c>
      <c r="H80">
        <f>SUMIF('Decision Matrix'!$B84:$B369,"="&amp;$A80,'Decision Matrix'!J84:J369)</f>
        <v>57.366666666666667</v>
      </c>
      <c r="I80">
        <f t="shared" si="7"/>
        <v>9.6937401680815185</v>
      </c>
      <c r="J80">
        <f t="shared" si="4"/>
        <v>1.3605249358710902</v>
      </c>
      <c r="K80">
        <f t="shared" si="5"/>
        <v>0.17006561698388628</v>
      </c>
      <c r="L80">
        <f t="shared" si="6"/>
        <v>0.17006561698388628</v>
      </c>
    </row>
    <row r="81" spans="1:12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  <c r="C81">
        <f>COUNTIF(FireWeatherOutages!A:A,Circuits!A81)</f>
        <v>2</v>
      </c>
      <c r="D81">
        <f>COUNTIF(Vegetation!A:A,Circuits!A81)</f>
        <v>0</v>
      </c>
      <c r="E81">
        <f>COUNTIF(VegFWO!A:A,Circuits!A81)</f>
        <v>0</v>
      </c>
      <c r="G81">
        <f>COUNTIFS('Decision Matrix'!$B85:$B370,"="&amp;$A81)</f>
        <v>1</v>
      </c>
      <c r="H81">
        <f>SUMIF('Decision Matrix'!$B85:$B370,"="&amp;$A81,'Decision Matrix'!J85:J370)</f>
        <v>12.158712121212121</v>
      </c>
      <c r="I81">
        <f t="shared" si="7"/>
        <v>4.8143738236659601</v>
      </c>
      <c r="J81">
        <f t="shared" si="4"/>
        <v>1.6047912745553201</v>
      </c>
      <c r="K81">
        <f t="shared" si="5"/>
        <v>0</v>
      </c>
      <c r="L81">
        <f t="shared" si="6"/>
        <v>0</v>
      </c>
    </row>
    <row r="82" spans="1:12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  <c r="C82">
        <f>COUNTIF(FireWeatherOutages!A:A,Circuits!A82)</f>
        <v>15</v>
      </c>
      <c r="D82">
        <f>COUNTIF(Vegetation!A:A,Circuits!A82)</f>
        <v>7</v>
      </c>
      <c r="E82">
        <f>COUNTIF(VegFWO!A:A,Circuits!A82)</f>
        <v>4</v>
      </c>
      <c r="G82">
        <f>COUNTIFS('Decision Matrix'!$B86:$B371,"="&amp;$A82)</f>
        <v>7</v>
      </c>
      <c r="H82">
        <f>SUMIF('Decision Matrix'!$B86:$B371,"="&amp;$A82,'Decision Matrix'!J86:J371)</f>
        <v>64.582765151515147</v>
      </c>
      <c r="I82">
        <f t="shared" si="7"/>
        <v>14.804221509137088</v>
      </c>
      <c r="J82">
        <f t="shared" si="4"/>
        <v>2.2659522718066971</v>
      </c>
      <c r="K82">
        <f t="shared" si="5"/>
        <v>1.0574443935097919</v>
      </c>
      <c r="L82">
        <f t="shared" si="6"/>
        <v>0.6042539391484526</v>
      </c>
    </row>
    <row r="83" spans="1:12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  <c r="C83">
        <f>COUNTIF(FireWeatherOutages!A:A,Circuits!A83)</f>
        <v>0</v>
      </c>
      <c r="D83">
        <f>COUNTIF(Vegetation!A:A,Circuits!A83)</f>
        <v>1</v>
      </c>
      <c r="E83">
        <f>COUNTIF(VegFWO!A:A,Circuits!A83)</f>
        <v>0</v>
      </c>
      <c r="G83">
        <f>COUNTIFS('Decision Matrix'!$B87:$B372,"="&amp;$A83)</f>
        <v>0</v>
      </c>
      <c r="H83">
        <f>SUMIF('Decision Matrix'!$B87:$B372,"="&amp;$A83,'Decision Matrix'!J87:J372)</f>
        <v>0</v>
      </c>
      <c r="I83" t="str">
        <f t="shared" si="7"/>
        <v/>
      </c>
      <c r="J83" t="str">
        <f t="shared" si="4"/>
        <v/>
      </c>
      <c r="K83" t="str">
        <f t="shared" si="5"/>
        <v/>
      </c>
      <c r="L83" t="str">
        <f t="shared" si="6"/>
        <v/>
      </c>
    </row>
    <row r="84" spans="1:12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  <c r="C84">
        <f>COUNTIF(FireWeatherOutages!A:A,Circuits!A84)</f>
        <v>3</v>
      </c>
      <c r="D84">
        <f>COUNTIF(Vegetation!A:A,Circuits!A84)</f>
        <v>5</v>
      </c>
      <c r="E84">
        <f>COUNTIF(VegFWO!A:A,Circuits!A84)</f>
        <v>2</v>
      </c>
      <c r="G84">
        <f>COUNTIFS('Decision Matrix'!$B88:$B373,"="&amp;$A84)</f>
        <v>1</v>
      </c>
      <c r="H84">
        <f>SUMIF('Decision Matrix'!$B88:$B373,"="&amp;$A84,'Decision Matrix'!J88:J373)</f>
        <v>41.286363636363639</v>
      </c>
      <c r="I84">
        <f t="shared" si="7"/>
        <v>10.161035222594878</v>
      </c>
      <c r="J84">
        <f t="shared" si="4"/>
        <v>0.70890943413452634</v>
      </c>
      <c r="K84">
        <f t="shared" si="5"/>
        <v>1.1815157235575438</v>
      </c>
      <c r="L84">
        <f t="shared" si="6"/>
        <v>0.47260628942301752</v>
      </c>
    </row>
    <row r="85" spans="1:12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  <c r="C85">
        <f>COUNTIF(FireWeatherOutages!A:A,Circuits!A85)</f>
        <v>7</v>
      </c>
      <c r="D85">
        <f>COUNTIF(Vegetation!A:A,Circuits!A85)</f>
        <v>0</v>
      </c>
      <c r="E85">
        <f>COUNTIF(VegFWO!A:A,Circuits!A85)</f>
        <v>0</v>
      </c>
      <c r="G85">
        <f>COUNTIFS('Decision Matrix'!$B89:$B374,"="&amp;$A85)</f>
        <v>2</v>
      </c>
      <c r="H85">
        <f>SUMIF('Decision Matrix'!$B89:$B374,"="&amp;$A85,'Decision Matrix'!J89:J374)</f>
        <v>28.564772727272725</v>
      </c>
      <c r="I85">
        <f t="shared" si="7"/>
        <v>7.8554885083401507</v>
      </c>
      <c r="J85">
        <f t="shared" si="4"/>
        <v>2.3908008503643936</v>
      </c>
      <c r="K85">
        <f t="shared" si="5"/>
        <v>0</v>
      </c>
      <c r="L85">
        <f t="shared" si="6"/>
        <v>0</v>
      </c>
    </row>
    <row r="86" spans="1:12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  <c r="C86">
        <f>COUNTIF(FireWeatherOutages!A:A,Circuits!A86)</f>
        <v>0</v>
      </c>
      <c r="D86">
        <f>COUNTIF(Vegetation!A:A,Circuits!A86)</f>
        <v>0</v>
      </c>
      <c r="E86">
        <f>COUNTIF(VegFWO!A:A,Circuits!A86)</f>
        <v>0</v>
      </c>
      <c r="G86">
        <f>COUNTIFS('Decision Matrix'!$B90:$B375,"="&amp;$A86)</f>
        <v>0</v>
      </c>
      <c r="H86">
        <f>SUMIF('Decision Matrix'!$B90:$B375,"="&amp;$A86,'Decision Matrix'!J90:J375)</f>
        <v>0</v>
      </c>
      <c r="I86" t="str">
        <f t="shared" si="7"/>
        <v/>
      </c>
      <c r="J86" t="str">
        <f t="shared" si="4"/>
        <v/>
      </c>
      <c r="K86" t="str">
        <f t="shared" si="5"/>
        <v/>
      </c>
      <c r="L86" t="str">
        <f t="shared" si="6"/>
        <v/>
      </c>
    </row>
    <row r="87" spans="1:12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  <c r="C87">
        <f>COUNTIF(FireWeatherOutages!A:A,Circuits!A87)</f>
        <v>0</v>
      </c>
      <c r="D87">
        <f>COUNTIF(Vegetation!A:A,Circuits!A87)</f>
        <v>5</v>
      </c>
      <c r="E87">
        <f>COUNTIF(VegFWO!A:A,Circuits!A87)</f>
        <v>3</v>
      </c>
      <c r="G87">
        <f>COUNTIFS('Decision Matrix'!$B91:$B376,"="&amp;$A87)</f>
        <v>2</v>
      </c>
      <c r="H87">
        <f>SUMIF('Decision Matrix'!$B91:$B376,"="&amp;$A87,'Decision Matrix'!J91:J376)</f>
        <v>6.9130681818181818</v>
      </c>
      <c r="I87">
        <f t="shared" si="7"/>
        <v>12.701289172832553</v>
      </c>
      <c r="J87">
        <f t="shared" si="4"/>
        <v>0</v>
      </c>
      <c r="K87">
        <f t="shared" si="5"/>
        <v>7.0562717626847515</v>
      </c>
      <c r="L87">
        <f t="shared" si="6"/>
        <v>4.2337630576108509</v>
      </c>
    </row>
    <row r="88" spans="1:12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  <c r="C88">
        <f>COUNTIF(FireWeatherOutages!A:A,Circuits!A88)</f>
        <v>0</v>
      </c>
      <c r="D88">
        <f>COUNTIF(Vegetation!A:A,Circuits!A88)</f>
        <v>0</v>
      </c>
      <c r="E88">
        <f>COUNTIF(VegFWO!A:A,Circuits!A88)</f>
        <v>0</v>
      </c>
      <c r="G88">
        <f>COUNTIFS('Decision Matrix'!$B92:$B377,"="&amp;$A88)</f>
        <v>1</v>
      </c>
      <c r="H88">
        <f>SUMIF('Decision Matrix'!$B92:$B377,"="&amp;$A88,'Decision Matrix'!J92:J377)</f>
        <v>2.2696969696969695</v>
      </c>
      <c r="I88">
        <f t="shared" si="7"/>
        <v>12.895242437070568</v>
      </c>
      <c r="J88">
        <f t="shared" si="4"/>
        <v>0</v>
      </c>
      <c r="K88">
        <f t="shared" si="5"/>
        <v>0</v>
      </c>
      <c r="L88">
        <f t="shared" si="6"/>
        <v>0</v>
      </c>
    </row>
    <row r="89" spans="1:12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  <c r="C89">
        <f>COUNTIF(FireWeatherOutages!A:A,Circuits!A89)</f>
        <v>0</v>
      </c>
      <c r="D89">
        <f>COUNTIF(Vegetation!A:A,Circuits!A89)</f>
        <v>1</v>
      </c>
      <c r="E89">
        <f>COUNTIF(VegFWO!A:A,Circuits!A89)</f>
        <v>0</v>
      </c>
      <c r="G89">
        <f>COUNTIFS('Decision Matrix'!$B93:$B378,"="&amp;$A89)</f>
        <v>1</v>
      </c>
      <c r="H89">
        <f>SUMIF('Decision Matrix'!$B93:$B378,"="&amp;$A89,'Decision Matrix'!J93:J378)</f>
        <v>9.240340909090909</v>
      </c>
      <c r="I89">
        <f t="shared" si="7"/>
        <v>22.17213096314693</v>
      </c>
      <c r="J89">
        <f t="shared" si="4"/>
        <v>0</v>
      </c>
      <c r="K89">
        <f t="shared" si="5"/>
        <v>1.0558157601498539</v>
      </c>
      <c r="L89">
        <f t="shared" si="6"/>
        <v>0</v>
      </c>
    </row>
    <row r="90" spans="1:12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  <c r="C90">
        <f>COUNTIF(FireWeatherOutages!A:A,Circuits!A90)</f>
        <v>8</v>
      </c>
      <c r="D90">
        <f>COUNTIF(Vegetation!A:A,Circuits!A90)</f>
        <v>1</v>
      </c>
      <c r="E90">
        <f>COUNTIF(VegFWO!A:A,Circuits!A90)</f>
        <v>0</v>
      </c>
      <c r="G90">
        <f>COUNTIFS('Decision Matrix'!$B94:$B379,"="&amp;$A90)</f>
        <v>2</v>
      </c>
      <c r="H90">
        <f>SUMIF('Decision Matrix'!$B94:$B379,"="&amp;$A90,'Decision Matrix'!J94:J379)</f>
        <v>22.612310606060603</v>
      </c>
      <c r="I90">
        <f t="shared" si="7"/>
        <v>19.415282139554286</v>
      </c>
      <c r="J90">
        <f t="shared" si="4"/>
        <v>3.4516057136985401</v>
      </c>
      <c r="K90">
        <f t="shared" si="5"/>
        <v>0.43145071421231751</v>
      </c>
      <c r="L90">
        <f t="shared" si="6"/>
        <v>0</v>
      </c>
    </row>
    <row r="91" spans="1:12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  <c r="C91">
        <f>COUNTIF(FireWeatherOutages!A:A,Circuits!A91)</f>
        <v>0</v>
      </c>
      <c r="D91">
        <f>COUNTIF(Vegetation!A:A,Circuits!A91)</f>
        <v>0</v>
      </c>
      <c r="E91">
        <f>COUNTIF(VegFWO!A:A,Circuits!A91)</f>
        <v>0</v>
      </c>
      <c r="G91">
        <f>COUNTIFS('Decision Matrix'!$B95:$B380,"="&amp;$A91)</f>
        <v>2</v>
      </c>
      <c r="H91">
        <f>SUMIF('Decision Matrix'!$B95:$B380,"="&amp;$A91,'Decision Matrix'!J95:J380)</f>
        <v>23.252272727272725</v>
      </c>
      <c r="I91">
        <f t="shared" si="7"/>
        <v>9.6502499576847995</v>
      </c>
      <c r="J91">
        <f t="shared" si="4"/>
        <v>0</v>
      </c>
      <c r="K91">
        <f t="shared" si="5"/>
        <v>0</v>
      </c>
      <c r="L91">
        <f t="shared" si="6"/>
        <v>0</v>
      </c>
    </row>
    <row r="92" spans="1:12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  <c r="C92">
        <f>COUNTIF(FireWeatherOutages!A:A,Circuits!A92)</f>
        <v>2</v>
      </c>
      <c r="D92">
        <f>COUNTIF(Vegetation!A:A,Circuits!A92)</f>
        <v>0</v>
      </c>
      <c r="E92">
        <f>COUNTIF(VegFWO!A:A,Circuits!A92)</f>
        <v>0</v>
      </c>
      <c r="G92">
        <f>COUNTIFS('Decision Matrix'!$B96:$B381,"="&amp;$A92)</f>
        <v>1</v>
      </c>
      <c r="H92">
        <f>SUMIF('Decision Matrix'!$B96:$B381,"="&amp;$A92,'Decision Matrix'!J96:J381)</f>
        <v>6.3195075757575756</v>
      </c>
      <c r="I92">
        <f t="shared" si="7"/>
        <v>23.157099134751949</v>
      </c>
      <c r="J92">
        <f t="shared" si="4"/>
        <v>3.0876132179669264</v>
      </c>
      <c r="K92">
        <f t="shared" si="5"/>
        <v>0</v>
      </c>
      <c r="L92">
        <f t="shared" si="6"/>
        <v>0</v>
      </c>
    </row>
    <row r="93" spans="1:12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  <c r="C93">
        <f>COUNTIF(FireWeatherOutages!A:A,Circuits!A93)</f>
        <v>0</v>
      </c>
      <c r="D93">
        <f>COUNTIF(Vegetation!A:A,Circuits!A93)</f>
        <v>0</v>
      </c>
      <c r="E93">
        <f>COUNTIF(VegFWO!A:A,Circuits!A93)</f>
        <v>0</v>
      </c>
      <c r="G93">
        <f>COUNTIFS('Decision Matrix'!$B97:$B382,"="&amp;$A93)</f>
        <v>0</v>
      </c>
      <c r="H93">
        <f>SUMIF('Decision Matrix'!$B97:$B382,"="&amp;$A93,'Decision Matrix'!J97:J382)</f>
        <v>0</v>
      </c>
      <c r="I93" t="str">
        <f t="shared" si="7"/>
        <v/>
      </c>
      <c r="J93" t="str">
        <f t="shared" si="4"/>
        <v/>
      </c>
      <c r="K93" t="str">
        <f t="shared" si="5"/>
        <v/>
      </c>
      <c r="L93" t="str">
        <f t="shared" si="6"/>
        <v/>
      </c>
    </row>
    <row r="94" spans="1:12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  <c r="C94">
        <f>COUNTIF(FireWeatherOutages!A:A,Circuits!A94)</f>
        <v>0</v>
      </c>
      <c r="D94">
        <f>COUNTIF(Vegetation!A:A,Circuits!A94)</f>
        <v>1</v>
      </c>
      <c r="E94">
        <f>COUNTIF(VegFWO!A:A,Circuits!A94)</f>
        <v>0</v>
      </c>
      <c r="G94">
        <f>COUNTIFS('Decision Matrix'!$B98:$B383,"="&amp;$A94)</f>
        <v>0</v>
      </c>
      <c r="H94">
        <f>SUMIF('Decision Matrix'!$B98:$B383,"="&amp;$A94,'Decision Matrix'!J98:J383)</f>
        <v>0</v>
      </c>
      <c r="I94" t="str">
        <f t="shared" si="7"/>
        <v/>
      </c>
      <c r="J94" t="str">
        <f t="shared" si="4"/>
        <v/>
      </c>
      <c r="K94" t="str">
        <f t="shared" si="5"/>
        <v/>
      </c>
      <c r="L94" t="str">
        <f t="shared" si="6"/>
        <v/>
      </c>
    </row>
    <row r="95" spans="1:12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  <c r="C95">
        <f>COUNTIF(FireWeatherOutages!A:A,Circuits!A95)</f>
        <v>0</v>
      </c>
      <c r="D95">
        <f>COUNTIF(Vegetation!A:A,Circuits!A95)</f>
        <v>0</v>
      </c>
      <c r="E95">
        <f>COUNTIF(VegFWO!A:A,Circuits!A95)</f>
        <v>0</v>
      </c>
      <c r="G95">
        <f>COUNTIFS('Decision Matrix'!$B99:$B384,"="&amp;$A95)</f>
        <v>2</v>
      </c>
      <c r="H95">
        <f>SUMIF('Decision Matrix'!$B99:$B384,"="&amp;$A95,'Decision Matrix'!J99:J384)</f>
        <v>15.324810606060606</v>
      </c>
      <c r="I95">
        <f t="shared" si="7"/>
        <v>8.9126951950480997</v>
      </c>
      <c r="J95">
        <f t="shared" si="4"/>
        <v>0</v>
      </c>
      <c r="K95">
        <f t="shared" si="5"/>
        <v>0</v>
      </c>
      <c r="L95">
        <f t="shared" si="6"/>
        <v>0</v>
      </c>
    </row>
    <row r="96" spans="1:12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  <c r="C96">
        <f>COUNTIF(FireWeatherOutages!A:A,Circuits!A96)</f>
        <v>0</v>
      </c>
      <c r="D96">
        <f>COUNTIF(Vegetation!A:A,Circuits!A96)</f>
        <v>0</v>
      </c>
      <c r="E96">
        <f>COUNTIF(VegFWO!A:A,Circuits!A96)</f>
        <v>0</v>
      </c>
      <c r="G96">
        <f>COUNTIFS('Decision Matrix'!$B100:$B385,"="&amp;$A96)</f>
        <v>1</v>
      </c>
      <c r="H96">
        <f>SUMIF('Decision Matrix'!$B100:$B385,"="&amp;$A96,'Decision Matrix'!J100:J385)</f>
        <v>2.9863636363636363</v>
      </c>
      <c r="I96">
        <f t="shared" si="7"/>
        <v>39.202583806659987</v>
      </c>
      <c r="J96">
        <f t="shared" si="4"/>
        <v>0</v>
      </c>
      <c r="K96">
        <f t="shared" si="5"/>
        <v>0</v>
      </c>
      <c r="L96">
        <f t="shared" si="6"/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5" max="5" width="9.7109375" bestFit="1" customWidth="1"/>
    <col min="16" max="16" width="9.140625" style="38"/>
    <col min="17" max="17" width="10.28515625" customWidth="1"/>
    <col min="21" max="21" width="11.140625" customWidth="1"/>
  </cols>
  <sheetData>
    <row r="1" spans="1:21" x14ac:dyDescent="0.25">
      <c r="A1" t="s">
        <v>360</v>
      </c>
      <c r="B1" t="s">
        <v>361</v>
      </c>
      <c r="C1" t="s">
        <v>362</v>
      </c>
      <c r="E1" t="s">
        <v>370</v>
      </c>
      <c r="H1" s="1" t="s">
        <v>383</v>
      </c>
      <c r="U1" t="s">
        <v>1359</v>
      </c>
    </row>
    <row r="2" spans="1:21" x14ac:dyDescent="0.25">
      <c r="G2" t="s">
        <v>311</v>
      </c>
      <c r="H2" t="s">
        <v>326</v>
      </c>
      <c r="I2" t="s">
        <v>314</v>
      </c>
      <c r="J2" t="s">
        <v>359</v>
      </c>
      <c r="K2" t="s">
        <v>307</v>
      </c>
      <c r="L2" t="s">
        <v>305</v>
      </c>
      <c r="M2" t="s">
        <v>356</v>
      </c>
      <c r="N2" t="s">
        <v>334</v>
      </c>
      <c r="P2" s="38" t="s">
        <v>1345</v>
      </c>
      <c r="Q2" t="s">
        <v>1358</v>
      </c>
      <c r="S2" s="5">
        <v>37987</v>
      </c>
    </row>
    <row r="3" spans="1:21" x14ac:dyDescent="0.25">
      <c r="A3" s="11">
        <f>ROW(B3)-2</f>
        <v>1</v>
      </c>
      <c r="B3" s="9">
        <v>38441</v>
      </c>
      <c r="C3" s="9">
        <v>38444</v>
      </c>
      <c r="D3" t="s">
        <v>241</v>
      </c>
      <c r="E3">
        <f>C3-B3+1</f>
        <v>4</v>
      </c>
      <c r="G3">
        <v>41</v>
      </c>
      <c r="H3">
        <v>42</v>
      </c>
      <c r="I3">
        <v>33</v>
      </c>
      <c r="J3">
        <v>42</v>
      </c>
      <c r="K3">
        <v>41.1</v>
      </c>
      <c r="L3">
        <v>48</v>
      </c>
      <c r="M3">
        <v>44</v>
      </c>
      <c r="N3">
        <v>30</v>
      </c>
      <c r="P3" s="38">
        <f>AVERAGE(G3:N3)</f>
        <v>40.137500000000003</v>
      </c>
      <c r="Q3" s="38">
        <f>10^(0.063*(P3-5))</f>
        <v>163.55450086561285</v>
      </c>
      <c r="S3" s="5">
        <v>38353</v>
      </c>
      <c r="T3" s="38">
        <f>SUM(Q3:Q4)</f>
        <v>202.52625912761349</v>
      </c>
      <c r="U3" s="38">
        <f>T3/$T$4</f>
        <v>0.47287353547551769</v>
      </c>
    </row>
    <row r="4" spans="1:21" x14ac:dyDescent="0.25">
      <c r="A4" s="11">
        <f>A3+1</f>
        <v>2</v>
      </c>
      <c r="B4" s="9">
        <v>38670</v>
      </c>
      <c r="C4" s="9">
        <v>38676</v>
      </c>
      <c r="D4" t="s">
        <v>367</v>
      </c>
      <c r="E4">
        <f t="shared" ref="E4:E26" si="0">C4-B4+1</f>
        <v>7</v>
      </c>
      <c r="G4">
        <v>27</v>
      </c>
      <c r="H4">
        <v>32</v>
      </c>
      <c r="I4">
        <v>26</v>
      </c>
      <c r="J4">
        <v>37</v>
      </c>
      <c r="K4">
        <v>26</v>
      </c>
      <c r="L4">
        <v>33</v>
      </c>
      <c r="M4">
        <v>38</v>
      </c>
      <c r="N4">
        <v>23</v>
      </c>
      <c r="P4" s="38">
        <f t="shared" ref="P4:P26" si="1">AVERAGE(G4:N4)</f>
        <v>30.25</v>
      </c>
      <c r="Q4" s="38">
        <f t="shared" ref="Q4:Q26" si="2">10^(0.063*(P4-5))</f>
        <v>38.971758262000627</v>
      </c>
      <c r="S4" s="5">
        <f t="shared" ref="S4:S14" si="3">DATE(YEAR(S3)+1,1,1)</f>
        <v>38718</v>
      </c>
      <c r="T4" s="38">
        <f>SUM(Q5:Q9)</f>
        <v>428.28841949032898</v>
      </c>
      <c r="U4" s="38">
        <f t="shared" ref="U4:U7" si="4">T4/$T$4</f>
        <v>1</v>
      </c>
    </row>
    <row r="5" spans="1:21" x14ac:dyDescent="0.25">
      <c r="A5" s="11">
        <f t="shared" ref="A5:A26" si="5">A4+1</f>
        <v>3</v>
      </c>
      <c r="B5" s="9">
        <v>38721</v>
      </c>
      <c r="C5" s="9">
        <v>38724</v>
      </c>
      <c r="D5" t="s">
        <v>367</v>
      </c>
      <c r="E5">
        <f t="shared" si="0"/>
        <v>4</v>
      </c>
      <c r="G5">
        <v>38</v>
      </c>
      <c r="H5">
        <v>40</v>
      </c>
      <c r="J5">
        <v>42</v>
      </c>
      <c r="K5">
        <v>34</v>
      </c>
      <c r="L5">
        <v>39</v>
      </c>
      <c r="M5">
        <v>52</v>
      </c>
      <c r="N5">
        <v>18</v>
      </c>
      <c r="P5" s="38">
        <f t="shared" si="1"/>
        <v>37.571428571428569</v>
      </c>
      <c r="Q5" s="38">
        <f t="shared" si="2"/>
        <v>112.7197456175511</v>
      </c>
      <c r="S5" s="5">
        <f t="shared" si="3"/>
        <v>39083</v>
      </c>
      <c r="T5" s="38">
        <f>SUM(Q10:Q12)</f>
        <v>1545.6615721999585</v>
      </c>
      <c r="U5" s="38">
        <f t="shared" si="4"/>
        <v>3.6089268396267262</v>
      </c>
    </row>
    <row r="6" spans="1:21" x14ac:dyDescent="0.25">
      <c r="A6" s="11">
        <f t="shared" si="5"/>
        <v>4</v>
      </c>
      <c r="B6" s="9">
        <v>38739</v>
      </c>
      <c r="C6" s="9">
        <v>38741</v>
      </c>
      <c r="D6" t="s">
        <v>367</v>
      </c>
      <c r="E6">
        <f t="shared" si="0"/>
        <v>3</v>
      </c>
      <c r="G6">
        <v>33</v>
      </c>
      <c r="H6">
        <v>39</v>
      </c>
      <c r="I6">
        <v>30</v>
      </c>
      <c r="J6">
        <v>39</v>
      </c>
      <c r="K6">
        <v>35</v>
      </c>
      <c r="L6">
        <v>44</v>
      </c>
      <c r="M6">
        <v>48</v>
      </c>
      <c r="N6">
        <v>20</v>
      </c>
      <c r="P6" s="38">
        <f t="shared" si="1"/>
        <v>36</v>
      </c>
      <c r="Q6" s="38">
        <f t="shared" si="2"/>
        <v>89.742879450074881</v>
      </c>
      <c r="S6" s="5">
        <f t="shared" si="3"/>
        <v>39448</v>
      </c>
      <c r="T6" s="38">
        <f>SUM(Q13:Q18)</f>
        <v>493.05026605601563</v>
      </c>
      <c r="U6" s="38">
        <f t="shared" si="4"/>
        <v>1.1512108280741151</v>
      </c>
    </row>
    <row r="7" spans="1:21" x14ac:dyDescent="0.25">
      <c r="A7" s="11">
        <f t="shared" si="5"/>
        <v>5</v>
      </c>
      <c r="B7" s="9">
        <v>38752</v>
      </c>
      <c r="C7" s="9">
        <v>38757</v>
      </c>
      <c r="D7" t="s">
        <v>367</v>
      </c>
      <c r="E7">
        <f t="shared" si="0"/>
        <v>6</v>
      </c>
      <c r="G7">
        <v>41</v>
      </c>
      <c r="H7">
        <v>31</v>
      </c>
      <c r="I7">
        <v>29</v>
      </c>
      <c r="J7">
        <v>37</v>
      </c>
      <c r="K7">
        <v>34</v>
      </c>
      <c r="L7">
        <v>37</v>
      </c>
      <c r="M7">
        <v>41</v>
      </c>
      <c r="N7">
        <v>19</v>
      </c>
      <c r="P7" s="38">
        <f t="shared" si="1"/>
        <v>33.625</v>
      </c>
      <c r="Q7" s="38">
        <f t="shared" si="2"/>
        <v>63.587975758956262</v>
      </c>
      <c r="S7" s="5">
        <f t="shared" si="3"/>
        <v>39814</v>
      </c>
      <c r="T7" s="38">
        <f>SUM(Q19)</f>
        <v>291.6587431838509</v>
      </c>
      <c r="U7" s="38">
        <f t="shared" si="4"/>
        <v>0.68098676011583525</v>
      </c>
    </row>
    <row r="8" spans="1:21" x14ac:dyDescent="0.25">
      <c r="A8" s="11">
        <f t="shared" si="5"/>
        <v>6</v>
      </c>
      <c r="B8" s="9">
        <v>39016</v>
      </c>
      <c r="C8" s="9">
        <v>39018</v>
      </c>
      <c r="E8">
        <f t="shared" si="0"/>
        <v>3</v>
      </c>
      <c r="H8">
        <v>28</v>
      </c>
      <c r="I8">
        <v>29</v>
      </c>
      <c r="J8">
        <v>23</v>
      </c>
      <c r="K8">
        <v>27</v>
      </c>
      <c r="L8">
        <v>36</v>
      </c>
      <c r="M8">
        <v>33</v>
      </c>
      <c r="N8">
        <v>30</v>
      </c>
      <c r="P8" s="38">
        <f t="shared" si="1"/>
        <v>29.428571428571427</v>
      </c>
      <c r="Q8" s="38">
        <f t="shared" si="2"/>
        <v>34.593937782612201</v>
      </c>
      <c r="S8" s="5">
        <f t="shared" si="3"/>
        <v>40179</v>
      </c>
    </row>
    <row r="9" spans="1:21" x14ac:dyDescent="0.25">
      <c r="A9" s="11">
        <f t="shared" si="5"/>
        <v>7</v>
      </c>
      <c r="B9" s="9">
        <v>39051</v>
      </c>
      <c r="C9" s="9">
        <v>39058</v>
      </c>
      <c r="D9" t="s">
        <v>367</v>
      </c>
      <c r="E9">
        <f t="shared" si="0"/>
        <v>8</v>
      </c>
      <c r="H9">
        <v>39</v>
      </c>
      <c r="I9">
        <v>37</v>
      </c>
      <c r="J9">
        <v>36</v>
      </c>
      <c r="K9">
        <v>46</v>
      </c>
      <c r="L9">
        <v>37</v>
      </c>
      <c r="M9">
        <v>44</v>
      </c>
      <c r="N9">
        <v>30</v>
      </c>
      <c r="P9" s="38">
        <f t="shared" si="1"/>
        <v>38.428571428571431</v>
      </c>
      <c r="Q9" s="38">
        <f t="shared" si="2"/>
        <v>127.64388088113452</v>
      </c>
      <c r="S9" s="5">
        <f t="shared" si="3"/>
        <v>40544</v>
      </c>
      <c r="T9" s="38">
        <f>SUM(Q20:Q21)</f>
        <v>215.07273100833521</v>
      </c>
      <c r="U9" s="38">
        <f>T9/$T$4</f>
        <v>0.5021679812502885</v>
      </c>
    </row>
    <row r="10" spans="1:21" x14ac:dyDescent="0.25">
      <c r="A10" s="11">
        <f t="shared" si="5"/>
        <v>8</v>
      </c>
      <c r="B10" s="9">
        <v>39087</v>
      </c>
      <c r="C10" s="9">
        <v>39090</v>
      </c>
      <c r="D10" t="s">
        <v>241</v>
      </c>
      <c r="E10">
        <f t="shared" si="0"/>
        <v>4</v>
      </c>
      <c r="H10">
        <v>42</v>
      </c>
      <c r="I10">
        <v>41</v>
      </c>
      <c r="J10">
        <v>41</v>
      </c>
      <c r="K10">
        <v>48</v>
      </c>
      <c r="L10">
        <v>42</v>
      </c>
      <c r="M10">
        <v>48</v>
      </c>
      <c r="N10">
        <v>27</v>
      </c>
      <c r="P10" s="38">
        <f t="shared" si="1"/>
        <v>41.285714285714285</v>
      </c>
      <c r="Q10" s="38">
        <f t="shared" si="2"/>
        <v>193.19683170169245</v>
      </c>
      <c r="S10" s="5">
        <f t="shared" si="3"/>
        <v>40909</v>
      </c>
    </row>
    <row r="11" spans="1:21" x14ac:dyDescent="0.25">
      <c r="A11" s="11">
        <f t="shared" si="5"/>
        <v>9</v>
      </c>
      <c r="B11" s="9">
        <v>39142</v>
      </c>
      <c r="C11" s="9">
        <v>39146</v>
      </c>
      <c r="D11" t="s">
        <v>367</v>
      </c>
      <c r="E11">
        <f t="shared" si="0"/>
        <v>5</v>
      </c>
      <c r="H11">
        <v>38</v>
      </c>
      <c r="I11">
        <v>37</v>
      </c>
      <c r="J11">
        <v>37</v>
      </c>
      <c r="K11">
        <v>38</v>
      </c>
      <c r="L11">
        <v>47</v>
      </c>
      <c r="M11">
        <v>52</v>
      </c>
      <c r="N11">
        <v>35</v>
      </c>
      <c r="P11" s="38">
        <f t="shared" si="1"/>
        <v>40.571428571428569</v>
      </c>
      <c r="Q11" s="38">
        <f t="shared" si="2"/>
        <v>174.18068733916152</v>
      </c>
      <c r="S11" s="5">
        <f t="shared" si="3"/>
        <v>41275</v>
      </c>
    </row>
    <row r="12" spans="1:21" x14ac:dyDescent="0.25">
      <c r="A12" s="11">
        <f t="shared" si="5"/>
        <v>10</v>
      </c>
      <c r="B12" s="10">
        <v>39376</v>
      </c>
      <c r="C12" s="10">
        <v>39379</v>
      </c>
      <c r="E12">
        <f t="shared" si="0"/>
        <v>4</v>
      </c>
      <c r="G12">
        <v>52</v>
      </c>
      <c r="H12">
        <v>59</v>
      </c>
      <c r="I12">
        <v>55</v>
      </c>
      <c r="J12">
        <v>56</v>
      </c>
      <c r="K12">
        <v>39</v>
      </c>
      <c r="L12">
        <v>60</v>
      </c>
      <c r="M12">
        <v>69</v>
      </c>
      <c r="N12">
        <v>40</v>
      </c>
      <c r="P12" s="38">
        <f t="shared" si="1"/>
        <v>53.75</v>
      </c>
      <c r="Q12" s="38">
        <f t="shared" si="2"/>
        <v>1178.2840531591046</v>
      </c>
      <c r="S12" s="5">
        <f t="shared" si="3"/>
        <v>41640</v>
      </c>
      <c r="T12" s="38">
        <f>SUM(Q22:Q24)</f>
        <v>504.96918766080171</v>
      </c>
      <c r="U12" s="38">
        <f t="shared" ref="U12:U13" si="6">T12/$T$4</f>
        <v>1.1790400222862067</v>
      </c>
    </row>
    <row r="13" spans="1:21" x14ac:dyDescent="0.25">
      <c r="A13" s="11">
        <f t="shared" si="5"/>
        <v>11</v>
      </c>
      <c r="B13" s="10">
        <v>39448</v>
      </c>
      <c r="C13" s="10">
        <v>39450</v>
      </c>
      <c r="E13">
        <f t="shared" si="0"/>
        <v>3</v>
      </c>
      <c r="G13">
        <v>56</v>
      </c>
      <c r="H13">
        <v>32</v>
      </c>
      <c r="I13">
        <v>44</v>
      </c>
      <c r="J13">
        <v>37</v>
      </c>
      <c r="K13">
        <v>42</v>
      </c>
      <c r="L13">
        <v>42</v>
      </c>
      <c r="M13">
        <v>38</v>
      </c>
      <c r="N13">
        <v>32</v>
      </c>
      <c r="P13" s="38">
        <f t="shared" si="1"/>
        <v>40.375</v>
      </c>
      <c r="Q13" s="38">
        <f t="shared" si="2"/>
        <v>169.28754230365914</v>
      </c>
      <c r="S13" s="5">
        <f t="shared" si="3"/>
        <v>42005</v>
      </c>
      <c r="T13" s="38">
        <f>SUM(Q25:Q26)</f>
        <v>318.26775740650874</v>
      </c>
      <c r="U13" s="38">
        <f t="shared" si="6"/>
        <v>0.74311548695445273</v>
      </c>
    </row>
    <row r="14" spans="1:21" x14ac:dyDescent="0.25">
      <c r="A14" s="11">
        <f t="shared" si="5"/>
        <v>12</v>
      </c>
      <c r="B14" s="10">
        <v>39464</v>
      </c>
      <c r="C14" s="10">
        <v>39466</v>
      </c>
      <c r="E14">
        <f t="shared" si="0"/>
        <v>3</v>
      </c>
      <c r="G14">
        <v>48</v>
      </c>
      <c r="H14">
        <v>27</v>
      </c>
      <c r="I14">
        <v>19</v>
      </c>
      <c r="J14">
        <v>34</v>
      </c>
      <c r="K14">
        <v>28</v>
      </c>
      <c r="L14">
        <v>46</v>
      </c>
      <c r="M14">
        <v>34</v>
      </c>
      <c r="N14">
        <v>16</v>
      </c>
      <c r="P14" s="38">
        <f t="shared" si="1"/>
        <v>31.5</v>
      </c>
      <c r="Q14" s="38">
        <f t="shared" si="2"/>
        <v>46.719695117188017</v>
      </c>
      <c r="S14" s="5">
        <f t="shared" si="3"/>
        <v>42370</v>
      </c>
    </row>
    <row r="15" spans="1:21" x14ac:dyDescent="0.25">
      <c r="A15" s="11">
        <f t="shared" si="5"/>
        <v>13</v>
      </c>
      <c r="B15" s="10">
        <v>39733</v>
      </c>
      <c r="C15" s="10">
        <v>39736</v>
      </c>
      <c r="E15">
        <f t="shared" si="0"/>
        <v>4</v>
      </c>
      <c r="G15">
        <v>39</v>
      </c>
      <c r="H15">
        <v>34</v>
      </c>
      <c r="I15">
        <v>23</v>
      </c>
      <c r="J15">
        <v>51</v>
      </c>
      <c r="K15">
        <v>28</v>
      </c>
      <c r="L15">
        <v>45</v>
      </c>
      <c r="M15">
        <v>41</v>
      </c>
      <c r="N15">
        <v>22</v>
      </c>
      <c r="P15" s="38">
        <f t="shared" si="1"/>
        <v>35.375</v>
      </c>
      <c r="Q15" s="38">
        <f t="shared" si="2"/>
        <v>81.964350159655979</v>
      </c>
    </row>
    <row r="16" spans="1:21" x14ac:dyDescent="0.25">
      <c r="A16" s="11">
        <f t="shared" si="5"/>
        <v>14</v>
      </c>
      <c r="B16" s="10">
        <v>39758</v>
      </c>
      <c r="C16" s="10">
        <v>39760</v>
      </c>
      <c r="E16">
        <f t="shared" si="0"/>
        <v>3</v>
      </c>
      <c r="G16">
        <v>25</v>
      </c>
      <c r="H16">
        <v>31</v>
      </c>
      <c r="I16">
        <v>19</v>
      </c>
      <c r="J16">
        <v>36</v>
      </c>
      <c r="K16">
        <v>21</v>
      </c>
      <c r="L16">
        <v>45</v>
      </c>
      <c r="M16">
        <v>38</v>
      </c>
      <c r="N16">
        <v>15</v>
      </c>
      <c r="P16" s="38">
        <f t="shared" si="1"/>
        <v>28.75</v>
      </c>
      <c r="Q16" s="38">
        <f t="shared" si="2"/>
        <v>31.350899078017409</v>
      </c>
    </row>
    <row r="17" spans="1:17" x14ac:dyDescent="0.25">
      <c r="A17" s="11">
        <f t="shared" si="5"/>
        <v>15</v>
      </c>
      <c r="B17" s="10">
        <v>39787</v>
      </c>
      <c r="C17" s="10">
        <v>39789</v>
      </c>
      <c r="E17">
        <f t="shared" si="0"/>
        <v>3</v>
      </c>
      <c r="G17">
        <v>75</v>
      </c>
      <c r="H17">
        <v>22</v>
      </c>
      <c r="I17">
        <v>27</v>
      </c>
      <c r="J17">
        <v>27</v>
      </c>
      <c r="K17">
        <v>25</v>
      </c>
      <c r="L17">
        <v>30</v>
      </c>
      <c r="M17">
        <v>36</v>
      </c>
      <c r="N17">
        <v>22</v>
      </c>
      <c r="P17" s="38">
        <f t="shared" si="1"/>
        <v>33</v>
      </c>
      <c r="Q17" s="38">
        <f t="shared" si="2"/>
        <v>58.076441752131217</v>
      </c>
    </row>
    <row r="18" spans="1:17" x14ac:dyDescent="0.25">
      <c r="A18" s="11">
        <f t="shared" si="5"/>
        <v>16</v>
      </c>
      <c r="B18" s="10">
        <v>39791</v>
      </c>
      <c r="C18" s="10">
        <v>39793</v>
      </c>
      <c r="E18">
        <f t="shared" si="0"/>
        <v>3</v>
      </c>
      <c r="G18">
        <v>33</v>
      </c>
      <c r="H18">
        <v>34</v>
      </c>
      <c r="I18">
        <v>31</v>
      </c>
      <c r="J18">
        <v>40</v>
      </c>
      <c r="K18">
        <v>27</v>
      </c>
      <c r="L18">
        <v>52</v>
      </c>
      <c r="M18">
        <v>54</v>
      </c>
      <c r="N18">
        <v>26</v>
      </c>
      <c r="P18" s="38">
        <f t="shared" si="1"/>
        <v>37.125</v>
      </c>
      <c r="Q18" s="38">
        <f t="shared" si="2"/>
        <v>105.65133764536391</v>
      </c>
    </row>
    <row r="19" spans="1:17" x14ac:dyDescent="0.25">
      <c r="A19" s="11">
        <f t="shared" si="5"/>
        <v>17</v>
      </c>
      <c r="B19" s="10">
        <v>39823</v>
      </c>
      <c r="C19" s="10">
        <v>39826</v>
      </c>
      <c r="E19">
        <f t="shared" si="0"/>
        <v>4</v>
      </c>
      <c r="G19">
        <v>42</v>
      </c>
      <c r="H19">
        <v>66</v>
      </c>
      <c r="I19">
        <v>35</v>
      </c>
      <c r="J19">
        <v>53</v>
      </c>
      <c r="K19">
        <v>31</v>
      </c>
      <c r="L19">
        <v>50</v>
      </c>
      <c r="M19">
        <v>51</v>
      </c>
      <c r="N19">
        <v>25</v>
      </c>
      <c r="P19" s="38">
        <f t="shared" si="1"/>
        <v>44.125</v>
      </c>
      <c r="Q19" s="38">
        <f t="shared" si="2"/>
        <v>291.6587431838509</v>
      </c>
    </row>
    <row r="20" spans="1:17" x14ac:dyDescent="0.25">
      <c r="A20" s="11">
        <f t="shared" si="5"/>
        <v>18</v>
      </c>
      <c r="B20" s="10">
        <v>40565</v>
      </c>
      <c r="C20" s="10">
        <v>40567</v>
      </c>
      <c r="E20">
        <f t="shared" si="0"/>
        <v>3</v>
      </c>
      <c r="G20">
        <v>29</v>
      </c>
      <c r="I20">
        <v>22</v>
      </c>
      <c r="J20">
        <v>60</v>
      </c>
      <c r="K20">
        <v>25</v>
      </c>
      <c r="L20">
        <v>52</v>
      </c>
      <c r="M20">
        <v>36</v>
      </c>
      <c r="N20">
        <v>26</v>
      </c>
      <c r="P20" s="38">
        <f t="shared" si="1"/>
        <v>35.714285714285715</v>
      </c>
      <c r="Q20" s="38">
        <f t="shared" si="2"/>
        <v>86.099375218460082</v>
      </c>
    </row>
    <row r="21" spans="1:17" x14ac:dyDescent="0.25">
      <c r="A21" s="11">
        <f t="shared" si="5"/>
        <v>19</v>
      </c>
      <c r="B21" s="10">
        <v>40576</v>
      </c>
      <c r="C21" s="10">
        <v>40578</v>
      </c>
      <c r="E21">
        <f t="shared" si="0"/>
        <v>3</v>
      </c>
      <c r="G21">
        <v>33</v>
      </c>
      <c r="H21">
        <v>34</v>
      </c>
      <c r="I21">
        <v>46</v>
      </c>
      <c r="J21">
        <v>36</v>
      </c>
      <c r="K21">
        <v>28</v>
      </c>
      <c r="L21">
        <v>54</v>
      </c>
      <c r="M21">
        <v>45</v>
      </c>
      <c r="N21">
        <v>32</v>
      </c>
      <c r="P21" s="38">
        <f t="shared" si="1"/>
        <v>38.5</v>
      </c>
      <c r="Q21" s="38">
        <f t="shared" si="2"/>
        <v>128.97335578987511</v>
      </c>
    </row>
    <row r="22" spans="1:17" x14ac:dyDescent="0.25">
      <c r="A22" s="11">
        <f t="shared" si="5"/>
        <v>20</v>
      </c>
      <c r="B22" s="10">
        <v>41706</v>
      </c>
      <c r="C22" s="10">
        <v>41708</v>
      </c>
      <c r="E22">
        <f t="shared" si="0"/>
        <v>3</v>
      </c>
      <c r="G22">
        <v>33</v>
      </c>
      <c r="H22">
        <v>38</v>
      </c>
      <c r="I22">
        <v>33</v>
      </c>
      <c r="J22">
        <v>51</v>
      </c>
      <c r="K22">
        <v>26</v>
      </c>
      <c r="L22">
        <v>31</v>
      </c>
      <c r="M22">
        <v>31</v>
      </c>
      <c r="N22">
        <v>29</v>
      </c>
      <c r="P22" s="38">
        <f t="shared" si="1"/>
        <v>34</v>
      </c>
      <c r="Q22" s="38">
        <f t="shared" si="2"/>
        <v>67.142885292595238</v>
      </c>
    </row>
    <row r="23" spans="1:17" x14ac:dyDescent="0.25">
      <c r="A23" s="11">
        <f t="shared" si="5"/>
        <v>21</v>
      </c>
      <c r="B23" s="10">
        <v>41759</v>
      </c>
      <c r="C23" s="10">
        <v>41762</v>
      </c>
      <c r="E23">
        <f t="shared" si="0"/>
        <v>4</v>
      </c>
      <c r="G23">
        <v>39</v>
      </c>
      <c r="H23">
        <v>69</v>
      </c>
      <c r="I23">
        <v>42</v>
      </c>
      <c r="J23">
        <v>46</v>
      </c>
      <c r="K23">
        <v>33</v>
      </c>
      <c r="L23">
        <v>59</v>
      </c>
      <c r="M23">
        <v>44</v>
      </c>
      <c r="N23">
        <v>36</v>
      </c>
      <c r="P23" s="38">
        <f t="shared" si="1"/>
        <v>46</v>
      </c>
      <c r="Q23" s="38">
        <f t="shared" si="2"/>
        <v>382.82474331682289</v>
      </c>
    </row>
    <row r="24" spans="1:17" x14ac:dyDescent="0.25">
      <c r="A24" s="11">
        <f t="shared" si="5"/>
        <v>22</v>
      </c>
      <c r="B24" s="10">
        <v>41967</v>
      </c>
      <c r="C24" s="10">
        <v>41969</v>
      </c>
      <c r="E24">
        <f t="shared" si="0"/>
        <v>3</v>
      </c>
      <c r="G24">
        <v>27</v>
      </c>
      <c r="H24">
        <v>56</v>
      </c>
      <c r="I24">
        <v>27</v>
      </c>
      <c r="J24">
        <v>33</v>
      </c>
      <c r="K24">
        <v>27</v>
      </c>
      <c r="L24">
        <v>38</v>
      </c>
      <c r="M24">
        <v>32</v>
      </c>
      <c r="N24">
        <v>21</v>
      </c>
      <c r="P24" s="38">
        <f t="shared" si="1"/>
        <v>32.625</v>
      </c>
      <c r="Q24" s="38">
        <f t="shared" si="2"/>
        <v>55.001559051383602</v>
      </c>
    </row>
    <row r="25" spans="1:17" x14ac:dyDescent="0.25">
      <c r="A25" s="11">
        <f t="shared" si="5"/>
        <v>23</v>
      </c>
      <c r="B25" s="10">
        <v>42027</v>
      </c>
      <c r="C25" s="10">
        <v>42030</v>
      </c>
      <c r="E25">
        <f t="shared" si="0"/>
        <v>4</v>
      </c>
      <c r="G25">
        <v>33</v>
      </c>
      <c r="H25">
        <v>72</v>
      </c>
      <c r="I25">
        <v>44</v>
      </c>
      <c r="J25">
        <v>37</v>
      </c>
      <c r="K25">
        <v>31</v>
      </c>
      <c r="L25">
        <v>46</v>
      </c>
      <c r="M25">
        <v>41</v>
      </c>
      <c r="N25">
        <v>33</v>
      </c>
      <c r="P25" s="38">
        <f t="shared" si="1"/>
        <v>42.125</v>
      </c>
      <c r="Q25" s="38">
        <f t="shared" si="2"/>
        <v>218.21017620757266</v>
      </c>
    </row>
    <row r="26" spans="1:17" x14ac:dyDescent="0.25">
      <c r="A26" s="11">
        <f t="shared" si="5"/>
        <v>24</v>
      </c>
      <c r="B26" s="10">
        <v>42047</v>
      </c>
      <c r="C26" s="10">
        <v>42049</v>
      </c>
      <c r="E26">
        <f t="shared" si="0"/>
        <v>3</v>
      </c>
      <c r="G26">
        <v>40</v>
      </c>
      <c r="H26">
        <v>50</v>
      </c>
      <c r="I26">
        <v>43</v>
      </c>
      <c r="J26">
        <v>34</v>
      </c>
      <c r="K26">
        <v>29</v>
      </c>
      <c r="L26">
        <v>35</v>
      </c>
      <c r="M26">
        <v>34</v>
      </c>
      <c r="N26">
        <v>29</v>
      </c>
      <c r="P26" s="38">
        <f t="shared" si="1"/>
        <v>36.75</v>
      </c>
      <c r="Q26" s="38">
        <f t="shared" si="2"/>
        <v>100.05758119893606</v>
      </c>
    </row>
    <row r="28" spans="1:17" x14ac:dyDescent="0.25">
      <c r="A28" t="s">
        <v>371</v>
      </c>
      <c r="E28">
        <f>SUM(E3:E26)</f>
        <v>94</v>
      </c>
    </row>
    <row r="29" spans="1:17" x14ac:dyDescent="0.25">
      <c r="A29" t="s">
        <v>387</v>
      </c>
      <c r="E29">
        <f>E28/(10.25*365)</f>
        <v>2.5125292348813898E-2</v>
      </c>
    </row>
    <row r="30" spans="1:17" x14ac:dyDescent="0.25">
      <c r="A30" t="s">
        <v>372</v>
      </c>
      <c r="E30">
        <f>E28/365*ExtCauseExcl!N4</f>
        <v>54.195255596391583</v>
      </c>
    </row>
  </sheetData>
  <sortState ref="A2:C16">
    <sortCondition ref="B2:B16"/>
  </sortState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N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P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L33" sqref="L33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376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380</v>
      </c>
      <c r="M6">
        <v>781</v>
      </c>
      <c r="N6" t="s">
        <v>381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378</v>
      </c>
      <c r="M15">
        <v>3283</v>
      </c>
      <c r="N15" t="s">
        <v>379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377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opLeftCell="E195" workbookViewId="0">
      <selection activeCell="P4" sqref="P4"/>
    </sheetView>
  </sheetViews>
  <sheetFormatPr defaultRowHeight="15" x14ac:dyDescent="0.25"/>
  <cols>
    <col min="1" max="1" width="7.140625" style="19" customWidth="1"/>
    <col min="2" max="2" width="11" style="19" customWidth="1"/>
    <col min="3" max="3" width="14.140625" style="19" customWidth="1"/>
    <col min="4" max="4" width="12.7109375" style="19" customWidth="1"/>
    <col min="5" max="5" width="20.42578125" style="19" customWidth="1"/>
    <col min="6" max="6" width="14" style="19" customWidth="1"/>
    <col min="7" max="7" width="35.85546875" style="19" customWidth="1"/>
    <col min="8" max="9" width="17.42578125" style="19" customWidth="1"/>
    <col min="10" max="10" width="25.28515625" style="19" customWidth="1"/>
    <col min="11" max="12" width="10.42578125" style="19" customWidth="1"/>
    <col min="13" max="13" width="9.85546875" style="19" customWidth="1"/>
    <col min="14" max="14" width="13.85546875" style="19" bestFit="1" customWidth="1"/>
    <col min="15" max="15" width="11.28515625" customWidth="1"/>
  </cols>
  <sheetData>
    <row r="1" spans="1:19" ht="20.25" customHeight="1" x14ac:dyDescent="0.25">
      <c r="A1" s="227" t="s">
        <v>388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9"/>
    </row>
    <row r="2" spans="1:19" ht="38.25" customHeight="1" x14ac:dyDescent="0.25">
      <c r="A2" s="230" t="s">
        <v>389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2"/>
    </row>
    <row r="3" spans="1:19" x14ac:dyDescent="0.25">
      <c r="E3" s="20"/>
    </row>
    <row r="4" spans="1:19" ht="45.75" thickBot="1" x14ac:dyDescent="0.3">
      <c r="A4" s="21" t="s">
        <v>390</v>
      </c>
      <c r="B4" s="21" t="s">
        <v>391</v>
      </c>
      <c r="C4" s="21" t="s">
        <v>392</v>
      </c>
      <c r="D4" s="21" t="s">
        <v>393</v>
      </c>
      <c r="E4" s="21" t="s">
        <v>394</v>
      </c>
      <c r="F4" s="21" t="s">
        <v>395</v>
      </c>
      <c r="G4" s="21" t="s">
        <v>396</v>
      </c>
      <c r="H4" s="21" t="s">
        <v>397</v>
      </c>
      <c r="I4" s="21" t="s">
        <v>398</v>
      </c>
      <c r="J4" s="21" t="s">
        <v>399</v>
      </c>
      <c r="K4" s="21" t="s">
        <v>400</v>
      </c>
      <c r="L4" s="21" t="s">
        <v>401</v>
      </c>
      <c r="M4" s="21" t="s">
        <v>1</v>
      </c>
      <c r="N4" s="21" t="s">
        <v>402</v>
      </c>
      <c r="O4" s="35" t="s">
        <v>1339</v>
      </c>
    </row>
    <row r="5" spans="1:19" ht="45" x14ac:dyDescent="0.25">
      <c r="A5" s="19">
        <v>5332</v>
      </c>
      <c r="B5" s="19" t="s">
        <v>403</v>
      </c>
      <c r="C5" s="19" t="s">
        <v>404</v>
      </c>
      <c r="D5" s="19" t="s">
        <v>405</v>
      </c>
      <c r="E5" s="36">
        <v>39449.659722222219</v>
      </c>
      <c r="F5" s="19" t="s">
        <v>406</v>
      </c>
      <c r="G5" s="19" t="s">
        <v>407</v>
      </c>
      <c r="H5" s="19" t="s">
        <v>408</v>
      </c>
      <c r="I5" s="19" t="s">
        <v>409</v>
      </c>
      <c r="J5" s="19" t="s">
        <v>410</v>
      </c>
      <c r="K5" s="19" t="s">
        <v>411</v>
      </c>
      <c r="L5" s="19" t="s">
        <v>412</v>
      </c>
      <c r="M5" s="19" t="s">
        <v>412</v>
      </c>
      <c r="N5" s="19" t="s">
        <v>413</v>
      </c>
      <c r="O5">
        <f>IF(COUNTIFS((WeatherIncidents!$B$3:'WeatherIncidents'!$B$26),"&lt;="&amp;E5,WeatherIncidents!$C$3:'WeatherIncidents'!$C$26,"&gt;="&amp;E5)&gt;0,1,0)</f>
        <v>1</v>
      </c>
      <c r="Q5" s="5">
        <v>37987</v>
      </c>
      <c r="R5" s="16" t="s">
        <v>374</v>
      </c>
      <c r="S5" s="16" t="s">
        <v>365</v>
      </c>
    </row>
    <row r="6" spans="1:19" ht="45" x14ac:dyDescent="0.25">
      <c r="A6" s="19">
        <v>5333</v>
      </c>
      <c r="B6" s="19" t="s">
        <v>403</v>
      </c>
      <c r="C6" s="19" t="s">
        <v>414</v>
      </c>
      <c r="D6" s="19" t="s">
        <v>415</v>
      </c>
      <c r="E6" s="36">
        <v>39463.440972222219</v>
      </c>
      <c r="F6" s="19" t="s">
        <v>416</v>
      </c>
      <c r="G6" s="19" t="s">
        <v>417</v>
      </c>
      <c r="H6" s="19" t="s">
        <v>418</v>
      </c>
      <c r="I6" s="19" t="s">
        <v>409</v>
      </c>
      <c r="J6" s="19" t="s">
        <v>419</v>
      </c>
      <c r="K6" s="19" t="s">
        <v>411</v>
      </c>
      <c r="L6" s="19" t="s">
        <v>412</v>
      </c>
      <c r="M6" s="19" t="s">
        <v>412</v>
      </c>
      <c r="N6" s="19" t="s">
        <v>420</v>
      </c>
      <c r="O6">
        <f>IF(COUNTIFS((WeatherIncidents!$B$3:'WeatherIncidents'!$B$26),"&lt;="&amp;E6,WeatherIncidents!$C$3:'WeatherIncidents'!$C$26,"&gt;="&amp;E6)&gt;0,1,0)</f>
        <v>0</v>
      </c>
      <c r="Q6" s="5">
        <v>38353</v>
      </c>
      <c r="R6" s="13">
        <v>37987</v>
      </c>
      <c r="S6" s="14">
        <v>0</v>
      </c>
    </row>
    <row r="7" spans="1:19" ht="45" x14ac:dyDescent="0.25">
      <c r="A7" s="19">
        <v>5334</v>
      </c>
      <c r="B7" s="19" t="s">
        <v>403</v>
      </c>
      <c r="C7" s="19" t="s">
        <v>421</v>
      </c>
      <c r="D7" s="19" t="s">
        <v>415</v>
      </c>
      <c r="E7" s="36">
        <v>39492.394444444442</v>
      </c>
      <c r="F7" s="19" t="s">
        <v>422</v>
      </c>
      <c r="G7" s="19" t="s">
        <v>423</v>
      </c>
      <c r="H7" s="19" t="s">
        <v>424</v>
      </c>
      <c r="I7" s="19" t="s">
        <v>425</v>
      </c>
      <c r="J7" s="19" t="s">
        <v>426</v>
      </c>
      <c r="K7" s="19" t="s">
        <v>427</v>
      </c>
      <c r="L7" s="19" t="s">
        <v>412</v>
      </c>
      <c r="M7" s="19" t="s">
        <v>412</v>
      </c>
      <c r="N7" s="19" t="s">
        <v>413</v>
      </c>
      <c r="O7">
        <f>IF(COUNTIFS((WeatherIncidents!$B$3:'WeatherIncidents'!$B$26),"&lt;="&amp;E7,WeatherIncidents!$C$3:'WeatherIncidents'!$C$26,"&gt;="&amp;E7)&gt;0,1,0)</f>
        <v>0</v>
      </c>
      <c r="Q7" s="5">
        <f t="shared" ref="Q7:Q17" si="0">DATE(YEAR(Q6)+1,1,1)</f>
        <v>38718</v>
      </c>
      <c r="R7" s="13">
        <v>38353</v>
      </c>
      <c r="S7" s="14">
        <v>0</v>
      </c>
    </row>
    <row r="8" spans="1:19" ht="45" x14ac:dyDescent="0.25">
      <c r="A8" s="19">
        <v>5335</v>
      </c>
      <c r="B8" s="19" t="s">
        <v>403</v>
      </c>
      <c r="C8" s="19" t="s">
        <v>241</v>
      </c>
      <c r="D8" s="19" t="s">
        <v>415</v>
      </c>
      <c r="E8" s="36">
        <v>39495.745833333334</v>
      </c>
      <c r="F8" s="19" t="s">
        <v>406</v>
      </c>
      <c r="G8" s="19" t="s">
        <v>428</v>
      </c>
      <c r="H8" s="19" t="s">
        <v>429</v>
      </c>
      <c r="I8" s="19" t="s">
        <v>430</v>
      </c>
      <c r="J8" s="19" t="s">
        <v>431</v>
      </c>
      <c r="K8" s="19" t="s">
        <v>427</v>
      </c>
      <c r="L8" s="19" t="s">
        <v>412</v>
      </c>
      <c r="M8" s="19" t="s">
        <v>412</v>
      </c>
      <c r="N8" s="19" t="s">
        <v>413</v>
      </c>
      <c r="O8">
        <f>IF(COUNTIFS((WeatherIncidents!$B$3:'WeatherIncidents'!$B$26),"&lt;="&amp;E8,WeatherIncidents!$C$3:'WeatherIncidents'!$C$26,"&gt;="&amp;E8)&gt;0,1,0)</f>
        <v>0</v>
      </c>
      <c r="Q8" s="5">
        <f t="shared" si="0"/>
        <v>39083</v>
      </c>
      <c r="R8" s="13">
        <v>38718</v>
      </c>
      <c r="S8" s="14">
        <v>0</v>
      </c>
    </row>
    <row r="9" spans="1:19" ht="45" x14ac:dyDescent="0.25">
      <c r="A9" s="19">
        <v>5336</v>
      </c>
      <c r="B9" s="19" t="s">
        <v>403</v>
      </c>
      <c r="C9" s="19" t="s">
        <v>432</v>
      </c>
      <c r="D9" s="19" t="s">
        <v>415</v>
      </c>
      <c r="E9" s="36">
        <v>39505.609722222223</v>
      </c>
      <c r="F9" s="19" t="s">
        <v>433</v>
      </c>
      <c r="G9" s="19" t="s">
        <v>434</v>
      </c>
      <c r="H9" s="19" t="s">
        <v>424</v>
      </c>
      <c r="I9" s="19" t="s">
        <v>425</v>
      </c>
      <c r="J9" s="19" t="s">
        <v>435</v>
      </c>
      <c r="K9" s="19" t="s">
        <v>427</v>
      </c>
      <c r="L9" s="19" t="s">
        <v>412</v>
      </c>
      <c r="M9" s="19" t="s">
        <v>412</v>
      </c>
      <c r="N9" s="19" t="s">
        <v>413</v>
      </c>
      <c r="O9">
        <f>IF(COUNTIFS((WeatherIncidents!$B$3:'WeatherIncidents'!$B$26),"&lt;="&amp;E9,WeatherIncidents!$C$3:'WeatherIncidents'!$C$26,"&gt;="&amp;E9)&gt;0,1,0)</f>
        <v>0</v>
      </c>
      <c r="Q9" s="5">
        <f t="shared" si="0"/>
        <v>39448</v>
      </c>
      <c r="R9" s="13">
        <v>39083</v>
      </c>
      <c r="S9" s="14">
        <v>0</v>
      </c>
    </row>
    <row r="10" spans="1:19" ht="45" x14ac:dyDescent="0.25">
      <c r="A10" s="19">
        <v>5337</v>
      </c>
      <c r="B10" s="19" t="s">
        <v>403</v>
      </c>
      <c r="C10" s="19" t="s">
        <v>436</v>
      </c>
      <c r="D10" s="19" t="s">
        <v>415</v>
      </c>
      <c r="E10" s="36">
        <v>39510.171527777777</v>
      </c>
      <c r="F10" s="19" t="s">
        <v>406</v>
      </c>
      <c r="G10" s="19" t="s">
        <v>437</v>
      </c>
      <c r="H10" s="19" t="s">
        <v>408</v>
      </c>
      <c r="I10" s="19" t="s">
        <v>409</v>
      </c>
      <c r="J10" s="19" t="s">
        <v>437</v>
      </c>
      <c r="K10" s="19" t="s">
        <v>427</v>
      </c>
      <c r="L10" s="19" t="s">
        <v>412</v>
      </c>
      <c r="M10" s="19">
        <v>221</v>
      </c>
      <c r="N10" s="19" t="s">
        <v>413</v>
      </c>
      <c r="O10">
        <f>IF(COUNTIFS((WeatherIncidents!$B$3:'WeatherIncidents'!$B$26),"&lt;="&amp;E10,WeatherIncidents!$C$3:'WeatherIncidents'!$C$26,"&gt;="&amp;E10)&gt;0,1,0)</f>
        <v>0</v>
      </c>
      <c r="Q10" s="5">
        <f t="shared" si="0"/>
        <v>39814</v>
      </c>
      <c r="R10" s="13">
        <v>39448</v>
      </c>
      <c r="S10" s="14">
        <v>0</v>
      </c>
    </row>
    <row r="11" spans="1:19" ht="45" x14ac:dyDescent="0.25">
      <c r="A11" s="19">
        <v>5338</v>
      </c>
      <c r="B11" s="19" t="s">
        <v>403</v>
      </c>
      <c r="C11" s="19" t="s">
        <v>438</v>
      </c>
      <c r="D11" s="19" t="s">
        <v>405</v>
      </c>
      <c r="E11" s="36">
        <v>39510.706250000003</v>
      </c>
      <c r="F11" s="19" t="s">
        <v>422</v>
      </c>
      <c r="G11" s="19" t="s">
        <v>439</v>
      </c>
      <c r="H11" s="19" t="s">
        <v>7</v>
      </c>
      <c r="I11" s="19" t="s">
        <v>425</v>
      </c>
      <c r="J11" s="19" t="s">
        <v>440</v>
      </c>
      <c r="K11" s="19" t="s">
        <v>427</v>
      </c>
      <c r="L11" s="19" t="s">
        <v>412</v>
      </c>
      <c r="M11" s="19" t="s">
        <v>412</v>
      </c>
      <c r="N11" s="19" t="s">
        <v>413</v>
      </c>
      <c r="O11">
        <f>IF(COUNTIFS((WeatherIncidents!$B$3:'WeatherIncidents'!$B$26),"&lt;="&amp;E11,WeatherIncidents!$C$3:'WeatherIncidents'!$C$26,"&gt;="&amp;E11)&gt;0,1,0)</f>
        <v>0</v>
      </c>
      <c r="Q11" s="5">
        <f t="shared" si="0"/>
        <v>40179</v>
      </c>
      <c r="R11" s="13">
        <v>39814</v>
      </c>
      <c r="S11" s="14">
        <v>36</v>
      </c>
    </row>
    <row r="12" spans="1:19" ht="45" x14ac:dyDescent="0.25">
      <c r="A12" s="19">
        <v>5342</v>
      </c>
      <c r="B12" s="19" t="s">
        <v>403</v>
      </c>
      <c r="C12" s="19" t="s">
        <v>441</v>
      </c>
      <c r="D12" s="19" t="s">
        <v>415</v>
      </c>
      <c r="E12" s="36">
        <v>39546.190972222219</v>
      </c>
      <c r="F12" s="19" t="s">
        <v>406</v>
      </c>
      <c r="G12" s="19" t="s">
        <v>442</v>
      </c>
      <c r="H12" s="19" t="s">
        <v>443</v>
      </c>
      <c r="I12" s="19" t="s">
        <v>425</v>
      </c>
      <c r="J12" s="19" t="s">
        <v>444</v>
      </c>
      <c r="K12" s="19" t="s">
        <v>427</v>
      </c>
      <c r="L12" s="19" t="s">
        <v>412</v>
      </c>
      <c r="M12" s="19" t="s">
        <v>412</v>
      </c>
      <c r="N12" s="19" t="s">
        <v>413</v>
      </c>
      <c r="O12">
        <f>IF(COUNTIFS((WeatherIncidents!$B$3:'WeatherIncidents'!$B$26),"&lt;="&amp;E12,WeatherIncidents!$C$3:'WeatherIncidents'!$C$26,"&gt;="&amp;E12)&gt;0,1,0)</f>
        <v>0</v>
      </c>
      <c r="Q12" s="5">
        <f t="shared" si="0"/>
        <v>40544</v>
      </c>
      <c r="R12" s="13">
        <v>40179</v>
      </c>
      <c r="S12" s="14">
        <v>30</v>
      </c>
    </row>
    <row r="13" spans="1:19" ht="45" x14ac:dyDescent="0.25">
      <c r="A13" s="19">
        <v>5343</v>
      </c>
      <c r="B13" s="19" t="s">
        <v>403</v>
      </c>
      <c r="C13" s="19" t="s">
        <v>445</v>
      </c>
      <c r="D13" s="19" t="s">
        <v>415</v>
      </c>
      <c r="E13" s="36">
        <v>39549.663888888892</v>
      </c>
      <c r="F13" s="19" t="s">
        <v>406</v>
      </c>
      <c r="G13" s="19" t="s">
        <v>446</v>
      </c>
      <c r="H13" s="19" t="s">
        <v>429</v>
      </c>
      <c r="I13" s="19" t="s">
        <v>430</v>
      </c>
      <c r="J13" s="19" t="s">
        <v>447</v>
      </c>
      <c r="K13" s="19" t="s">
        <v>427</v>
      </c>
      <c r="L13" s="19" t="s">
        <v>412</v>
      </c>
      <c r="M13" s="19" t="s">
        <v>412</v>
      </c>
      <c r="N13" s="19" t="s">
        <v>420</v>
      </c>
      <c r="O13">
        <f>IF(COUNTIFS((WeatherIncidents!$B$3:'WeatherIncidents'!$B$26),"&lt;="&amp;E13,WeatherIncidents!$C$3:'WeatherIncidents'!$C$26,"&gt;="&amp;E13)&gt;0,1,0)</f>
        <v>0</v>
      </c>
      <c r="Q13" s="5">
        <f t="shared" si="0"/>
        <v>40909</v>
      </c>
      <c r="R13" s="13">
        <v>40544</v>
      </c>
      <c r="S13" s="14">
        <v>32</v>
      </c>
    </row>
    <row r="14" spans="1:19" ht="45" x14ac:dyDescent="0.25">
      <c r="A14" s="19">
        <v>5345</v>
      </c>
      <c r="B14" s="19" t="s">
        <v>403</v>
      </c>
      <c r="C14" s="19" t="s">
        <v>448</v>
      </c>
      <c r="D14" s="19" t="s">
        <v>415</v>
      </c>
      <c r="E14" s="36">
        <v>39556.788194444445</v>
      </c>
      <c r="F14" s="19" t="s">
        <v>449</v>
      </c>
      <c r="G14" s="19" t="s">
        <v>450</v>
      </c>
      <c r="H14" s="19" t="s">
        <v>451</v>
      </c>
      <c r="I14" s="19" t="s">
        <v>430</v>
      </c>
      <c r="J14" s="19" t="s">
        <v>452</v>
      </c>
      <c r="K14" s="19" t="s">
        <v>427</v>
      </c>
      <c r="L14" s="19" t="s">
        <v>412</v>
      </c>
      <c r="M14" s="19" t="s">
        <v>412</v>
      </c>
      <c r="N14" s="19" t="s">
        <v>453</v>
      </c>
      <c r="O14">
        <f>IF(COUNTIFS((WeatherIncidents!$B$3:'WeatherIncidents'!$B$26),"&lt;="&amp;E14,WeatherIncidents!$C$3:'WeatherIncidents'!$C$26,"&gt;="&amp;E14)&gt;0,1,0)</f>
        <v>0</v>
      </c>
      <c r="Q14" s="5">
        <f t="shared" si="0"/>
        <v>41275</v>
      </c>
      <c r="R14" s="13">
        <v>40909</v>
      </c>
      <c r="S14" s="14">
        <v>25</v>
      </c>
    </row>
    <row r="15" spans="1:19" ht="45" x14ac:dyDescent="0.25">
      <c r="A15" s="19">
        <v>5346</v>
      </c>
      <c r="B15" s="19" t="s">
        <v>403</v>
      </c>
      <c r="C15" s="19" t="s">
        <v>454</v>
      </c>
      <c r="D15" s="19" t="s">
        <v>415</v>
      </c>
      <c r="E15" s="36">
        <v>39558.47152777778</v>
      </c>
      <c r="F15" s="19" t="s">
        <v>422</v>
      </c>
      <c r="G15" s="19" t="s">
        <v>455</v>
      </c>
      <c r="H15" s="19" t="s">
        <v>424</v>
      </c>
      <c r="I15" s="19" t="s">
        <v>425</v>
      </c>
      <c r="J15" s="19" t="s">
        <v>456</v>
      </c>
      <c r="K15" s="19" t="s">
        <v>427</v>
      </c>
      <c r="L15" s="19" t="s">
        <v>412</v>
      </c>
      <c r="M15" s="19" t="s">
        <v>412</v>
      </c>
      <c r="N15" s="19" t="s">
        <v>413</v>
      </c>
      <c r="O15">
        <f>IF(COUNTIFS((WeatherIncidents!$B$3:'WeatherIncidents'!$B$26),"&lt;="&amp;E15,WeatherIncidents!$C$3:'WeatherIncidents'!$C$26,"&gt;="&amp;E15)&gt;0,1,0)</f>
        <v>0</v>
      </c>
      <c r="Q15" s="5">
        <f t="shared" si="0"/>
        <v>41640</v>
      </c>
      <c r="R15" s="13">
        <v>41275</v>
      </c>
      <c r="S15" s="14">
        <v>23</v>
      </c>
    </row>
    <row r="16" spans="1:19" ht="45" x14ac:dyDescent="0.25">
      <c r="A16" s="19">
        <v>5349</v>
      </c>
      <c r="B16" s="19" t="s">
        <v>403</v>
      </c>
      <c r="C16" s="19" t="s">
        <v>457</v>
      </c>
      <c r="D16" s="19" t="s">
        <v>415</v>
      </c>
      <c r="E16" s="36">
        <v>39570.629166666666</v>
      </c>
      <c r="F16" s="19" t="s">
        <v>422</v>
      </c>
      <c r="G16" s="19" t="s">
        <v>458</v>
      </c>
      <c r="H16" s="19" t="s">
        <v>424</v>
      </c>
      <c r="I16" s="19" t="s">
        <v>425</v>
      </c>
      <c r="J16" s="19" t="s">
        <v>459</v>
      </c>
      <c r="K16" s="19" t="s">
        <v>427</v>
      </c>
      <c r="L16" s="19" t="s">
        <v>412</v>
      </c>
      <c r="M16" s="19" t="s">
        <v>412</v>
      </c>
      <c r="N16" s="19" t="s">
        <v>413</v>
      </c>
      <c r="O16">
        <f>IF(COUNTIFS((WeatherIncidents!$B$3:'WeatherIncidents'!$B$26),"&lt;="&amp;E16,WeatherIncidents!$C$3:'WeatherIncidents'!$C$26,"&gt;="&amp;E16)&gt;0,1,0)</f>
        <v>0</v>
      </c>
      <c r="Q16" s="5">
        <f t="shared" si="0"/>
        <v>42005</v>
      </c>
      <c r="R16" s="13">
        <v>41640</v>
      </c>
      <c r="S16" s="14">
        <v>26</v>
      </c>
    </row>
    <row r="17" spans="1:19" ht="45" x14ac:dyDescent="0.25">
      <c r="A17" s="19">
        <v>5350</v>
      </c>
      <c r="B17" s="19" t="s">
        <v>403</v>
      </c>
      <c r="C17" s="19" t="s">
        <v>460</v>
      </c>
      <c r="D17" s="19" t="s">
        <v>405</v>
      </c>
      <c r="E17" s="36">
        <v>39584.541666666664</v>
      </c>
      <c r="F17" s="19" t="s">
        <v>406</v>
      </c>
      <c r="G17" s="19" t="s">
        <v>461</v>
      </c>
      <c r="H17" s="19" t="s">
        <v>443</v>
      </c>
      <c r="I17" s="19" t="s">
        <v>425</v>
      </c>
      <c r="J17" s="19" t="s">
        <v>462</v>
      </c>
      <c r="K17" s="19" t="s">
        <v>427</v>
      </c>
      <c r="L17" s="19" t="s">
        <v>412</v>
      </c>
      <c r="M17" s="19" t="s">
        <v>412</v>
      </c>
      <c r="N17" s="19" t="s">
        <v>463</v>
      </c>
      <c r="O17">
        <f>IF(COUNTIFS((WeatherIncidents!$B$3:'WeatherIncidents'!$B$26),"&lt;="&amp;E17,WeatherIncidents!$C$3:'WeatherIncidents'!$C$26,"&gt;="&amp;E17)&gt;0,1,0)</f>
        <v>0</v>
      </c>
      <c r="Q17" s="5">
        <f t="shared" si="0"/>
        <v>42370</v>
      </c>
      <c r="R17" s="13">
        <v>42005</v>
      </c>
      <c r="S17" s="14">
        <v>27</v>
      </c>
    </row>
    <row r="18" spans="1:19" ht="45" x14ac:dyDescent="0.25">
      <c r="A18" s="19">
        <v>5352</v>
      </c>
      <c r="B18" s="19" t="s">
        <v>403</v>
      </c>
      <c r="C18" s="19" t="s">
        <v>464</v>
      </c>
      <c r="D18" s="19" t="s">
        <v>415</v>
      </c>
      <c r="E18" s="36">
        <v>39584.541666666664</v>
      </c>
      <c r="F18" s="19" t="s">
        <v>406</v>
      </c>
      <c r="G18" s="19" t="s">
        <v>465</v>
      </c>
      <c r="H18" s="19" t="s">
        <v>466</v>
      </c>
      <c r="I18" s="19" t="s">
        <v>425</v>
      </c>
      <c r="J18" s="19" t="s">
        <v>467</v>
      </c>
      <c r="K18" s="19" t="s">
        <v>427</v>
      </c>
      <c r="L18" s="19" t="s">
        <v>412</v>
      </c>
      <c r="M18" s="19" t="s">
        <v>412</v>
      </c>
      <c r="N18" s="19" t="s">
        <v>468</v>
      </c>
      <c r="O18">
        <f>IF(COUNTIFS((WeatherIncidents!$B$3:'WeatherIncidents'!$B$26),"&lt;="&amp;E18,WeatherIncidents!$C$3:'WeatherIncidents'!$C$26,"&gt;="&amp;E18)&gt;0,1,0)</f>
        <v>0</v>
      </c>
      <c r="R18" s="13">
        <v>42370</v>
      </c>
      <c r="S18" s="14">
        <v>1</v>
      </c>
    </row>
    <row r="19" spans="1:19" ht="45.75" thickBot="1" x14ac:dyDescent="0.3">
      <c r="A19" s="19">
        <v>5355</v>
      </c>
      <c r="B19" s="19" t="s">
        <v>403</v>
      </c>
      <c r="C19" s="19" t="s">
        <v>469</v>
      </c>
      <c r="D19" s="19" t="s">
        <v>415</v>
      </c>
      <c r="E19" s="36">
        <v>39589.425694444442</v>
      </c>
      <c r="F19" s="19" t="s">
        <v>469</v>
      </c>
      <c r="G19" s="19" t="s">
        <v>470</v>
      </c>
      <c r="H19" s="19" t="s">
        <v>408</v>
      </c>
      <c r="I19" s="19" t="s">
        <v>409</v>
      </c>
      <c r="J19" s="19" t="s">
        <v>471</v>
      </c>
      <c r="K19" s="19" t="s">
        <v>427</v>
      </c>
      <c r="L19" s="19" t="s">
        <v>412</v>
      </c>
      <c r="M19" s="19" t="s">
        <v>412</v>
      </c>
      <c r="N19" s="19" t="s">
        <v>472</v>
      </c>
      <c r="O19">
        <f>IF(COUNTIFS((WeatherIncidents!$B$3:'WeatherIncidents'!$B$26),"&lt;="&amp;E19,WeatherIncidents!$C$3:'WeatherIncidents'!$C$26,"&gt;="&amp;E19)&gt;0,1,0)</f>
        <v>0</v>
      </c>
      <c r="R19" s="15" t="s">
        <v>364</v>
      </c>
      <c r="S19" s="15">
        <v>0</v>
      </c>
    </row>
    <row r="20" spans="1:19" ht="45" x14ac:dyDescent="0.25">
      <c r="A20" s="19">
        <v>5356</v>
      </c>
      <c r="B20" s="19" t="s">
        <v>403</v>
      </c>
      <c r="C20" s="19" t="s">
        <v>473</v>
      </c>
      <c r="D20" s="19" t="s">
        <v>474</v>
      </c>
      <c r="E20" s="36">
        <v>39592.979166666664</v>
      </c>
      <c r="F20" s="19" t="s">
        <v>473</v>
      </c>
      <c r="G20" s="19" t="s">
        <v>475</v>
      </c>
      <c r="H20" s="19" t="s">
        <v>429</v>
      </c>
      <c r="I20" s="19" t="s">
        <v>430</v>
      </c>
      <c r="J20" s="19" t="s">
        <v>476</v>
      </c>
      <c r="K20" s="19" t="s">
        <v>427</v>
      </c>
      <c r="L20" s="19" t="s">
        <v>412</v>
      </c>
      <c r="M20" s="19" t="s">
        <v>412</v>
      </c>
      <c r="N20" s="19" t="s">
        <v>413</v>
      </c>
      <c r="O20">
        <f>IF(COUNTIFS((WeatherIncidents!$B$3:'WeatherIncidents'!$B$26),"&lt;="&amp;E20,WeatherIncidents!$C$3:'WeatherIncidents'!$C$26,"&gt;="&amp;E20)&gt;0,1,0)</f>
        <v>0</v>
      </c>
    </row>
    <row r="21" spans="1:19" ht="45" x14ac:dyDescent="0.25">
      <c r="A21" s="19">
        <v>5360</v>
      </c>
      <c r="B21" s="19" t="s">
        <v>403</v>
      </c>
      <c r="C21" s="19" t="s">
        <v>477</v>
      </c>
      <c r="D21" s="19" t="s">
        <v>474</v>
      </c>
      <c r="E21" s="36">
        <v>39618.76458333333</v>
      </c>
      <c r="F21" s="19" t="s">
        <v>245</v>
      </c>
      <c r="G21" s="19" t="s">
        <v>478</v>
      </c>
      <c r="H21" s="19" t="s">
        <v>424</v>
      </c>
      <c r="I21" s="19" t="s">
        <v>425</v>
      </c>
      <c r="J21" s="19" t="s">
        <v>479</v>
      </c>
      <c r="K21" s="19" t="s">
        <v>427</v>
      </c>
      <c r="L21" s="19" t="s">
        <v>412</v>
      </c>
      <c r="M21" s="19" t="s">
        <v>412</v>
      </c>
      <c r="N21" s="19" t="s">
        <v>413</v>
      </c>
      <c r="O21">
        <f>IF(COUNTIFS((WeatherIncidents!$B$3:'WeatherIncidents'!$B$26),"&lt;="&amp;E21,WeatherIncidents!$C$3:'WeatherIncidents'!$C$26,"&gt;="&amp;E21)&gt;0,1,0)</f>
        <v>0</v>
      </c>
    </row>
    <row r="22" spans="1:19" ht="45" x14ac:dyDescent="0.25">
      <c r="A22" s="19">
        <v>5361</v>
      </c>
      <c r="B22" s="19" t="s">
        <v>403</v>
      </c>
      <c r="C22" s="19" t="s">
        <v>480</v>
      </c>
      <c r="D22" s="19" t="s">
        <v>474</v>
      </c>
      <c r="E22" s="36">
        <v>39620.505555555559</v>
      </c>
      <c r="F22" s="19" t="s">
        <v>245</v>
      </c>
      <c r="G22" s="19" t="s">
        <v>481</v>
      </c>
      <c r="H22" s="19" t="s">
        <v>429</v>
      </c>
      <c r="I22" s="19" t="s">
        <v>430</v>
      </c>
      <c r="J22" s="19" t="s">
        <v>482</v>
      </c>
      <c r="K22" s="19" t="s">
        <v>427</v>
      </c>
      <c r="L22" s="19" t="s">
        <v>412</v>
      </c>
      <c r="M22" s="19" t="s">
        <v>412</v>
      </c>
      <c r="N22" s="19" t="s">
        <v>413</v>
      </c>
      <c r="O22">
        <f>IF(COUNTIFS((WeatherIncidents!$B$3:'WeatherIncidents'!$B$26),"&lt;="&amp;E22,WeatherIncidents!$C$3:'WeatherIncidents'!$C$26,"&gt;="&amp;E22)&gt;0,1,0)</f>
        <v>0</v>
      </c>
    </row>
    <row r="23" spans="1:19" ht="45" x14ac:dyDescent="0.25">
      <c r="A23" s="19">
        <v>5362</v>
      </c>
      <c r="B23" s="19" t="s">
        <v>403</v>
      </c>
      <c r="C23" s="19" t="s">
        <v>483</v>
      </c>
      <c r="D23" s="19" t="s">
        <v>415</v>
      </c>
      <c r="E23" s="36">
        <v>39626.003472222219</v>
      </c>
      <c r="F23" s="19" t="s">
        <v>406</v>
      </c>
      <c r="G23" s="19" t="s">
        <v>484</v>
      </c>
      <c r="H23" s="19" t="s">
        <v>443</v>
      </c>
      <c r="I23" s="19" t="s">
        <v>425</v>
      </c>
      <c r="J23" s="19" t="s">
        <v>485</v>
      </c>
      <c r="K23" s="19" t="s">
        <v>427</v>
      </c>
      <c r="L23" s="19" t="s">
        <v>412</v>
      </c>
      <c r="M23" s="19" t="s">
        <v>412</v>
      </c>
      <c r="N23" s="19" t="s">
        <v>413</v>
      </c>
      <c r="O23">
        <f>IF(COUNTIFS((WeatherIncidents!$B$3:'WeatherIncidents'!$B$26),"&lt;="&amp;E23,WeatherIncidents!$C$3:'WeatherIncidents'!$C$26,"&gt;="&amp;E23)&gt;0,1,0)</f>
        <v>0</v>
      </c>
    </row>
    <row r="24" spans="1:19" ht="45" x14ac:dyDescent="0.25">
      <c r="A24" s="19">
        <v>5366</v>
      </c>
      <c r="B24" s="19" t="s">
        <v>403</v>
      </c>
      <c r="C24" s="19" t="s">
        <v>486</v>
      </c>
      <c r="D24" s="19" t="s">
        <v>415</v>
      </c>
      <c r="E24" s="36">
        <v>39644.770833333336</v>
      </c>
      <c r="F24" s="19" t="s">
        <v>245</v>
      </c>
      <c r="G24" s="19" t="s">
        <v>487</v>
      </c>
      <c r="H24" s="19" t="s">
        <v>429</v>
      </c>
      <c r="I24" s="19" t="s">
        <v>430</v>
      </c>
      <c r="J24" s="19" t="s">
        <v>488</v>
      </c>
      <c r="K24" s="19" t="s">
        <v>427</v>
      </c>
      <c r="L24" s="19" t="s">
        <v>412</v>
      </c>
      <c r="M24" s="19" t="s">
        <v>412</v>
      </c>
      <c r="N24" s="19" t="s">
        <v>453</v>
      </c>
      <c r="O24">
        <f>IF(COUNTIFS((WeatherIncidents!$B$3:'WeatherIncidents'!$B$26),"&lt;="&amp;E24,WeatherIncidents!$C$3:'WeatherIncidents'!$C$26,"&gt;="&amp;E24)&gt;0,1,0)</f>
        <v>0</v>
      </c>
    </row>
    <row r="25" spans="1:19" ht="45" x14ac:dyDescent="0.25">
      <c r="A25" s="19">
        <v>5367</v>
      </c>
      <c r="B25" s="19" t="s">
        <v>403</v>
      </c>
      <c r="C25" s="19" t="s">
        <v>489</v>
      </c>
      <c r="D25" s="19" t="s">
        <v>415</v>
      </c>
      <c r="E25" s="36">
        <v>39660.537499999999</v>
      </c>
      <c r="F25" s="19" t="s">
        <v>489</v>
      </c>
      <c r="G25" s="19" t="s">
        <v>490</v>
      </c>
      <c r="H25" s="19" t="s">
        <v>491</v>
      </c>
      <c r="I25" s="19" t="s">
        <v>430</v>
      </c>
      <c r="J25" s="19" t="s">
        <v>492</v>
      </c>
      <c r="K25" s="19" t="s">
        <v>427</v>
      </c>
      <c r="L25" s="19" t="s">
        <v>412</v>
      </c>
      <c r="M25" s="19" t="s">
        <v>412</v>
      </c>
      <c r="N25" s="19" t="s">
        <v>493</v>
      </c>
      <c r="O25">
        <f>IF(COUNTIFS((WeatherIncidents!$B$3:'WeatherIncidents'!$B$26),"&lt;="&amp;E25,WeatherIncidents!$C$3:'WeatherIncidents'!$C$26,"&gt;="&amp;E25)&gt;0,1,0)</f>
        <v>0</v>
      </c>
    </row>
    <row r="26" spans="1:19" ht="45" x14ac:dyDescent="0.25">
      <c r="A26" s="19">
        <v>5370</v>
      </c>
      <c r="B26" s="19" t="s">
        <v>403</v>
      </c>
      <c r="C26" s="19" t="s">
        <v>494</v>
      </c>
      <c r="D26" s="19" t="s">
        <v>415</v>
      </c>
      <c r="E26" s="36">
        <v>39663.658333333333</v>
      </c>
      <c r="F26" s="19" t="s">
        <v>494</v>
      </c>
      <c r="G26" s="19" t="s">
        <v>495</v>
      </c>
      <c r="H26" s="19" t="s">
        <v>443</v>
      </c>
      <c r="I26" s="19" t="s">
        <v>425</v>
      </c>
      <c r="J26" s="19" t="s">
        <v>496</v>
      </c>
      <c r="K26" s="19" t="s">
        <v>427</v>
      </c>
      <c r="L26" s="19" t="s">
        <v>412</v>
      </c>
      <c r="M26" s="19" t="s">
        <v>412</v>
      </c>
      <c r="N26" s="19" t="s">
        <v>413</v>
      </c>
      <c r="O26">
        <f>IF(COUNTIFS((WeatherIncidents!$B$3:'WeatherIncidents'!$B$26),"&lt;="&amp;E26,WeatherIncidents!$C$3:'WeatherIncidents'!$C$26,"&gt;="&amp;E26)&gt;0,1,0)</f>
        <v>0</v>
      </c>
    </row>
    <row r="27" spans="1:19" ht="45" x14ac:dyDescent="0.25">
      <c r="A27" s="19">
        <v>5372</v>
      </c>
      <c r="B27" s="19" t="s">
        <v>403</v>
      </c>
      <c r="C27" s="19" t="s">
        <v>497</v>
      </c>
      <c r="D27" s="19" t="s">
        <v>415</v>
      </c>
      <c r="E27" s="36">
        <v>39664.654166666667</v>
      </c>
      <c r="F27" s="19" t="s">
        <v>498</v>
      </c>
      <c r="G27" s="19" t="s">
        <v>499</v>
      </c>
      <c r="H27" s="19" t="s">
        <v>500</v>
      </c>
      <c r="I27" s="19" t="s">
        <v>430</v>
      </c>
      <c r="J27" s="19" t="s">
        <v>501</v>
      </c>
      <c r="K27" s="19" t="s">
        <v>427</v>
      </c>
      <c r="L27" s="19" t="s">
        <v>412</v>
      </c>
      <c r="M27" s="19" t="s">
        <v>412</v>
      </c>
      <c r="N27" s="19" t="s">
        <v>413</v>
      </c>
      <c r="O27">
        <f>IF(COUNTIFS((WeatherIncidents!$B$3:'WeatherIncidents'!$B$26),"&lt;="&amp;E27,WeatherIncidents!$C$3:'WeatherIncidents'!$C$26,"&gt;="&amp;E27)&gt;0,1,0)</f>
        <v>0</v>
      </c>
    </row>
    <row r="28" spans="1:19" ht="45" x14ac:dyDescent="0.25">
      <c r="A28" s="19">
        <v>5373</v>
      </c>
      <c r="B28" s="19" t="s">
        <v>403</v>
      </c>
      <c r="C28" s="19" t="s">
        <v>502</v>
      </c>
      <c r="D28" s="19" t="s">
        <v>415</v>
      </c>
      <c r="E28" s="36">
        <v>39667.666666666664</v>
      </c>
      <c r="F28" s="19" t="s">
        <v>498</v>
      </c>
      <c r="G28" s="19" t="s">
        <v>503</v>
      </c>
      <c r="H28" s="19" t="s">
        <v>504</v>
      </c>
      <c r="I28" s="19" t="s">
        <v>430</v>
      </c>
      <c r="J28" s="19" t="s">
        <v>505</v>
      </c>
      <c r="K28" s="19" t="s">
        <v>427</v>
      </c>
      <c r="L28" s="19" t="s">
        <v>412</v>
      </c>
      <c r="M28" s="19" t="s">
        <v>412</v>
      </c>
      <c r="N28" s="19" t="s">
        <v>413</v>
      </c>
      <c r="O28">
        <f>IF(COUNTIFS((WeatherIncidents!$B$3:'WeatherIncidents'!$B$26),"&lt;="&amp;E28,WeatherIncidents!$C$3:'WeatherIncidents'!$C$26,"&gt;="&amp;E28)&gt;0,1,0)</f>
        <v>0</v>
      </c>
    </row>
    <row r="29" spans="1:19" ht="45" x14ac:dyDescent="0.25">
      <c r="A29" s="19">
        <v>5376</v>
      </c>
      <c r="B29" s="19" t="s">
        <v>403</v>
      </c>
      <c r="C29" s="19" t="s">
        <v>473</v>
      </c>
      <c r="D29" s="19" t="s">
        <v>405</v>
      </c>
      <c r="E29" s="36">
        <v>39678.663194444445</v>
      </c>
      <c r="F29" s="19" t="s">
        <v>473</v>
      </c>
      <c r="G29" s="19" t="s">
        <v>506</v>
      </c>
      <c r="H29" s="19" t="s">
        <v>507</v>
      </c>
      <c r="I29" s="19" t="s">
        <v>508</v>
      </c>
      <c r="J29" s="19" t="s">
        <v>509</v>
      </c>
      <c r="K29" s="19" t="s">
        <v>427</v>
      </c>
      <c r="L29" s="19" t="s">
        <v>412</v>
      </c>
      <c r="M29" s="19" t="s">
        <v>412</v>
      </c>
      <c r="N29" s="19" t="s">
        <v>413</v>
      </c>
      <c r="O29">
        <f>IF(COUNTIFS((WeatherIncidents!$B$3:'WeatherIncidents'!$B$26),"&lt;="&amp;E29,WeatherIncidents!$C$3:'WeatherIncidents'!$C$26,"&gt;="&amp;E29)&gt;0,1,0)</f>
        <v>0</v>
      </c>
    </row>
    <row r="30" spans="1:19" ht="45" x14ac:dyDescent="0.25">
      <c r="A30" s="19">
        <v>5378</v>
      </c>
      <c r="B30" s="19" t="s">
        <v>403</v>
      </c>
      <c r="C30" s="19" t="s">
        <v>510</v>
      </c>
      <c r="D30" s="19" t="s">
        <v>415</v>
      </c>
      <c r="E30" s="36">
        <v>39680.989583333336</v>
      </c>
      <c r="F30" s="19" t="s">
        <v>511</v>
      </c>
      <c r="G30" s="19" t="s">
        <v>512</v>
      </c>
      <c r="H30" s="19" t="s">
        <v>513</v>
      </c>
      <c r="I30" s="19" t="s">
        <v>430</v>
      </c>
      <c r="J30" s="19" t="s">
        <v>514</v>
      </c>
      <c r="K30" s="19" t="s">
        <v>427</v>
      </c>
      <c r="L30" s="19" t="s">
        <v>412</v>
      </c>
      <c r="M30" s="19" t="s">
        <v>412</v>
      </c>
      <c r="N30" s="19" t="s">
        <v>413</v>
      </c>
      <c r="O30">
        <f>IF(COUNTIFS((WeatherIncidents!$B$3:'WeatherIncidents'!$B$26),"&lt;="&amp;E30,WeatherIncidents!$C$3:'WeatherIncidents'!$C$26,"&gt;="&amp;E30)&gt;0,1,0)</f>
        <v>0</v>
      </c>
    </row>
    <row r="31" spans="1:19" ht="45" x14ac:dyDescent="0.25">
      <c r="A31" s="19">
        <v>5384</v>
      </c>
      <c r="B31" s="19" t="s">
        <v>403</v>
      </c>
      <c r="C31" s="19" t="s">
        <v>515</v>
      </c>
      <c r="D31" s="19" t="s">
        <v>405</v>
      </c>
      <c r="E31" s="36">
        <v>39694.291666666664</v>
      </c>
      <c r="G31" s="19" t="s">
        <v>516</v>
      </c>
      <c r="H31" s="19" t="s">
        <v>517</v>
      </c>
      <c r="I31" s="19" t="s">
        <v>425</v>
      </c>
      <c r="J31" s="19" t="s">
        <v>518</v>
      </c>
      <c r="K31" s="19" t="s">
        <v>427</v>
      </c>
      <c r="L31" s="19" t="s">
        <v>412</v>
      </c>
      <c r="M31" s="19" t="s">
        <v>412</v>
      </c>
      <c r="N31" s="19" t="s">
        <v>413</v>
      </c>
      <c r="O31">
        <f>IF(COUNTIFS((WeatherIncidents!$B$3:'WeatherIncidents'!$B$26),"&lt;="&amp;E31,WeatherIncidents!$C$3:'WeatherIncidents'!$C$26,"&gt;="&amp;E31)&gt;0,1,0)</f>
        <v>0</v>
      </c>
    </row>
    <row r="32" spans="1:19" ht="45" x14ac:dyDescent="0.25">
      <c r="A32" s="19">
        <v>5387</v>
      </c>
      <c r="B32" s="19" t="s">
        <v>403</v>
      </c>
      <c r="C32" s="19" t="s">
        <v>519</v>
      </c>
      <c r="D32" s="19" t="s">
        <v>415</v>
      </c>
      <c r="E32" s="36">
        <v>39704.563888888886</v>
      </c>
      <c r="F32" s="19" t="s">
        <v>520</v>
      </c>
      <c r="G32" s="19" t="s">
        <v>521</v>
      </c>
      <c r="H32" s="19" t="s">
        <v>429</v>
      </c>
      <c r="I32" s="19" t="s">
        <v>430</v>
      </c>
      <c r="J32" s="19" t="s">
        <v>522</v>
      </c>
      <c r="K32" s="19" t="s">
        <v>427</v>
      </c>
      <c r="L32" s="19" t="s">
        <v>412</v>
      </c>
      <c r="M32" s="19" t="s">
        <v>412</v>
      </c>
      <c r="N32" s="19" t="s">
        <v>413</v>
      </c>
      <c r="O32">
        <f>IF(COUNTIFS((WeatherIncidents!$B$3:'WeatherIncidents'!$B$26),"&lt;="&amp;E32,WeatherIncidents!$C$3:'WeatherIncidents'!$C$26,"&gt;="&amp;E32)&gt;0,1,0)</f>
        <v>0</v>
      </c>
    </row>
    <row r="33" spans="1:15" ht="45" x14ac:dyDescent="0.25">
      <c r="A33" s="19">
        <v>5385</v>
      </c>
      <c r="B33" s="19" t="s">
        <v>403</v>
      </c>
      <c r="C33" s="19" t="s">
        <v>523</v>
      </c>
      <c r="D33" s="19" t="s">
        <v>415</v>
      </c>
      <c r="E33" s="36">
        <v>39705.435416666667</v>
      </c>
      <c r="F33" s="19" t="s">
        <v>524</v>
      </c>
      <c r="G33" s="19" t="s">
        <v>525</v>
      </c>
      <c r="H33" s="19" t="s">
        <v>504</v>
      </c>
      <c r="I33" s="19" t="s">
        <v>430</v>
      </c>
      <c r="J33" s="19" t="s">
        <v>526</v>
      </c>
      <c r="K33" s="19" t="s">
        <v>427</v>
      </c>
      <c r="L33" s="19" t="s">
        <v>412</v>
      </c>
      <c r="M33" s="19" t="s">
        <v>412</v>
      </c>
      <c r="N33" s="19" t="s">
        <v>413</v>
      </c>
      <c r="O33">
        <f>IF(COUNTIFS((WeatherIncidents!$B$3:'WeatherIncidents'!$B$26),"&lt;="&amp;E33,WeatherIncidents!$C$3:'WeatherIncidents'!$C$26,"&gt;="&amp;E33)&gt;0,1,0)</f>
        <v>0</v>
      </c>
    </row>
    <row r="34" spans="1:15" ht="45" x14ac:dyDescent="0.25">
      <c r="A34" s="19">
        <v>5382</v>
      </c>
      <c r="B34" s="19" t="s">
        <v>403</v>
      </c>
      <c r="C34" s="19" t="s">
        <v>527</v>
      </c>
      <c r="D34" s="19" t="s">
        <v>405</v>
      </c>
      <c r="E34" s="36">
        <v>39706.738194444442</v>
      </c>
      <c r="F34" s="19" t="s">
        <v>528</v>
      </c>
      <c r="G34" s="19" t="s">
        <v>529</v>
      </c>
      <c r="H34" s="19" t="s">
        <v>408</v>
      </c>
      <c r="I34" s="19" t="s">
        <v>409</v>
      </c>
      <c r="J34" s="19" t="s">
        <v>530</v>
      </c>
      <c r="K34" s="19" t="s">
        <v>427</v>
      </c>
      <c r="L34" s="19" t="s">
        <v>412</v>
      </c>
      <c r="M34" s="19" t="s">
        <v>412</v>
      </c>
      <c r="N34" s="19" t="s">
        <v>413</v>
      </c>
      <c r="O34">
        <f>IF(COUNTIFS((WeatherIncidents!$B$3:'WeatherIncidents'!$B$26),"&lt;="&amp;E34,WeatherIncidents!$C$3:'WeatherIncidents'!$C$26,"&gt;="&amp;E34)&gt;0,1,0)</f>
        <v>0</v>
      </c>
    </row>
    <row r="35" spans="1:15" ht="45" x14ac:dyDescent="0.25">
      <c r="A35" s="19">
        <v>5388</v>
      </c>
      <c r="B35" s="19" t="s">
        <v>403</v>
      </c>
      <c r="C35" s="19" t="s">
        <v>531</v>
      </c>
      <c r="D35" s="19" t="s">
        <v>415</v>
      </c>
      <c r="E35" s="36">
        <v>39709.668749999997</v>
      </c>
      <c r="F35" s="19" t="s">
        <v>245</v>
      </c>
      <c r="G35" s="19" t="s">
        <v>532</v>
      </c>
      <c r="H35" s="19" t="s">
        <v>504</v>
      </c>
      <c r="I35" s="19" t="s">
        <v>430</v>
      </c>
      <c r="J35" s="19" t="s">
        <v>533</v>
      </c>
      <c r="K35" s="19" t="s">
        <v>427</v>
      </c>
      <c r="L35" s="19" t="s">
        <v>412</v>
      </c>
      <c r="M35" s="19" t="s">
        <v>412</v>
      </c>
      <c r="N35" s="19" t="s">
        <v>413</v>
      </c>
      <c r="O35">
        <f>IF(COUNTIFS((WeatherIncidents!$B$3:'WeatherIncidents'!$B$26),"&lt;="&amp;E35,WeatherIncidents!$C$3:'WeatherIncidents'!$C$26,"&gt;="&amp;E35)&gt;0,1,0)</f>
        <v>0</v>
      </c>
    </row>
    <row r="36" spans="1:15" ht="45" x14ac:dyDescent="0.25">
      <c r="A36" s="19">
        <v>5386</v>
      </c>
      <c r="B36" s="19" t="s">
        <v>403</v>
      </c>
      <c r="C36" s="19" t="s">
        <v>534</v>
      </c>
      <c r="D36" s="19" t="s">
        <v>415</v>
      </c>
      <c r="E36" s="36">
        <v>39712.239583333336</v>
      </c>
      <c r="F36" s="19" t="s">
        <v>498</v>
      </c>
      <c r="G36" s="19" t="s">
        <v>535</v>
      </c>
      <c r="H36" s="19" t="s">
        <v>504</v>
      </c>
      <c r="I36" s="19" t="s">
        <v>430</v>
      </c>
      <c r="J36" s="19" t="s">
        <v>526</v>
      </c>
      <c r="K36" s="19" t="s">
        <v>427</v>
      </c>
      <c r="L36" s="19" t="s">
        <v>412</v>
      </c>
      <c r="M36" s="19" t="s">
        <v>412</v>
      </c>
      <c r="N36" s="19" t="s">
        <v>413</v>
      </c>
      <c r="O36">
        <f>IF(COUNTIFS((WeatherIncidents!$B$3:'WeatherIncidents'!$B$26),"&lt;="&amp;E36,WeatherIncidents!$C$3:'WeatherIncidents'!$C$26,"&gt;="&amp;E36)&gt;0,1,0)</f>
        <v>0</v>
      </c>
    </row>
    <row r="37" spans="1:15" ht="45" x14ac:dyDescent="0.25">
      <c r="A37" s="19">
        <v>5390</v>
      </c>
      <c r="B37" s="19" t="s">
        <v>403</v>
      </c>
      <c r="C37" s="19" t="s">
        <v>536</v>
      </c>
      <c r="D37" s="19" t="s">
        <v>415</v>
      </c>
      <c r="E37" s="36">
        <v>39735.4375</v>
      </c>
      <c r="F37" s="19" t="s">
        <v>537</v>
      </c>
      <c r="G37" s="19" t="s">
        <v>538</v>
      </c>
      <c r="H37" s="19" t="s">
        <v>539</v>
      </c>
      <c r="I37" s="19" t="s">
        <v>430</v>
      </c>
      <c r="J37" s="19" t="s">
        <v>539</v>
      </c>
      <c r="K37" s="19" t="s">
        <v>427</v>
      </c>
      <c r="L37" s="19" t="s">
        <v>412</v>
      </c>
      <c r="M37" s="19" t="s">
        <v>412</v>
      </c>
      <c r="N37" s="19" t="s">
        <v>413</v>
      </c>
      <c r="O37">
        <f>IF(COUNTIFS((WeatherIncidents!$B$3:'WeatherIncidents'!$B$26),"&lt;="&amp;E37,WeatherIncidents!$C$3:'WeatherIncidents'!$C$26,"&gt;="&amp;E37)&gt;0,1,0)</f>
        <v>1</v>
      </c>
    </row>
    <row r="38" spans="1:15" ht="45" x14ac:dyDescent="0.25">
      <c r="A38" s="19">
        <v>5392</v>
      </c>
      <c r="B38" s="19" t="s">
        <v>403</v>
      </c>
      <c r="C38" s="19" t="s">
        <v>243</v>
      </c>
      <c r="D38" s="19" t="s">
        <v>405</v>
      </c>
      <c r="E38" s="36">
        <v>39735.4375</v>
      </c>
      <c r="F38" s="19" t="s">
        <v>540</v>
      </c>
      <c r="G38" s="19" t="s">
        <v>541</v>
      </c>
      <c r="H38" s="19" t="s">
        <v>418</v>
      </c>
      <c r="I38" s="19" t="s">
        <v>409</v>
      </c>
      <c r="J38" s="19" t="s">
        <v>29</v>
      </c>
      <c r="K38" s="19" t="s">
        <v>427</v>
      </c>
      <c r="L38" s="19" t="s">
        <v>412</v>
      </c>
      <c r="M38" s="19" t="s">
        <v>412</v>
      </c>
      <c r="N38" s="19" t="s">
        <v>420</v>
      </c>
      <c r="O38">
        <f>IF(COUNTIFS((WeatherIncidents!$B$3:'WeatherIncidents'!$B$26),"&lt;="&amp;E38,WeatherIncidents!$C$3:'WeatherIncidents'!$C$26,"&gt;="&amp;E38)&gt;0,1,0)</f>
        <v>1</v>
      </c>
    </row>
    <row r="39" spans="1:15" ht="45" x14ac:dyDescent="0.25">
      <c r="A39" s="19">
        <v>5398</v>
      </c>
      <c r="B39" s="19" t="s">
        <v>403</v>
      </c>
      <c r="C39" s="19" t="s">
        <v>542</v>
      </c>
      <c r="D39" s="19" t="s">
        <v>415</v>
      </c>
      <c r="E39" s="36">
        <v>39754.708333333336</v>
      </c>
      <c r="F39" s="19" t="s">
        <v>416</v>
      </c>
      <c r="G39" s="19" t="s">
        <v>543</v>
      </c>
      <c r="H39" s="19" t="s">
        <v>466</v>
      </c>
      <c r="I39" s="19" t="s">
        <v>430</v>
      </c>
      <c r="J39" s="19" t="s">
        <v>544</v>
      </c>
      <c r="K39" s="19" t="s">
        <v>427</v>
      </c>
      <c r="L39" s="19" t="s">
        <v>412</v>
      </c>
      <c r="M39" s="19" t="s">
        <v>412</v>
      </c>
      <c r="N39" s="19" t="s">
        <v>413</v>
      </c>
      <c r="O39">
        <f>IF(COUNTIFS((WeatherIncidents!$B$3:'WeatherIncidents'!$B$26),"&lt;="&amp;E39,WeatherIncidents!$C$3:'WeatherIncidents'!$C$26,"&gt;="&amp;E39)&gt;0,1,0)</f>
        <v>0</v>
      </c>
    </row>
    <row r="40" spans="1:15" ht="45" x14ac:dyDescent="0.25">
      <c r="A40" s="19">
        <v>5403</v>
      </c>
      <c r="B40" s="19" t="s">
        <v>403</v>
      </c>
      <c r="C40" s="19" t="s">
        <v>545</v>
      </c>
      <c r="D40" s="19" t="s">
        <v>415</v>
      </c>
      <c r="E40" s="36">
        <v>39766</v>
      </c>
      <c r="F40" s="19" t="s">
        <v>464</v>
      </c>
      <c r="G40" s="19" t="s">
        <v>546</v>
      </c>
      <c r="H40" s="19" t="s">
        <v>408</v>
      </c>
      <c r="I40" s="19" t="s">
        <v>409</v>
      </c>
      <c r="J40" s="19" t="s">
        <v>29</v>
      </c>
      <c r="K40" s="19" t="s">
        <v>427</v>
      </c>
      <c r="L40" s="19" t="s">
        <v>412</v>
      </c>
      <c r="M40" s="19" t="s">
        <v>412</v>
      </c>
      <c r="N40" s="19" t="s">
        <v>413</v>
      </c>
      <c r="O40">
        <f>IF(COUNTIFS((WeatherIncidents!$B$3:'WeatherIncidents'!$B$26),"&lt;="&amp;E40,WeatherIncidents!$C$3:'WeatherIncidents'!$C$26,"&gt;="&amp;E40)&gt;0,1,0)</f>
        <v>0</v>
      </c>
    </row>
    <row r="41" spans="1:15" ht="45" x14ac:dyDescent="0.25">
      <c r="A41" s="19">
        <v>5405</v>
      </c>
      <c r="B41" s="19" t="s">
        <v>403</v>
      </c>
      <c r="C41" s="19" t="s">
        <v>547</v>
      </c>
      <c r="D41" s="19" t="s">
        <v>474</v>
      </c>
      <c r="E41" s="36">
        <v>39833.309027777781</v>
      </c>
      <c r="F41" s="19" t="s">
        <v>422</v>
      </c>
      <c r="G41" s="19" t="s">
        <v>548</v>
      </c>
      <c r="H41" s="19" t="s">
        <v>549</v>
      </c>
      <c r="I41" s="19" t="s">
        <v>425</v>
      </c>
      <c r="J41" s="19" t="s">
        <v>550</v>
      </c>
      <c r="K41" s="19" t="s">
        <v>427</v>
      </c>
      <c r="L41" s="19" t="s">
        <v>412</v>
      </c>
      <c r="M41" s="19" t="s">
        <v>412</v>
      </c>
      <c r="N41" s="19" t="s">
        <v>413</v>
      </c>
      <c r="O41">
        <f>IF(COUNTIFS((WeatherIncidents!$B$3:'WeatherIncidents'!$B$26),"&lt;="&amp;E41,WeatherIncidents!$C$3:'WeatherIncidents'!$C$26,"&gt;="&amp;E41)&gt;0,1,0)</f>
        <v>0</v>
      </c>
    </row>
    <row r="42" spans="1:15" ht="45" x14ac:dyDescent="0.25">
      <c r="A42" s="19">
        <v>5406</v>
      </c>
      <c r="B42" s="19" t="s">
        <v>403</v>
      </c>
      <c r="C42" s="19" t="s">
        <v>252</v>
      </c>
      <c r="D42" s="19" t="s">
        <v>415</v>
      </c>
      <c r="E42" s="36">
        <v>39846.870138888888</v>
      </c>
      <c r="F42" s="19" t="s">
        <v>464</v>
      </c>
      <c r="G42" s="19" t="s">
        <v>551</v>
      </c>
      <c r="H42" s="19" t="s">
        <v>429</v>
      </c>
      <c r="I42" s="19" t="s">
        <v>430</v>
      </c>
      <c r="J42" s="19" t="s">
        <v>552</v>
      </c>
      <c r="K42" s="19" t="s">
        <v>427</v>
      </c>
      <c r="L42" s="19" t="s">
        <v>412</v>
      </c>
      <c r="M42" s="19" t="s">
        <v>412</v>
      </c>
      <c r="N42" s="19" t="s">
        <v>413</v>
      </c>
      <c r="O42">
        <f>IF(COUNTIFS((WeatherIncidents!$B$3:'WeatherIncidents'!$B$26),"&lt;="&amp;E42,WeatherIncidents!$C$3:'WeatherIncidents'!$C$26,"&gt;="&amp;E42)&gt;0,1,0)</f>
        <v>0</v>
      </c>
    </row>
    <row r="43" spans="1:15" ht="45" x14ac:dyDescent="0.25">
      <c r="A43" s="19">
        <v>5411</v>
      </c>
      <c r="B43" s="19" t="s">
        <v>403</v>
      </c>
      <c r="C43" s="19" t="s">
        <v>553</v>
      </c>
      <c r="D43" s="19" t="s">
        <v>415</v>
      </c>
      <c r="E43" s="36">
        <v>39937.5625</v>
      </c>
      <c r="F43" s="19" t="s">
        <v>554</v>
      </c>
      <c r="G43" s="19" t="s">
        <v>555</v>
      </c>
      <c r="I43" s="19" t="s">
        <v>425</v>
      </c>
      <c r="J43" s="19" t="s">
        <v>556</v>
      </c>
      <c r="K43" s="19" t="s">
        <v>427</v>
      </c>
      <c r="L43" s="19" t="s">
        <v>412</v>
      </c>
      <c r="M43" s="19" t="s">
        <v>412</v>
      </c>
      <c r="N43" s="19" t="s">
        <v>557</v>
      </c>
      <c r="O43">
        <f>IF(COUNTIFS((WeatherIncidents!$B$3:'WeatherIncidents'!$B$26),"&lt;="&amp;E43,WeatherIncidents!$C$3:'WeatherIncidents'!$C$26,"&gt;="&amp;E43)&gt;0,1,0)</f>
        <v>0</v>
      </c>
    </row>
    <row r="44" spans="1:15" ht="45" x14ac:dyDescent="0.25">
      <c r="A44" s="19">
        <v>5417</v>
      </c>
      <c r="B44" s="19" t="s">
        <v>403</v>
      </c>
      <c r="C44" s="19" t="s">
        <v>558</v>
      </c>
      <c r="D44" s="19" t="s">
        <v>405</v>
      </c>
      <c r="E44" s="36">
        <v>39972.677083333336</v>
      </c>
      <c r="F44" s="19" t="s">
        <v>422</v>
      </c>
      <c r="G44" s="19" t="s">
        <v>559</v>
      </c>
      <c r="H44" s="19" t="s">
        <v>560</v>
      </c>
      <c r="I44" s="19" t="s">
        <v>409</v>
      </c>
      <c r="J44" s="19" t="s">
        <v>561</v>
      </c>
      <c r="K44" s="19" t="s">
        <v>427</v>
      </c>
      <c r="L44" s="19" t="s">
        <v>412</v>
      </c>
      <c r="M44" s="19" t="s">
        <v>412</v>
      </c>
      <c r="N44" s="19" t="s">
        <v>413</v>
      </c>
      <c r="O44">
        <f>IF(COUNTIFS((WeatherIncidents!$B$3:'WeatherIncidents'!$B$26),"&lt;="&amp;E44,WeatherIncidents!$C$3:'WeatherIncidents'!$C$26,"&gt;="&amp;E44)&gt;0,1,0)</f>
        <v>0</v>
      </c>
    </row>
    <row r="45" spans="1:15" ht="45" x14ac:dyDescent="0.25">
      <c r="A45" s="19">
        <v>5418</v>
      </c>
      <c r="B45" s="19" t="s">
        <v>403</v>
      </c>
      <c r="C45" s="19" t="s">
        <v>245</v>
      </c>
      <c r="D45" s="19" t="s">
        <v>415</v>
      </c>
      <c r="E45" s="36">
        <v>39977.15625</v>
      </c>
      <c r="F45" s="19" t="s">
        <v>245</v>
      </c>
      <c r="G45" s="19" t="s">
        <v>562</v>
      </c>
      <c r="H45" s="19" t="s">
        <v>563</v>
      </c>
      <c r="I45" s="19" t="s">
        <v>425</v>
      </c>
      <c r="J45" s="19" t="s">
        <v>564</v>
      </c>
      <c r="L45" s="19" t="s">
        <v>412</v>
      </c>
      <c r="M45" s="19" t="s">
        <v>412</v>
      </c>
      <c r="N45" s="19" t="s">
        <v>413</v>
      </c>
      <c r="O45">
        <f>IF(COUNTIFS((WeatherIncidents!$B$3:'WeatherIncidents'!$B$26),"&lt;="&amp;E45,WeatherIncidents!$C$3:'WeatherIncidents'!$C$26,"&gt;="&amp;E45)&gt;0,1,0)</f>
        <v>0</v>
      </c>
    </row>
    <row r="46" spans="1:15" ht="45" x14ac:dyDescent="0.25">
      <c r="A46" s="19">
        <v>5420</v>
      </c>
      <c r="B46" s="19" t="s">
        <v>403</v>
      </c>
      <c r="C46" s="19" t="s">
        <v>565</v>
      </c>
      <c r="D46" s="19" t="s">
        <v>415</v>
      </c>
      <c r="E46" s="36">
        <v>39987.823611111111</v>
      </c>
      <c r="F46" s="19" t="s">
        <v>498</v>
      </c>
      <c r="G46" s="19" t="s">
        <v>566</v>
      </c>
      <c r="H46" s="19" t="s">
        <v>567</v>
      </c>
      <c r="I46" s="19" t="s">
        <v>409</v>
      </c>
      <c r="J46" s="19" t="s">
        <v>29</v>
      </c>
      <c r="K46" s="19" t="s">
        <v>427</v>
      </c>
      <c r="L46" s="19" t="s">
        <v>412</v>
      </c>
      <c r="M46" s="19" t="s">
        <v>412</v>
      </c>
      <c r="N46" s="19" t="s">
        <v>413</v>
      </c>
      <c r="O46">
        <f>IF(COUNTIFS((WeatherIncidents!$B$3:'WeatherIncidents'!$B$26),"&lt;="&amp;E46,WeatherIncidents!$C$3:'WeatherIncidents'!$C$26,"&gt;="&amp;E46)&gt;0,1,0)</f>
        <v>0</v>
      </c>
    </row>
    <row r="47" spans="1:15" ht="45" x14ac:dyDescent="0.25">
      <c r="A47" s="19">
        <v>5422</v>
      </c>
      <c r="B47" s="19" t="s">
        <v>403</v>
      </c>
      <c r="C47" s="19" t="s">
        <v>568</v>
      </c>
      <c r="D47" s="19" t="s">
        <v>415</v>
      </c>
      <c r="E47" s="36">
        <v>39991.395833333336</v>
      </c>
      <c r="F47" s="19" t="s">
        <v>422</v>
      </c>
      <c r="G47" s="19" t="s">
        <v>569</v>
      </c>
      <c r="H47" s="19" t="s">
        <v>563</v>
      </c>
      <c r="I47" s="19" t="s">
        <v>425</v>
      </c>
      <c r="J47" s="19" t="s">
        <v>570</v>
      </c>
      <c r="K47" s="19" t="s">
        <v>427</v>
      </c>
      <c r="L47" s="19" t="s">
        <v>412</v>
      </c>
      <c r="M47" s="19" t="s">
        <v>412</v>
      </c>
      <c r="N47" s="19" t="s">
        <v>413</v>
      </c>
      <c r="O47">
        <f>IF(COUNTIFS((WeatherIncidents!$B$3:'WeatherIncidents'!$B$26),"&lt;="&amp;E47,WeatherIncidents!$C$3:'WeatherIncidents'!$C$26,"&gt;="&amp;E47)&gt;0,1,0)</f>
        <v>0</v>
      </c>
    </row>
    <row r="48" spans="1:15" ht="45" x14ac:dyDescent="0.25">
      <c r="A48" s="19">
        <v>5421</v>
      </c>
      <c r="B48" s="19" t="s">
        <v>403</v>
      </c>
      <c r="C48" s="19" t="s">
        <v>571</v>
      </c>
      <c r="D48" s="19" t="s">
        <v>405</v>
      </c>
      <c r="E48" s="36">
        <v>40000.586111111108</v>
      </c>
      <c r="F48" s="19" t="s">
        <v>498</v>
      </c>
      <c r="G48" s="19" t="s">
        <v>572</v>
      </c>
      <c r="H48" s="19" t="s">
        <v>563</v>
      </c>
      <c r="I48" s="19" t="s">
        <v>425</v>
      </c>
      <c r="J48" s="19" t="s">
        <v>570</v>
      </c>
      <c r="K48" s="19" t="s">
        <v>427</v>
      </c>
      <c r="L48" s="19" t="s">
        <v>412</v>
      </c>
      <c r="M48" s="19" t="s">
        <v>412</v>
      </c>
      <c r="N48" s="19" t="s">
        <v>413</v>
      </c>
      <c r="O48">
        <f>IF(COUNTIFS((WeatherIncidents!$B$3:'WeatherIncidents'!$B$26),"&lt;="&amp;E48,WeatherIncidents!$C$3:'WeatherIncidents'!$C$26,"&gt;="&amp;E48)&gt;0,1,0)</f>
        <v>0</v>
      </c>
    </row>
    <row r="49" spans="1:15" ht="45" x14ac:dyDescent="0.25">
      <c r="A49" s="19">
        <v>5423</v>
      </c>
      <c r="B49" s="19" t="s">
        <v>403</v>
      </c>
      <c r="C49" s="19" t="s">
        <v>573</v>
      </c>
      <c r="D49" s="19" t="s">
        <v>405</v>
      </c>
      <c r="E49" s="36">
        <v>40000.627083333333</v>
      </c>
      <c r="F49" s="19" t="s">
        <v>574</v>
      </c>
      <c r="G49" s="19" t="s">
        <v>575</v>
      </c>
      <c r="H49" s="19" t="s">
        <v>576</v>
      </c>
      <c r="I49" s="19" t="s">
        <v>425</v>
      </c>
      <c r="J49" s="19" t="s">
        <v>577</v>
      </c>
      <c r="K49" s="19" t="s">
        <v>427</v>
      </c>
      <c r="L49" s="19" t="s">
        <v>412</v>
      </c>
      <c r="M49" s="19" t="s">
        <v>412</v>
      </c>
      <c r="N49" s="19" t="s">
        <v>413</v>
      </c>
      <c r="O49">
        <f>IF(COUNTIFS((WeatherIncidents!$B$3:'WeatherIncidents'!$B$26),"&lt;="&amp;E49,WeatherIncidents!$C$3:'WeatherIncidents'!$C$26,"&gt;="&amp;E49)&gt;0,1,0)</f>
        <v>0</v>
      </c>
    </row>
    <row r="50" spans="1:15" ht="45" x14ac:dyDescent="0.25">
      <c r="A50" s="19">
        <v>5424</v>
      </c>
      <c r="B50" s="19" t="s">
        <v>403</v>
      </c>
      <c r="C50" s="19" t="s">
        <v>578</v>
      </c>
      <c r="D50" s="19" t="s">
        <v>415</v>
      </c>
      <c r="E50" s="36">
        <v>40008.578472222223</v>
      </c>
      <c r="F50" s="19" t="s">
        <v>498</v>
      </c>
      <c r="G50" s="19" t="s">
        <v>579</v>
      </c>
      <c r="H50" s="19" t="s">
        <v>580</v>
      </c>
      <c r="I50" s="19" t="s">
        <v>430</v>
      </c>
      <c r="J50" s="19" t="s">
        <v>581</v>
      </c>
      <c r="K50" s="19" t="s">
        <v>427</v>
      </c>
      <c r="L50" s="19" t="s">
        <v>412</v>
      </c>
      <c r="M50" s="19" t="s">
        <v>412</v>
      </c>
      <c r="N50" s="19" t="s">
        <v>413</v>
      </c>
      <c r="O50">
        <f>IF(COUNTIFS((WeatherIncidents!$B$3:'WeatherIncidents'!$B$26),"&lt;="&amp;E50,WeatherIncidents!$C$3:'WeatherIncidents'!$C$26,"&gt;="&amp;E50)&gt;0,1,0)</f>
        <v>0</v>
      </c>
    </row>
    <row r="51" spans="1:15" ht="45" x14ac:dyDescent="0.25">
      <c r="A51" s="19">
        <v>5425</v>
      </c>
      <c r="B51" s="19" t="s">
        <v>403</v>
      </c>
      <c r="C51" s="19" t="s">
        <v>578</v>
      </c>
      <c r="D51" s="19" t="s">
        <v>415</v>
      </c>
      <c r="E51" s="36">
        <v>40016.90625</v>
      </c>
      <c r="F51" s="19" t="s">
        <v>498</v>
      </c>
      <c r="G51" s="19" t="s">
        <v>582</v>
      </c>
      <c r="H51" s="19" t="s">
        <v>580</v>
      </c>
      <c r="I51" s="19" t="s">
        <v>425</v>
      </c>
      <c r="J51" s="19" t="s">
        <v>583</v>
      </c>
      <c r="K51" s="19" t="s">
        <v>427</v>
      </c>
      <c r="L51" s="19" t="s">
        <v>412</v>
      </c>
      <c r="M51" s="19" t="s">
        <v>412</v>
      </c>
      <c r="N51" s="19" t="s">
        <v>413</v>
      </c>
      <c r="O51">
        <f>IF(COUNTIFS((WeatherIncidents!$B$3:'WeatherIncidents'!$B$26),"&lt;="&amp;E51,WeatherIncidents!$C$3:'WeatherIncidents'!$C$26,"&gt;="&amp;E51)&gt;0,1,0)</f>
        <v>0</v>
      </c>
    </row>
    <row r="52" spans="1:15" ht="45" x14ac:dyDescent="0.25">
      <c r="A52" s="19">
        <v>5426</v>
      </c>
      <c r="B52" s="19" t="s">
        <v>403</v>
      </c>
      <c r="C52" s="19" t="s">
        <v>584</v>
      </c>
      <c r="D52" s="19" t="s">
        <v>585</v>
      </c>
      <c r="E52" s="36">
        <v>40017.604166666664</v>
      </c>
      <c r="F52" s="19" t="s">
        <v>498</v>
      </c>
      <c r="G52" s="19" t="s">
        <v>586</v>
      </c>
      <c r="H52" s="19" t="s">
        <v>587</v>
      </c>
      <c r="I52" s="19" t="s">
        <v>430</v>
      </c>
      <c r="J52" s="19" t="s">
        <v>588</v>
      </c>
      <c r="K52" s="19" t="s">
        <v>427</v>
      </c>
      <c r="L52" s="19" t="s">
        <v>412</v>
      </c>
      <c r="M52" s="19" t="s">
        <v>412</v>
      </c>
      <c r="N52" s="19" t="s">
        <v>557</v>
      </c>
      <c r="O52">
        <f>IF(COUNTIFS((WeatherIncidents!$B$3:'WeatherIncidents'!$B$26),"&lt;="&amp;E52,WeatherIncidents!$C$3:'WeatherIncidents'!$C$26,"&gt;="&amp;E52)&gt;0,1,0)</f>
        <v>0</v>
      </c>
    </row>
    <row r="53" spans="1:15" ht="45" x14ac:dyDescent="0.25">
      <c r="A53" s="19">
        <v>5427</v>
      </c>
      <c r="B53" s="19" t="s">
        <v>403</v>
      </c>
      <c r="C53" s="19" t="s">
        <v>589</v>
      </c>
      <c r="D53" s="19" t="s">
        <v>415</v>
      </c>
      <c r="E53" s="36">
        <v>40020.625</v>
      </c>
      <c r="F53" s="19" t="s">
        <v>245</v>
      </c>
      <c r="G53" s="19" t="s">
        <v>590</v>
      </c>
      <c r="H53" s="19" t="s">
        <v>563</v>
      </c>
      <c r="I53" s="19" t="s">
        <v>425</v>
      </c>
      <c r="J53" s="19" t="s">
        <v>570</v>
      </c>
      <c r="K53" s="19" t="s">
        <v>427</v>
      </c>
      <c r="L53" s="19" t="s">
        <v>412</v>
      </c>
      <c r="M53" s="19" t="s">
        <v>412</v>
      </c>
      <c r="N53" s="19" t="s">
        <v>413</v>
      </c>
      <c r="O53">
        <f>IF(COUNTIFS((WeatherIncidents!$B$3:'WeatherIncidents'!$B$26),"&lt;="&amp;E53,WeatherIncidents!$C$3:'WeatherIncidents'!$C$26,"&gt;="&amp;E53)&gt;0,1,0)</f>
        <v>0</v>
      </c>
    </row>
    <row r="54" spans="1:15" ht="45" x14ac:dyDescent="0.25">
      <c r="A54" s="19">
        <v>5431</v>
      </c>
      <c r="B54" s="19" t="s">
        <v>403</v>
      </c>
      <c r="C54" s="19" t="s">
        <v>591</v>
      </c>
      <c r="D54" s="19" t="s">
        <v>415</v>
      </c>
      <c r="E54" s="36">
        <v>40030.182638888888</v>
      </c>
      <c r="F54" s="19" t="s">
        <v>554</v>
      </c>
      <c r="G54" s="19" t="s">
        <v>592</v>
      </c>
      <c r="H54" s="19" t="s">
        <v>563</v>
      </c>
      <c r="I54" s="19" t="s">
        <v>425</v>
      </c>
      <c r="J54" s="19" t="s">
        <v>570</v>
      </c>
      <c r="K54" s="19" t="s">
        <v>427</v>
      </c>
      <c r="L54" s="19" t="s">
        <v>412</v>
      </c>
      <c r="M54" s="19" t="s">
        <v>412</v>
      </c>
      <c r="N54" s="19" t="s">
        <v>413</v>
      </c>
      <c r="O54">
        <f>IF(COUNTIFS((WeatherIncidents!$B$3:'WeatherIncidents'!$B$26),"&lt;="&amp;E54,WeatherIncidents!$C$3:'WeatherIncidents'!$C$26,"&gt;="&amp;E54)&gt;0,1,0)</f>
        <v>0</v>
      </c>
    </row>
    <row r="55" spans="1:15" ht="45" x14ac:dyDescent="0.25">
      <c r="A55" s="19">
        <v>5432</v>
      </c>
      <c r="B55" s="19" t="s">
        <v>403</v>
      </c>
      <c r="C55" s="19" t="s">
        <v>593</v>
      </c>
      <c r="D55" s="19" t="s">
        <v>415</v>
      </c>
      <c r="E55" s="36">
        <v>40031</v>
      </c>
      <c r="F55" s="19" t="s">
        <v>498</v>
      </c>
      <c r="G55" s="19" t="s">
        <v>594</v>
      </c>
      <c r="H55" s="19" t="s">
        <v>567</v>
      </c>
      <c r="I55" s="19" t="s">
        <v>409</v>
      </c>
      <c r="J55" s="19" t="s">
        <v>29</v>
      </c>
      <c r="K55" s="19" t="s">
        <v>427</v>
      </c>
      <c r="L55" s="19" t="s">
        <v>412</v>
      </c>
      <c r="M55" s="19" t="s">
        <v>412</v>
      </c>
      <c r="N55" s="19" t="s">
        <v>413</v>
      </c>
      <c r="O55">
        <f>IF(COUNTIFS((WeatherIncidents!$B$3:'WeatherIncidents'!$B$26),"&lt;="&amp;E55,WeatherIncidents!$C$3:'WeatherIncidents'!$C$26,"&gt;="&amp;E55)&gt;0,1,0)</f>
        <v>0</v>
      </c>
    </row>
    <row r="56" spans="1:15" ht="45" x14ac:dyDescent="0.25">
      <c r="A56" s="19">
        <v>5433</v>
      </c>
      <c r="B56" s="19" t="s">
        <v>403</v>
      </c>
      <c r="C56" s="19" t="s">
        <v>595</v>
      </c>
      <c r="D56" s="19" t="s">
        <v>415</v>
      </c>
      <c r="E56" s="36">
        <v>40049.859027777777</v>
      </c>
      <c r="F56" s="19" t="s">
        <v>528</v>
      </c>
      <c r="G56" s="19" t="s">
        <v>596</v>
      </c>
      <c r="H56" s="19" t="s">
        <v>563</v>
      </c>
      <c r="I56" s="19" t="s">
        <v>425</v>
      </c>
      <c r="J56" s="19" t="s">
        <v>597</v>
      </c>
      <c r="K56" s="19" t="s">
        <v>411</v>
      </c>
      <c r="L56" s="19" t="s">
        <v>412</v>
      </c>
      <c r="M56" s="19" t="s">
        <v>412</v>
      </c>
      <c r="N56" s="19" t="s">
        <v>413</v>
      </c>
      <c r="O56">
        <f>IF(COUNTIFS((WeatherIncidents!$B$3:'WeatherIncidents'!$B$26),"&lt;="&amp;E56,WeatherIncidents!$C$3:'WeatherIncidents'!$C$26,"&gt;="&amp;E56)&gt;0,1,0)</f>
        <v>0</v>
      </c>
    </row>
    <row r="57" spans="1:15" ht="45" x14ac:dyDescent="0.25">
      <c r="A57" s="19">
        <v>5434</v>
      </c>
      <c r="B57" s="19" t="s">
        <v>403</v>
      </c>
      <c r="C57" s="19" t="s">
        <v>598</v>
      </c>
      <c r="D57" s="19" t="s">
        <v>405</v>
      </c>
      <c r="E57" s="36">
        <v>40051.484027777777</v>
      </c>
      <c r="F57" s="19" t="s">
        <v>599</v>
      </c>
      <c r="G57" s="19" t="s">
        <v>600</v>
      </c>
      <c r="H57" s="19" t="s">
        <v>563</v>
      </c>
      <c r="I57" s="19" t="s">
        <v>425</v>
      </c>
      <c r="J57" s="19" t="s">
        <v>601</v>
      </c>
      <c r="K57" s="19" t="s">
        <v>427</v>
      </c>
      <c r="L57" s="19" t="s">
        <v>412</v>
      </c>
      <c r="M57" s="19" t="s">
        <v>412</v>
      </c>
      <c r="N57" s="19" t="s">
        <v>413</v>
      </c>
      <c r="O57">
        <f>IF(COUNTIFS((WeatherIncidents!$B$3:'WeatherIncidents'!$B$26),"&lt;="&amp;E57,WeatherIncidents!$C$3:'WeatherIncidents'!$C$26,"&gt;="&amp;E57)&gt;0,1,0)</f>
        <v>0</v>
      </c>
    </row>
    <row r="58" spans="1:15" ht="45" x14ac:dyDescent="0.25">
      <c r="A58" s="19">
        <v>5436</v>
      </c>
      <c r="B58" s="19" t="s">
        <v>403</v>
      </c>
      <c r="C58" s="19" t="s">
        <v>602</v>
      </c>
      <c r="D58" s="19" t="s">
        <v>415</v>
      </c>
      <c r="E58" s="36">
        <v>40051.59375</v>
      </c>
      <c r="F58" s="19" t="s">
        <v>602</v>
      </c>
      <c r="G58" s="19" t="s">
        <v>603</v>
      </c>
      <c r="H58" s="19" t="s">
        <v>604</v>
      </c>
      <c r="I58" s="19" t="s">
        <v>430</v>
      </c>
      <c r="J58" s="19" t="s">
        <v>605</v>
      </c>
      <c r="K58" s="19" t="s">
        <v>427</v>
      </c>
      <c r="L58" s="19" t="s">
        <v>412</v>
      </c>
      <c r="M58" s="19" t="s">
        <v>412</v>
      </c>
      <c r="N58" s="19" t="s">
        <v>472</v>
      </c>
      <c r="O58">
        <f>IF(COUNTIFS((WeatherIncidents!$B$3:'WeatherIncidents'!$B$26),"&lt;="&amp;E58,WeatherIncidents!$C$3:'WeatherIncidents'!$C$26,"&gt;="&amp;E58)&gt;0,1,0)</f>
        <v>0</v>
      </c>
    </row>
    <row r="59" spans="1:15" ht="45" x14ac:dyDescent="0.25">
      <c r="A59" s="19">
        <v>5435</v>
      </c>
      <c r="B59" s="19" t="s">
        <v>403</v>
      </c>
      <c r="C59" s="19" t="s">
        <v>606</v>
      </c>
      <c r="D59" s="19" t="s">
        <v>415</v>
      </c>
      <c r="E59" s="36">
        <v>40053.61041666667</v>
      </c>
      <c r="F59" s="19" t="s">
        <v>498</v>
      </c>
      <c r="G59" s="19" t="s">
        <v>607</v>
      </c>
      <c r="H59" s="19" t="s">
        <v>429</v>
      </c>
      <c r="I59" s="19" t="s">
        <v>430</v>
      </c>
      <c r="J59" s="19" t="s">
        <v>608</v>
      </c>
      <c r="K59" s="19" t="s">
        <v>427</v>
      </c>
      <c r="L59" s="19" t="s">
        <v>412</v>
      </c>
      <c r="M59" s="19" t="s">
        <v>412</v>
      </c>
      <c r="N59" s="19" t="s">
        <v>557</v>
      </c>
      <c r="O59">
        <f>IF(COUNTIFS((WeatherIncidents!$B$3:'WeatherIncidents'!$B$26),"&lt;="&amp;E59,WeatherIncidents!$C$3:'WeatherIncidents'!$C$26,"&gt;="&amp;E59)&gt;0,1,0)</f>
        <v>0</v>
      </c>
    </row>
    <row r="60" spans="1:15" ht="45" x14ac:dyDescent="0.25">
      <c r="A60" s="19">
        <v>5437</v>
      </c>
      <c r="B60" s="19" t="s">
        <v>403</v>
      </c>
      <c r="C60" s="19" t="s">
        <v>609</v>
      </c>
      <c r="D60" s="19" t="s">
        <v>415</v>
      </c>
      <c r="E60" s="36">
        <v>40066</v>
      </c>
      <c r="F60" s="19" t="s">
        <v>528</v>
      </c>
      <c r="G60" s="19" t="s">
        <v>610</v>
      </c>
      <c r="H60" s="19" t="s">
        <v>563</v>
      </c>
      <c r="I60" s="19" t="s">
        <v>425</v>
      </c>
      <c r="J60" s="19" t="s">
        <v>611</v>
      </c>
      <c r="K60" s="19" t="s">
        <v>427</v>
      </c>
      <c r="L60" s="19" t="s">
        <v>412</v>
      </c>
      <c r="M60" s="19" t="s">
        <v>412</v>
      </c>
      <c r="N60" s="19" t="s">
        <v>413</v>
      </c>
      <c r="O60">
        <f>IF(COUNTIFS((WeatherIncidents!$B$3:'WeatherIncidents'!$B$26),"&lt;="&amp;E60,WeatherIncidents!$C$3:'WeatherIncidents'!$C$26,"&gt;="&amp;E60)&gt;0,1,0)</f>
        <v>0</v>
      </c>
    </row>
    <row r="61" spans="1:15" ht="45" x14ac:dyDescent="0.25">
      <c r="A61" s="19">
        <v>5438</v>
      </c>
      <c r="B61" s="19" t="s">
        <v>403</v>
      </c>
      <c r="C61" s="19" t="s">
        <v>520</v>
      </c>
      <c r="D61" s="19" t="s">
        <v>405</v>
      </c>
      <c r="E61" s="36">
        <v>40070.604166666664</v>
      </c>
      <c r="F61" s="19" t="s">
        <v>520</v>
      </c>
      <c r="G61" s="19" t="s">
        <v>612</v>
      </c>
      <c r="I61" s="19" t="s">
        <v>409</v>
      </c>
      <c r="J61" s="19" t="s">
        <v>613</v>
      </c>
      <c r="K61" s="19" t="s">
        <v>427</v>
      </c>
      <c r="L61" s="19" t="s">
        <v>412</v>
      </c>
      <c r="M61" s="19" t="s">
        <v>412</v>
      </c>
      <c r="N61" s="19" t="s">
        <v>472</v>
      </c>
      <c r="O61">
        <f>IF(COUNTIFS((WeatherIncidents!$B$3:'WeatherIncidents'!$B$26),"&lt;="&amp;E61,WeatherIncidents!$C$3:'WeatherIncidents'!$C$26,"&gt;="&amp;E61)&gt;0,1,0)</f>
        <v>0</v>
      </c>
    </row>
    <row r="62" spans="1:15" ht="45" x14ac:dyDescent="0.25">
      <c r="A62" s="19">
        <v>5440</v>
      </c>
      <c r="B62" s="19" t="s">
        <v>403</v>
      </c>
      <c r="C62" s="19" t="s">
        <v>614</v>
      </c>
      <c r="D62" s="19" t="s">
        <v>415</v>
      </c>
      <c r="E62" s="36">
        <v>40083</v>
      </c>
      <c r="F62" s="19" t="s">
        <v>599</v>
      </c>
      <c r="G62" s="19" t="s">
        <v>615</v>
      </c>
      <c r="H62" s="19" t="s">
        <v>504</v>
      </c>
      <c r="I62" s="19" t="s">
        <v>430</v>
      </c>
      <c r="J62" s="19" t="s">
        <v>616</v>
      </c>
      <c r="K62" s="19" t="s">
        <v>427</v>
      </c>
      <c r="L62" s="19" t="s">
        <v>412</v>
      </c>
      <c r="M62" s="19" t="s">
        <v>412</v>
      </c>
      <c r="N62" s="19" t="s">
        <v>413</v>
      </c>
      <c r="O62">
        <f>IF(COUNTIFS((WeatherIncidents!$B$3:'WeatherIncidents'!$B$26),"&lt;="&amp;E62,WeatherIncidents!$C$3:'WeatherIncidents'!$C$26,"&gt;="&amp;E62)&gt;0,1,0)</f>
        <v>0</v>
      </c>
    </row>
    <row r="63" spans="1:15" ht="45" x14ac:dyDescent="0.25">
      <c r="A63" s="19">
        <v>5441</v>
      </c>
      <c r="B63" s="19" t="s">
        <v>403</v>
      </c>
      <c r="C63" s="19" t="s">
        <v>617</v>
      </c>
      <c r="D63" s="19" t="s">
        <v>405</v>
      </c>
      <c r="E63" s="36">
        <v>40085.574305555558</v>
      </c>
      <c r="F63" s="19" t="s">
        <v>528</v>
      </c>
      <c r="G63" s="19" t="s">
        <v>618</v>
      </c>
      <c r="H63" s="19" t="s">
        <v>567</v>
      </c>
      <c r="I63" s="19" t="s">
        <v>409</v>
      </c>
      <c r="J63" s="19" t="s">
        <v>619</v>
      </c>
      <c r="K63" s="19" t="s">
        <v>427</v>
      </c>
      <c r="L63" s="19" t="s">
        <v>412</v>
      </c>
      <c r="M63" s="19" t="s">
        <v>412</v>
      </c>
      <c r="N63" s="19" t="s">
        <v>472</v>
      </c>
      <c r="O63">
        <f>IF(COUNTIFS((WeatherIncidents!$B$3:'WeatherIncidents'!$B$26),"&lt;="&amp;E63,WeatherIncidents!$C$3:'WeatherIncidents'!$C$26,"&gt;="&amp;E63)&gt;0,1,0)</f>
        <v>0</v>
      </c>
    </row>
    <row r="64" spans="1:15" ht="45" x14ac:dyDescent="0.25">
      <c r="A64" s="19">
        <v>5442</v>
      </c>
      <c r="B64" s="19" t="s">
        <v>403</v>
      </c>
      <c r="C64" s="19" t="s">
        <v>620</v>
      </c>
      <c r="D64" s="19" t="s">
        <v>415</v>
      </c>
      <c r="E64" s="36">
        <v>40085.956944444442</v>
      </c>
      <c r="F64" s="19" t="s">
        <v>422</v>
      </c>
      <c r="G64" s="19" t="s">
        <v>621</v>
      </c>
      <c r="H64" s="19" t="s">
        <v>443</v>
      </c>
      <c r="I64" s="19" t="s">
        <v>425</v>
      </c>
      <c r="J64" s="19" t="s">
        <v>622</v>
      </c>
      <c r="K64" s="19" t="s">
        <v>427</v>
      </c>
      <c r="L64" s="19" t="s">
        <v>412</v>
      </c>
      <c r="M64" s="19" t="s">
        <v>412</v>
      </c>
      <c r="N64" s="19" t="s">
        <v>413</v>
      </c>
      <c r="O64">
        <f>IF(COUNTIFS((WeatherIncidents!$B$3:'WeatherIncidents'!$B$26),"&lt;="&amp;E64,WeatherIncidents!$C$3:'WeatherIncidents'!$C$26,"&gt;="&amp;E64)&gt;0,1,0)</f>
        <v>0</v>
      </c>
    </row>
    <row r="65" spans="1:15" ht="45" x14ac:dyDescent="0.25">
      <c r="A65" s="19">
        <v>5443</v>
      </c>
      <c r="B65" s="19" t="s">
        <v>403</v>
      </c>
      <c r="C65" s="19" t="s">
        <v>623</v>
      </c>
      <c r="D65" s="19" t="s">
        <v>415</v>
      </c>
      <c r="E65" s="36">
        <v>40094</v>
      </c>
      <c r="F65" s="19" t="s">
        <v>498</v>
      </c>
      <c r="G65" s="19" t="s">
        <v>624</v>
      </c>
      <c r="H65" s="19" t="s">
        <v>563</v>
      </c>
      <c r="I65" s="19" t="s">
        <v>425</v>
      </c>
      <c r="J65" s="19" t="s">
        <v>625</v>
      </c>
      <c r="K65" s="19" t="s">
        <v>427</v>
      </c>
      <c r="L65" s="19" t="s">
        <v>412</v>
      </c>
      <c r="M65" s="19" t="s">
        <v>412</v>
      </c>
      <c r="N65" s="19" t="s">
        <v>413</v>
      </c>
      <c r="O65">
        <f>IF(COUNTIFS((WeatherIncidents!$B$3:'WeatherIncidents'!$B$26),"&lt;="&amp;E65,WeatherIncidents!$C$3:'WeatherIncidents'!$C$26,"&gt;="&amp;E65)&gt;0,1,0)</f>
        <v>0</v>
      </c>
    </row>
    <row r="66" spans="1:15" ht="45" x14ac:dyDescent="0.25">
      <c r="A66" s="19">
        <v>5446</v>
      </c>
      <c r="B66" s="19" t="s">
        <v>403</v>
      </c>
      <c r="C66" s="19" t="s">
        <v>626</v>
      </c>
      <c r="D66" s="19" t="s">
        <v>415</v>
      </c>
      <c r="E66" s="36">
        <v>40113</v>
      </c>
      <c r="G66" s="19" t="s">
        <v>627</v>
      </c>
      <c r="H66" s="19" t="s">
        <v>604</v>
      </c>
      <c r="I66" s="19" t="s">
        <v>430</v>
      </c>
      <c r="J66" s="19" t="s">
        <v>605</v>
      </c>
      <c r="K66" s="19" t="s">
        <v>427</v>
      </c>
      <c r="L66" s="19" t="s">
        <v>412</v>
      </c>
      <c r="M66" s="19" t="s">
        <v>412</v>
      </c>
      <c r="N66" s="19" t="s">
        <v>413</v>
      </c>
      <c r="O66">
        <f>IF(COUNTIFS((WeatherIncidents!$B$3:'WeatherIncidents'!$B$26),"&lt;="&amp;E66,WeatherIncidents!$C$3:'WeatherIncidents'!$C$26,"&gt;="&amp;E66)&gt;0,1,0)</f>
        <v>0</v>
      </c>
    </row>
    <row r="67" spans="1:15" ht="45" x14ac:dyDescent="0.25">
      <c r="A67" s="19">
        <v>5447</v>
      </c>
      <c r="B67" s="19" t="s">
        <v>403</v>
      </c>
      <c r="C67" s="19" t="s">
        <v>628</v>
      </c>
      <c r="D67" s="19" t="s">
        <v>415</v>
      </c>
      <c r="E67" s="36">
        <v>40133.489583333336</v>
      </c>
      <c r="F67" s="19" t="s">
        <v>554</v>
      </c>
      <c r="G67" s="19" t="s">
        <v>629</v>
      </c>
      <c r="H67" s="19" t="s">
        <v>630</v>
      </c>
      <c r="I67" s="19" t="s">
        <v>430</v>
      </c>
      <c r="J67" s="19" t="s">
        <v>631</v>
      </c>
      <c r="K67" s="19" t="s">
        <v>427</v>
      </c>
      <c r="L67" s="19" t="s">
        <v>412</v>
      </c>
      <c r="M67" s="19" t="s">
        <v>412</v>
      </c>
      <c r="N67" s="19" t="s">
        <v>632</v>
      </c>
      <c r="O67">
        <f>IF(COUNTIFS((WeatherIncidents!$B$3:'WeatherIncidents'!$B$26),"&lt;="&amp;E67,WeatherIncidents!$C$3:'WeatherIncidents'!$C$26,"&gt;="&amp;E67)&gt;0,1,0)</f>
        <v>0</v>
      </c>
    </row>
    <row r="68" spans="1:15" ht="45" x14ac:dyDescent="0.25">
      <c r="A68" s="19">
        <v>5448</v>
      </c>
      <c r="B68" s="19" t="s">
        <v>403</v>
      </c>
      <c r="C68" s="19" t="s">
        <v>245</v>
      </c>
      <c r="D68" s="19" t="s">
        <v>415</v>
      </c>
      <c r="E68" s="36">
        <v>40135.82708333333</v>
      </c>
      <c r="F68" s="19" t="s">
        <v>633</v>
      </c>
      <c r="G68" s="19" t="s">
        <v>634</v>
      </c>
      <c r="H68" s="19" t="s">
        <v>567</v>
      </c>
      <c r="I68" s="19" t="s">
        <v>409</v>
      </c>
      <c r="J68" s="19" t="s">
        <v>29</v>
      </c>
      <c r="K68" s="19" t="s">
        <v>427</v>
      </c>
      <c r="L68" s="19" t="s">
        <v>412</v>
      </c>
      <c r="M68" s="19" t="s">
        <v>412</v>
      </c>
      <c r="N68" s="19" t="s">
        <v>413</v>
      </c>
      <c r="O68">
        <f>IF(COUNTIFS((WeatherIncidents!$B$3:'WeatherIncidents'!$B$26),"&lt;="&amp;E68,WeatherIncidents!$C$3:'WeatherIncidents'!$C$26,"&gt;="&amp;E68)&gt;0,1,0)</f>
        <v>0</v>
      </c>
    </row>
    <row r="69" spans="1:15" ht="45" x14ac:dyDescent="0.25">
      <c r="A69" s="19">
        <v>5449</v>
      </c>
      <c r="B69" s="19" t="s">
        <v>403</v>
      </c>
      <c r="C69" s="19" t="s">
        <v>448</v>
      </c>
      <c r="D69" s="19" t="s">
        <v>415</v>
      </c>
      <c r="E69" s="36">
        <v>40139.34375</v>
      </c>
      <c r="F69" s="19" t="s">
        <v>498</v>
      </c>
      <c r="G69" s="19" t="s">
        <v>635</v>
      </c>
      <c r="H69" s="19" t="s">
        <v>443</v>
      </c>
      <c r="I69" s="19" t="s">
        <v>430</v>
      </c>
      <c r="J69" s="19" t="s">
        <v>636</v>
      </c>
      <c r="K69" s="19" t="s">
        <v>427</v>
      </c>
      <c r="L69" s="19" t="s">
        <v>412</v>
      </c>
      <c r="M69" s="19" t="s">
        <v>412</v>
      </c>
      <c r="N69" s="19" t="s">
        <v>413</v>
      </c>
      <c r="O69">
        <f>IF(COUNTIFS((WeatherIncidents!$B$3:'WeatherIncidents'!$B$26),"&lt;="&amp;E69,WeatherIncidents!$C$3:'WeatherIncidents'!$C$26,"&gt;="&amp;E69)&gt;0,1,0)</f>
        <v>0</v>
      </c>
    </row>
    <row r="70" spans="1:15" ht="45" x14ac:dyDescent="0.25">
      <c r="A70" s="19">
        <v>5452</v>
      </c>
      <c r="B70" s="19" t="s">
        <v>403</v>
      </c>
      <c r="C70" s="19" t="s">
        <v>637</v>
      </c>
      <c r="D70" s="19" t="s">
        <v>415</v>
      </c>
      <c r="E70" s="36">
        <v>40175</v>
      </c>
      <c r="F70" s="19" t="s">
        <v>633</v>
      </c>
      <c r="G70" s="19" t="s">
        <v>638</v>
      </c>
      <c r="H70" s="19" t="s">
        <v>443</v>
      </c>
      <c r="I70" s="19" t="s">
        <v>425</v>
      </c>
      <c r="J70" s="19" t="s">
        <v>639</v>
      </c>
      <c r="K70" s="19" t="s">
        <v>427</v>
      </c>
      <c r="L70" s="19" t="s">
        <v>412</v>
      </c>
      <c r="M70" s="19" t="s">
        <v>412</v>
      </c>
      <c r="N70" s="19" t="s">
        <v>413</v>
      </c>
      <c r="O70">
        <f>IF(COUNTIFS((WeatherIncidents!$B$3:'WeatherIncidents'!$B$26),"&lt;="&amp;E70,WeatherIncidents!$C$3:'WeatherIncidents'!$C$26,"&gt;="&amp;E70)&gt;0,1,0)</f>
        <v>0</v>
      </c>
    </row>
    <row r="71" spans="1:15" ht="45" x14ac:dyDescent="0.25">
      <c r="A71" s="19">
        <v>6004</v>
      </c>
      <c r="B71" s="19" t="s">
        <v>403</v>
      </c>
      <c r="C71" s="19" t="s">
        <v>640</v>
      </c>
      <c r="D71" s="19" t="s">
        <v>415</v>
      </c>
      <c r="E71" s="36">
        <v>40184.5</v>
      </c>
      <c r="F71" s="19" t="s">
        <v>641</v>
      </c>
      <c r="G71" s="19" t="s">
        <v>642</v>
      </c>
      <c r="H71" s="19" t="s">
        <v>643</v>
      </c>
      <c r="I71" s="19" t="s">
        <v>409</v>
      </c>
      <c r="J71" s="19" t="s">
        <v>29</v>
      </c>
      <c r="K71" s="19" t="s">
        <v>644</v>
      </c>
      <c r="M71" s="19">
        <v>371</v>
      </c>
      <c r="N71" s="19" t="s">
        <v>645</v>
      </c>
      <c r="O71">
        <f>IF(COUNTIFS((WeatherIncidents!$B$3:'WeatherIncidents'!$B$26),"&lt;="&amp;E71,WeatherIncidents!$C$3:'WeatherIncidents'!$C$26,"&gt;="&amp;E71)&gt;0,1,0)</f>
        <v>0</v>
      </c>
    </row>
    <row r="72" spans="1:15" ht="45" x14ac:dyDescent="0.25">
      <c r="A72" s="19">
        <v>5453</v>
      </c>
      <c r="B72" s="19" t="s">
        <v>403</v>
      </c>
      <c r="C72" s="19" t="s">
        <v>640</v>
      </c>
      <c r="D72" s="19" t="s">
        <v>415</v>
      </c>
      <c r="E72" s="36">
        <v>40184.375</v>
      </c>
      <c r="F72" s="19" t="s">
        <v>599</v>
      </c>
      <c r="G72" s="19" t="s">
        <v>646</v>
      </c>
      <c r="H72" s="19" t="s">
        <v>643</v>
      </c>
      <c r="I72" s="19" t="s">
        <v>430</v>
      </c>
      <c r="J72" s="19" t="s">
        <v>647</v>
      </c>
      <c r="K72" s="19" t="s">
        <v>427</v>
      </c>
      <c r="L72" s="19" t="s">
        <v>412</v>
      </c>
      <c r="M72" s="19" t="s">
        <v>412</v>
      </c>
      <c r="N72" s="19" t="s">
        <v>413</v>
      </c>
      <c r="O72">
        <f>IF(COUNTIFS((WeatherIncidents!$B$3:'WeatherIncidents'!$B$26),"&lt;="&amp;E72,WeatherIncidents!$C$3:'WeatherIncidents'!$C$26,"&gt;="&amp;E72)&gt;0,1,0)</f>
        <v>0</v>
      </c>
    </row>
    <row r="73" spans="1:15" ht="45" x14ac:dyDescent="0.25">
      <c r="A73" s="19">
        <v>6005</v>
      </c>
      <c r="B73" s="19" t="s">
        <v>403</v>
      </c>
      <c r="C73" s="19" t="s">
        <v>648</v>
      </c>
      <c r="D73" s="19" t="s">
        <v>415</v>
      </c>
      <c r="E73" s="36">
        <v>40190.5</v>
      </c>
      <c r="F73" s="19" t="s">
        <v>574</v>
      </c>
      <c r="G73" s="19" t="s">
        <v>649</v>
      </c>
      <c r="H73" s="19" t="s">
        <v>643</v>
      </c>
      <c r="I73" s="19" t="s">
        <v>430</v>
      </c>
      <c r="J73" s="19" t="s">
        <v>647</v>
      </c>
      <c r="K73" s="19" t="s">
        <v>644</v>
      </c>
      <c r="L73" s="19" t="s">
        <v>650</v>
      </c>
      <c r="M73" s="19">
        <v>214</v>
      </c>
      <c r="N73" s="19" t="s">
        <v>651</v>
      </c>
      <c r="O73">
        <f>IF(COUNTIFS((WeatherIncidents!$B$3:'WeatherIncidents'!$B$26),"&lt;="&amp;E73,WeatherIncidents!$C$3:'WeatherIncidents'!$C$26,"&gt;="&amp;E73)&gt;0,1,0)</f>
        <v>0</v>
      </c>
    </row>
    <row r="74" spans="1:15" ht="45" x14ac:dyDescent="0.25">
      <c r="A74" s="19">
        <v>5454</v>
      </c>
      <c r="B74" s="19" t="s">
        <v>403</v>
      </c>
      <c r="C74" s="19" t="s">
        <v>648</v>
      </c>
      <c r="D74" s="19" t="s">
        <v>415</v>
      </c>
      <c r="E74" s="36">
        <v>40190</v>
      </c>
      <c r="F74" s="19" t="s">
        <v>537</v>
      </c>
      <c r="G74" s="19" t="s">
        <v>652</v>
      </c>
      <c r="H74" s="19" t="s">
        <v>443</v>
      </c>
      <c r="I74" s="19" t="s">
        <v>430</v>
      </c>
      <c r="J74" s="19" t="s">
        <v>647</v>
      </c>
      <c r="K74" s="19" t="s">
        <v>427</v>
      </c>
      <c r="L74" s="19" t="s">
        <v>412</v>
      </c>
      <c r="M74" s="19" t="s">
        <v>412</v>
      </c>
      <c r="N74" s="19" t="s">
        <v>413</v>
      </c>
      <c r="O74">
        <f>IF(COUNTIFS((WeatherIncidents!$B$3:'WeatherIncidents'!$B$26),"&lt;="&amp;E74,WeatherIncidents!$C$3:'WeatherIncidents'!$C$26,"&gt;="&amp;E74)&gt;0,1,0)</f>
        <v>0</v>
      </c>
    </row>
    <row r="75" spans="1:15" ht="45" x14ac:dyDescent="0.25">
      <c r="A75" s="19">
        <v>6008</v>
      </c>
      <c r="B75" s="19" t="s">
        <v>653</v>
      </c>
      <c r="C75" s="19" t="s">
        <v>654</v>
      </c>
      <c r="D75" s="19" t="s">
        <v>415</v>
      </c>
      <c r="E75" s="36">
        <v>40197.5</v>
      </c>
      <c r="F75" s="19" t="s">
        <v>520</v>
      </c>
      <c r="G75" s="19" t="s">
        <v>655</v>
      </c>
      <c r="H75" s="19" t="s">
        <v>408</v>
      </c>
      <c r="I75" s="19" t="s">
        <v>409</v>
      </c>
      <c r="J75" s="19" t="s">
        <v>656</v>
      </c>
      <c r="K75" s="19" t="s">
        <v>644</v>
      </c>
      <c r="L75" s="19" t="s">
        <v>657</v>
      </c>
      <c r="M75" s="19">
        <v>1138</v>
      </c>
      <c r="N75" s="19" t="s">
        <v>472</v>
      </c>
      <c r="O75">
        <f>IF(COUNTIFS((WeatherIncidents!$B$3:'WeatherIncidents'!$B$26),"&lt;="&amp;E75,WeatherIncidents!$C$3:'WeatherIncidents'!$C$26,"&gt;="&amp;E75)&gt;0,1,0)</f>
        <v>0</v>
      </c>
    </row>
    <row r="76" spans="1:15" ht="45" x14ac:dyDescent="0.25">
      <c r="A76" s="19">
        <v>6009</v>
      </c>
      <c r="B76" s="19" t="s">
        <v>403</v>
      </c>
      <c r="C76" s="19" t="s">
        <v>658</v>
      </c>
      <c r="D76" s="19" t="s">
        <v>415</v>
      </c>
      <c r="E76" s="36">
        <v>40203.5</v>
      </c>
      <c r="F76" s="19" t="s">
        <v>422</v>
      </c>
      <c r="G76" s="19" t="s">
        <v>659</v>
      </c>
      <c r="H76" s="19" t="s">
        <v>443</v>
      </c>
      <c r="I76" s="19" t="s">
        <v>425</v>
      </c>
      <c r="J76" s="19" t="s">
        <v>444</v>
      </c>
      <c r="K76" s="19" t="s">
        <v>644</v>
      </c>
      <c r="M76" s="19">
        <v>80</v>
      </c>
      <c r="N76" s="19" t="s">
        <v>660</v>
      </c>
      <c r="O76">
        <f>IF(COUNTIFS((WeatherIncidents!$B$3:'WeatherIncidents'!$B$26),"&lt;="&amp;E76,WeatherIncidents!$C$3:'WeatherIncidents'!$C$26,"&gt;="&amp;E76)&gt;0,1,0)</f>
        <v>0</v>
      </c>
    </row>
    <row r="77" spans="1:15" ht="45" x14ac:dyDescent="0.25">
      <c r="A77" s="19">
        <v>5455</v>
      </c>
      <c r="B77" s="19" t="s">
        <v>403</v>
      </c>
      <c r="C77" s="19" t="s">
        <v>658</v>
      </c>
      <c r="D77" s="19" t="s">
        <v>415</v>
      </c>
      <c r="E77" s="36">
        <v>40203.354861111111</v>
      </c>
      <c r="F77" s="19" t="s">
        <v>422</v>
      </c>
      <c r="G77" s="19" t="s">
        <v>661</v>
      </c>
      <c r="H77" s="19" t="s">
        <v>443</v>
      </c>
      <c r="I77" s="19" t="s">
        <v>425</v>
      </c>
      <c r="J77" s="19" t="s">
        <v>662</v>
      </c>
      <c r="K77" s="19" t="s">
        <v>427</v>
      </c>
      <c r="L77" s="19" t="s">
        <v>412</v>
      </c>
      <c r="M77" s="19" t="s">
        <v>412</v>
      </c>
      <c r="N77" s="19" t="s">
        <v>413</v>
      </c>
      <c r="O77">
        <f>IF(COUNTIFS((WeatherIncidents!$B$3:'WeatherIncidents'!$B$26),"&lt;="&amp;E77,WeatherIncidents!$C$3:'WeatherIncidents'!$C$26,"&gt;="&amp;E77)&gt;0,1,0)</f>
        <v>0</v>
      </c>
    </row>
    <row r="78" spans="1:15" ht="45" x14ac:dyDescent="0.25">
      <c r="A78" s="19">
        <v>6011</v>
      </c>
      <c r="B78" s="19" t="s">
        <v>403</v>
      </c>
      <c r="C78" s="19" t="s">
        <v>663</v>
      </c>
      <c r="D78" s="19" t="s">
        <v>415</v>
      </c>
      <c r="E78" s="36">
        <v>40214.5</v>
      </c>
      <c r="F78" s="19" t="s">
        <v>554</v>
      </c>
      <c r="G78" s="19" t="s">
        <v>664</v>
      </c>
      <c r="H78" s="19" t="s">
        <v>665</v>
      </c>
      <c r="I78" s="19" t="s">
        <v>425</v>
      </c>
      <c r="J78" s="19" t="s">
        <v>666</v>
      </c>
      <c r="K78" s="19" t="s">
        <v>644</v>
      </c>
      <c r="N78" s="19" t="s">
        <v>667</v>
      </c>
      <c r="O78">
        <f>IF(COUNTIFS((WeatherIncidents!$B$3:'WeatherIncidents'!$B$26),"&lt;="&amp;E78,WeatherIncidents!$C$3:'WeatherIncidents'!$C$26,"&gt;="&amp;E78)&gt;0,1,0)</f>
        <v>0</v>
      </c>
    </row>
    <row r="79" spans="1:15" ht="45" x14ac:dyDescent="0.25">
      <c r="A79" s="19">
        <v>6013</v>
      </c>
      <c r="B79" s="19" t="s">
        <v>403</v>
      </c>
      <c r="C79" s="19" t="s">
        <v>668</v>
      </c>
      <c r="D79" s="19" t="s">
        <v>415</v>
      </c>
      <c r="E79" s="36">
        <v>40251.5</v>
      </c>
      <c r="F79" s="19" t="s">
        <v>633</v>
      </c>
      <c r="G79" s="19" t="s">
        <v>669</v>
      </c>
      <c r="H79" s="19" t="s">
        <v>507</v>
      </c>
      <c r="I79" s="19" t="s">
        <v>425</v>
      </c>
      <c r="J79" s="19" t="s">
        <v>670</v>
      </c>
      <c r="K79" s="19" t="s">
        <v>644</v>
      </c>
      <c r="L79" s="19" t="s">
        <v>671</v>
      </c>
      <c r="M79" s="19">
        <v>1091</v>
      </c>
      <c r="N79" s="19" t="s">
        <v>672</v>
      </c>
      <c r="O79">
        <f>IF(COUNTIFS((WeatherIncidents!$B$3:'WeatherIncidents'!$B$26),"&lt;="&amp;E79,WeatherIncidents!$C$3:'WeatherIncidents'!$C$26,"&gt;="&amp;E79)&gt;0,1,0)</f>
        <v>0</v>
      </c>
    </row>
    <row r="80" spans="1:15" ht="45" x14ac:dyDescent="0.25">
      <c r="A80" s="19">
        <v>6016</v>
      </c>
      <c r="B80" s="19" t="s">
        <v>403</v>
      </c>
      <c r="C80" s="19" t="s">
        <v>614</v>
      </c>
      <c r="D80" s="19" t="s">
        <v>415</v>
      </c>
      <c r="E80" s="36">
        <v>40256.5</v>
      </c>
      <c r="F80" s="19" t="s">
        <v>599</v>
      </c>
      <c r="G80" s="19" t="s">
        <v>673</v>
      </c>
      <c r="H80" s="19" t="s">
        <v>674</v>
      </c>
      <c r="I80" s="19" t="s">
        <v>425</v>
      </c>
      <c r="J80" s="19" t="s">
        <v>675</v>
      </c>
      <c r="K80" s="19" t="s">
        <v>644</v>
      </c>
      <c r="L80" s="19" t="s">
        <v>676</v>
      </c>
      <c r="M80" s="19">
        <v>731</v>
      </c>
      <c r="N80" s="19" t="s">
        <v>667</v>
      </c>
      <c r="O80">
        <f>IF(COUNTIFS((WeatherIncidents!$B$3:'WeatherIncidents'!$B$26),"&lt;="&amp;E80,WeatherIncidents!$C$3:'WeatherIncidents'!$C$26,"&gt;="&amp;E80)&gt;0,1,0)</f>
        <v>0</v>
      </c>
    </row>
    <row r="81" spans="1:15" ht="45" x14ac:dyDescent="0.25">
      <c r="A81" s="19">
        <v>6017</v>
      </c>
      <c r="B81" s="19" t="s">
        <v>403</v>
      </c>
      <c r="C81" s="19" t="s">
        <v>677</v>
      </c>
      <c r="D81" s="19" t="s">
        <v>415</v>
      </c>
      <c r="E81" s="36">
        <v>40279.5</v>
      </c>
      <c r="F81" s="19" t="s">
        <v>422</v>
      </c>
      <c r="G81" s="19" t="s">
        <v>678</v>
      </c>
      <c r="H81" s="19" t="s">
        <v>679</v>
      </c>
      <c r="I81" s="19" t="s">
        <v>430</v>
      </c>
      <c r="J81" s="19" t="s">
        <v>680</v>
      </c>
      <c r="K81" s="19" t="s">
        <v>644</v>
      </c>
      <c r="M81" s="19">
        <v>260</v>
      </c>
      <c r="N81" s="19" t="s">
        <v>681</v>
      </c>
      <c r="O81">
        <f>IF(COUNTIFS((WeatherIncidents!$B$3:'WeatherIncidents'!$B$26),"&lt;="&amp;E81,WeatherIncidents!$C$3:'WeatherIncidents'!$C$26,"&gt;="&amp;E81)&gt;0,1,0)</f>
        <v>0</v>
      </c>
    </row>
    <row r="82" spans="1:15" ht="45" x14ac:dyDescent="0.25">
      <c r="A82" s="19">
        <v>6018</v>
      </c>
      <c r="B82" s="19" t="s">
        <v>403</v>
      </c>
      <c r="C82" s="19" t="s">
        <v>682</v>
      </c>
      <c r="D82" s="19" t="s">
        <v>415</v>
      </c>
      <c r="E82" s="36">
        <v>40300.5</v>
      </c>
      <c r="F82" s="19" t="s">
        <v>554</v>
      </c>
      <c r="G82" s="19" t="s">
        <v>683</v>
      </c>
      <c r="H82" s="19" t="s">
        <v>674</v>
      </c>
      <c r="I82" s="19" t="s">
        <v>425</v>
      </c>
      <c r="J82" s="19" t="s">
        <v>684</v>
      </c>
      <c r="K82" s="19" t="s">
        <v>685</v>
      </c>
      <c r="L82" s="19" t="s">
        <v>686</v>
      </c>
      <c r="M82" s="19">
        <v>556</v>
      </c>
      <c r="N82" s="19" t="s">
        <v>667</v>
      </c>
      <c r="O82">
        <f>IF(COUNTIFS((WeatherIncidents!$B$3:'WeatherIncidents'!$B$26),"&lt;="&amp;E82,WeatherIncidents!$C$3:'WeatherIncidents'!$C$26,"&gt;="&amp;E82)&gt;0,1,0)</f>
        <v>0</v>
      </c>
    </row>
    <row r="83" spans="1:15" ht="45" x14ac:dyDescent="0.25">
      <c r="A83" s="19">
        <v>6019</v>
      </c>
      <c r="B83" s="19" t="s">
        <v>403</v>
      </c>
      <c r="C83" s="19" t="s">
        <v>445</v>
      </c>
      <c r="D83" s="19" t="s">
        <v>415</v>
      </c>
      <c r="E83" s="36">
        <v>40301.413194444445</v>
      </c>
      <c r="F83" s="19" t="s">
        <v>498</v>
      </c>
      <c r="G83" s="19" t="s">
        <v>687</v>
      </c>
      <c r="H83" s="19" t="s">
        <v>504</v>
      </c>
      <c r="I83" s="19" t="s">
        <v>425</v>
      </c>
      <c r="J83" s="19" t="s">
        <v>688</v>
      </c>
      <c r="K83" s="19" t="s">
        <v>685</v>
      </c>
      <c r="L83" s="19" t="s">
        <v>689</v>
      </c>
      <c r="M83" s="19">
        <v>239</v>
      </c>
      <c r="N83" s="19" t="s">
        <v>690</v>
      </c>
      <c r="O83">
        <f>IF(COUNTIFS((WeatherIncidents!$B$3:'WeatherIncidents'!$B$26),"&lt;="&amp;E83,WeatherIncidents!$C$3:'WeatherIncidents'!$C$26,"&gt;="&amp;E83)&gt;0,1,0)</f>
        <v>0</v>
      </c>
    </row>
    <row r="84" spans="1:15" ht="45" x14ac:dyDescent="0.25">
      <c r="A84" s="19">
        <v>6020</v>
      </c>
      <c r="B84" s="19" t="s">
        <v>403</v>
      </c>
      <c r="C84" s="19" t="s">
        <v>691</v>
      </c>
      <c r="D84" s="19" t="s">
        <v>415</v>
      </c>
      <c r="E84" s="36">
        <v>40307.714583333334</v>
      </c>
      <c r="F84" s="19" t="s">
        <v>692</v>
      </c>
      <c r="G84" s="19" t="s">
        <v>693</v>
      </c>
      <c r="H84" s="19" t="s">
        <v>429</v>
      </c>
      <c r="I84" s="19" t="s">
        <v>430</v>
      </c>
      <c r="J84" s="19" t="s">
        <v>694</v>
      </c>
      <c r="K84" s="19" t="s">
        <v>644</v>
      </c>
      <c r="L84" s="19" t="s">
        <v>695</v>
      </c>
      <c r="M84" s="19">
        <v>334</v>
      </c>
      <c r="N84" s="19" t="s">
        <v>667</v>
      </c>
      <c r="O84">
        <f>IF(COUNTIFS((WeatherIncidents!$B$3:'WeatherIncidents'!$B$26),"&lt;="&amp;E84,WeatherIncidents!$C$3:'WeatherIncidents'!$C$26,"&gt;="&amp;E84)&gt;0,1,0)</f>
        <v>0</v>
      </c>
    </row>
    <row r="85" spans="1:15" ht="60" x14ac:dyDescent="0.25">
      <c r="A85" s="19">
        <v>6022</v>
      </c>
      <c r="B85" s="19" t="s">
        <v>403</v>
      </c>
      <c r="C85" s="19" t="s">
        <v>696</v>
      </c>
      <c r="D85" s="19" t="s">
        <v>415</v>
      </c>
      <c r="E85" s="36">
        <v>40313.424305555556</v>
      </c>
      <c r="F85" s="19" t="s">
        <v>498</v>
      </c>
      <c r="G85" s="19" t="s">
        <v>697</v>
      </c>
      <c r="H85" s="19" t="s">
        <v>443</v>
      </c>
      <c r="I85" s="19" t="s">
        <v>430</v>
      </c>
      <c r="J85" s="19" t="s">
        <v>698</v>
      </c>
      <c r="K85" s="19" t="s">
        <v>685</v>
      </c>
      <c r="L85" s="19" t="s">
        <v>699</v>
      </c>
      <c r="M85" s="19">
        <v>908</v>
      </c>
      <c r="N85" s="19" t="s">
        <v>700</v>
      </c>
      <c r="O85">
        <f>IF(COUNTIFS((WeatherIncidents!$B$3:'WeatherIncidents'!$B$26),"&lt;="&amp;E85,WeatherIncidents!$C$3:'WeatherIncidents'!$C$26,"&gt;="&amp;E85)&gt;0,1,0)</f>
        <v>0</v>
      </c>
    </row>
    <row r="86" spans="1:15" ht="45" x14ac:dyDescent="0.25">
      <c r="A86" s="19">
        <v>6026</v>
      </c>
      <c r="B86" s="19" t="s">
        <v>403</v>
      </c>
      <c r="C86" s="19" t="s">
        <v>701</v>
      </c>
      <c r="D86" s="19" t="s">
        <v>415</v>
      </c>
      <c r="E86" s="36">
        <v>40321.104166666664</v>
      </c>
      <c r="F86" s="19" t="s">
        <v>633</v>
      </c>
      <c r="G86" s="19" t="s">
        <v>702</v>
      </c>
      <c r="H86" s="19" t="s">
        <v>443</v>
      </c>
      <c r="I86" s="19" t="s">
        <v>425</v>
      </c>
      <c r="J86" s="19" t="s">
        <v>703</v>
      </c>
      <c r="K86" s="19" t="s">
        <v>644</v>
      </c>
      <c r="L86" s="19" t="s">
        <v>704</v>
      </c>
      <c r="M86" s="19">
        <v>183</v>
      </c>
      <c r="N86" s="19" t="s">
        <v>705</v>
      </c>
      <c r="O86">
        <f>IF(COUNTIFS((WeatherIncidents!$B$3:'WeatherIncidents'!$B$26),"&lt;="&amp;E86,WeatherIncidents!$C$3:'WeatherIncidents'!$C$26,"&gt;="&amp;E86)&gt;0,1,0)</f>
        <v>0</v>
      </c>
    </row>
    <row r="87" spans="1:15" ht="45" x14ac:dyDescent="0.25">
      <c r="A87" s="19">
        <v>6027</v>
      </c>
      <c r="B87" s="19" t="s">
        <v>403</v>
      </c>
      <c r="C87" s="19" t="s">
        <v>706</v>
      </c>
      <c r="D87" s="19" t="s">
        <v>415</v>
      </c>
      <c r="E87" s="36">
        <v>40323.407638888886</v>
      </c>
      <c r="F87" s="19" t="s">
        <v>554</v>
      </c>
      <c r="G87" s="19" t="s">
        <v>707</v>
      </c>
      <c r="H87" s="19" t="s">
        <v>708</v>
      </c>
      <c r="I87" s="19" t="s">
        <v>425</v>
      </c>
      <c r="J87" s="19" t="s">
        <v>570</v>
      </c>
      <c r="K87" s="19" t="s">
        <v>644</v>
      </c>
      <c r="L87" s="19" t="s">
        <v>709</v>
      </c>
      <c r="M87" s="19">
        <v>200</v>
      </c>
      <c r="N87" s="19" t="s">
        <v>710</v>
      </c>
      <c r="O87">
        <f>IF(COUNTIFS((WeatherIncidents!$B$3:'WeatherIncidents'!$B$26),"&lt;="&amp;E87,WeatherIncidents!$C$3:'WeatherIncidents'!$C$26,"&gt;="&amp;E87)&gt;0,1,0)</f>
        <v>0</v>
      </c>
    </row>
    <row r="88" spans="1:15" ht="45" x14ac:dyDescent="0.25">
      <c r="A88" s="19">
        <v>6028</v>
      </c>
      <c r="B88" s="19" t="s">
        <v>403</v>
      </c>
      <c r="C88" s="19" t="s">
        <v>711</v>
      </c>
      <c r="D88" s="19" t="s">
        <v>415</v>
      </c>
      <c r="E88" s="36">
        <v>40326.702777777777</v>
      </c>
      <c r="F88" s="19" t="s">
        <v>498</v>
      </c>
      <c r="G88" s="19" t="s">
        <v>712</v>
      </c>
      <c r="H88" s="19" t="s">
        <v>708</v>
      </c>
      <c r="I88" s="19" t="s">
        <v>425</v>
      </c>
      <c r="J88" s="19" t="s">
        <v>570</v>
      </c>
      <c r="K88" s="19" t="s">
        <v>644</v>
      </c>
      <c r="L88" s="19" t="s">
        <v>713</v>
      </c>
      <c r="M88" s="19">
        <v>909</v>
      </c>
      <c r="N88" s="19" t="s">
        <v>667</v>
      </c>
      <c r="O88">
        <f>IF(COUNTIFS((WeatherIncidents!$B$3:'WeatherIncidents'!$B$26),"&lt;="&amp;E88,WeatherIncidents!$C$3:'WeatherIncidents'!$C$26,"&gt;="&amp;E88)&gt;0,1,0)</f>
        <v>0</v>
      </c>
    </row>
    <row r="89" spans="1:15" ht="45" x14ac:dyDescent="0.25">
      <c r="A89" s="19">
        <v>6034</v>
      </c>
      <c r="B89" s="19" t="s">
        <v>403</v>
      </c>
      <c r="C89" s="19" t="s">
        <v>714</v>
      </c>
      <c r="D89" s="19" t="s">
        <v>415</v>
      </c>
      <c r="E89" s="36">
        <v>40349.5</v>
      </c>
      <c r="F89" s="19" t="s">
        <v>464</v>
      </c>
      <c r="G89" s="19" t="s">
        <v>715</v>
      </c>
      <c r="H89" s="19" t="s">
        <v>674</v>
      </c>
      <c r="I89" s="19" t="s">
        <v>425</v>
      </c>
      <c r="J89" s="19" t="s">
        <v>716</v>
      </c>
      <c r="K89" s="19" t="s">
        <v>685</v>
      </c>
      <c r="M89" s="19">
        <v>178</v>
      </c>
      <c r="N89" s="19" t="s">
        <v>645</v>
      </c>
      <c r="O89">
        <f>IF(COUNTIFS((WeatherIncidents!$B$3:'WeatherIncidents'!$B$26),"&lt;="&amp;E89,WeatherIncidents!$C$3:'WeatherIncidents'!$C$26,"&gt;="&amp;E89)&gt;0,1,0)</f>
        <v>0</v>
      </c>
    </row>
    <row r="90" spans="1:15" ht="45" x14ac:dyDescent="0.25">
      <c r="A90" s="19">
        <v>6035</v>
      </c>
      <c r="B90" s="19" t="s">
        <v>403</v>
      </c>
      <c r="C90" s="19" t="s">
        <v>717</v>
      </c>
      <c r="D90" s="19" t="s">
        <v>415</v>
      </c>
      <c r="E90" s="36">
        <v>40352.792361111111</v>
      </c>
      <c r="F90" s="19" t="s">
        <v>416</v>
      </c>
      <c r="G90" s="19" t="s">
        <v>718</v>
      </c>
      <c r="H90" s="19" t="s">
        <v>708</v>
      </c>
      <c r="I90" s="19" t="s">
        <v>425</v>
      </c>
      <c r="J90" s="19" t="s">
        <v>719</v>
      </c>
      <c r="K90" s="19" t="s">
        <v>644</v>
      </c>
      <c r="L90" s="19" t="s">
        <v>720</v>
      </c>
      <c r="M90" s="19">
        <v>230</v>
      </c>
      <c r="N90" s="19" t="s">
        <v>667</v>
      </c>
      <c r="O90">
        <f>IF(COUNTIFS((WeatherIncidents!$B$3:'WeatherIncidents'!$B$26),"&lt;="&amp;E90,WeatherIncidents!$C$3:'WeatherIncidents'!$C$26,"&gt;="&amp;E90)&gt;0,1,0)</f>
        <v>0</v>
      </c>
    </row>
    <row r="91" spans="1:15" ht="45" x14ac:dyDescent="0.25">
      <c r="A91" s="19">
        <v>6023</v>
      </c>
      <c r="B91" s="19" t="s">
        <v>403</v>
      </c>
      <c r="C91" s="19" t="s">
        <v>721</v>
      </c>
      <c r="D91" s="19" t="s">
        <v>405</v>
      </c>
      <c r="E91" s="36">
        <v>40357.662499999999</v>
      </c>
      <c r="F91" s="19" t="s">
        <v>416</v>
      </c>
      <c r="G91" s="19" t="s">
        <v>722</v>
      </c>
      <c r="H91" s="19" t="s">
        <v>708</v>
      </c>
      <c r="I91" s="19" t="s">
        <v>425</v>
      </c>
      <c r="J91" s="19" t="s">
        <v>723</v>
      </c>
      <c r="K91" s="19" t="s">
        <v>644</v>
      </c>
      <c r="L91" s="19" t="s">
        <v>724</v>
      </c>
      <c r="M91" s="19">
        <v>233</v>
      </c>
      <c r="N91" s="19" t="s">
        <v>725</v>
      </c>
      <c r="O91">
        <f>IF(COUNTIFS((WeatherIncidents!$B$3:'WeatherIncidents'!$B$26),"&lt;="&amp;E91,WeatherIncidents!$C$3:'WeatherIncidents'!$C$26,"&gt;="&amp;E91)&gt;0,1,0)</f>
        <v>0</v>
      </c>
    </row>
    <row r="92" spans="1:15" ht="45" x14ac:dyDescent="0.25">
      <c r="A92" s="19">
        <v>6037</v>
      </c>
      <c r="B92" s="19" t="s">
        <v>403</v>
      </c>
      <c r="C92" s="19" t="s">
        <v>247</v>
      </c>
      <c r="D92" s="19" t="s">
        <v>415</v>
      </c>
      <c r="E92" s="36">
        <v>40372.597222222219</v>
      </c>
      <c r="F92" s="19" t="s">
        <v>416</v>
      </c>
      <c r="G92" s="19" t="s">
        <v>726</v>
      </c>
      <c r="H92" s="19" t="s">
        <v>674</v>
      </c>
      <c r="I92" s="19" t="s">
        <v>425</v>
      </c>
      <c r="J92" s="19" t="s">
        <v>727</v>
      </c>
      <c r="K92" s="19" t="s">
        <v>685</v>
      </c>
      <c r="L92" s="19" t="s">
        <v>728</v>
      </c>
      <c r="M92" s="19">
        <v>522</v>
      </c>
      <c r="N92" s="19" t="s">
        <v>729</v>
      </c>
      <c r="O92">
        <f>IF(COUNTIFS((WeatherIncidents!$B$3:'WeatherIncidents'!$B$26),"&lt;="&amp;E92,WeatherIncidents!$C$3:'WeatherIncidents'!$C$26,"&gt;="&amp;E92)&gt;0,1,0)</f>
        <v>0</v>
      </c>
    </row>
    <row r="93" spans="1:15" ht="45" x14ac:dyDescent="0.25">
      <c r="A93" s="19">
        <v>6041</v>
      </c>
      <c r="B93" s="19" t="s">
        <v>403</v>
      </c>
      <c r="C93" s="19" t="s">
        <v>730</v>
      </c>
      <c r="D93" s="19" t="s">
        <v>415</v>
      </c>
      <c r="E93" s="36">
        <v>40393.666666666664</v>
      </c>
      <c r="F93" s="19" t="s">
        <v>528</v>
      </c>
      <c r="G93" s="19" t="s">
        <v>731</v>
      </c>
      <c r="H93" s="19" t="s">
        <v>674</v>
      </c>
      <c r="I93" s="19" t="s">
        <v>425</v>
      </c>
      <c r="J93" s="19" t="s">
        <v>732</v>
      </c>
      <c r="K93" s="19" t="s">
        <v>644</v>
      </c>
      <c r="L93" s="19" t="s">
        <v>733</v>
      </c>
      <c r="M93" s="19">
        <v>418</v>
      </c>
      <c r="N93" s="19" t="s">
        <v>681</v>
      </c>
      <c r="O93">
        <f>IF(COUNTIFS((WeatherIncidents!$B$3:'WeatherIncidents'!$B$26),"&lt;="&amp;E93,WeatherIncidents!$C$3:'WeatherIncidents'!$C$26,"&gt;="&amp;E93)&gt;0,1,0)</f>
        <v>0</v>
      </c>
    </row>
    <row r="94" spans="1:15" ht="45" x14ac:dyDescent="0.25">
      <c r="A94" s="19">
        <v>6046</v>
      </c>
      <c r="B94" s="19" t="s">
        <v>403</v>
      </c>
      <c r="C94" s="19" t="s">
        <v>734</v>
      </c>
      <c r="D94" s="19" t="s">
        <v>405</v>
      </c>
      <c r="E94" s="36">
        <v>40405.875</v>
      </c>
      <c r="F94" s="19" t="s">
        <v>498</v>
      </c>
      <c r="G94" s="19" t="s">
        <v>735</v>
      </c>
      <c r="H94" s="19" t="s">
        <v>708</v>
      </c>
      <c r="I94" s="19" t="s">
        <v>425</v>
      </c>
      <c r="J94" s="19" t="s">
        <v>736</v>
      </c>
      <c r="K94" s="19" t="s">
        <v>644</v>
      </c>
      <c r="L94" s="19" t="s">
        <v>737</v>
      </c>
      <c r="M94" s="19">
        <v>972</v>
      </c>
      <c r="N94" s="19" t="s">
        <v>645</v>
      </c>
      <c r="O94">
        <f>IF(COUNTIFS((WeatherIncidents!$B$3:'WeatherIncidents'!$B$26),"&lt;="&amp;E94,WeatherIncidents!$C$3:'WeatherIncidents'!$C$26,"&gt;="&amp;E94)&gt;0,1,0)</f>
        <v>0</v>
      </c>
    </row>
    <row r="95" spans="1:15" ht="45" x14ac:dyDescent="0.25">
      <c r="A95" s="19">
        <v>6048</v>
      </c>
      <c r="B95" s="19" t="s">
        <v>403</v>
      </c>
      <c r="C95" s="19" t="s">
        <v>738</v>
      </c>
      <c r="D95" s="19" t="s">
        <v>415</v>
      </c>
      <c r="E95" s="36">
        <v>40410.666666666664</v>
      </c>
      <c r="F95" s="19" t="s">
        <v>520</v>
      </c>
      <c r="G95" s="19" t="s">
        <v>739</v>
      </c>
      <c r="H95" s="19" t="s">
        <v>674</v>
      </c>
      <c r="I95" s="19" t="s">
        <v>425</v>
      </c>
      <c r="J95" s="19" t="s">
        <v>740</v>
      </c>
      <c r="K95" s="19" t="s">
        <v>644</v>
      </c>
      <c r="L95" s="19" t="s">
        <v>741</v>
      </c>
      <c r="M95" s="19">
        <v>242</v>
      </c>
      <c r="N95" s="19" t="s">
        <v>742</v>
      </c>
      <c r="O95">
        <f>IF(COUNTIFS((WeatherIncidents!$B$3:'WeatherIncidents'!$B$26),"&lt;="&amp;E95,WeatherIncidents!$C$3:'WeatherIncidents'!$C$26,"&gt;="&amp;E95)&gt;0,1,0)</f>
        <v>0</v>
      </c>
    </row>
    <row r="96" spans="1:15" ht="45" x14ac:dyDescent="0.25">
      <c r="A96" s="19">
        <v>6052</v>
      </c>
      <c r="B96" s="19" t="s">
        <v>403</v>
      </c>
      <c r="C96" s="19" t="s">
        <v>743</v>
      </c>
      <c r="D96" s="19" t="s">
        <v>415</v>
      </c>
      <c r="E96" s="36">
        <v>40448.458333333336</v>
      </c>
      <c r="F96" s="19" t="s">
        <v>692</v>
      </c>
      <c r="G96" s="19" t="s">
        <v>744</v>
      </c>
      <c r="H96" s="19" t="s">
        <v>408</v>
      </c>
      <c r="I96" s="19" t="s">
        <v>409</v>
      </c>
      <c r="J96" s="19" t="s">
        <v>29</v>
      </c>
      <c r="K96" s="19" t="s">
        <v>644</v>
      </c>
      <c r="L96" s="19" t="s">
        <v>745</v>
      </c>
      <c r="M96" s="19" t="s">
        <v>746</v>
      </c>
      <c r="N96" s="19" t="s">
        <v>472</v>
      </c>
      <c r="O96">
        <f>IF(COUNTIFS((WeatherIncidents!$B$3:'WeatherIncidents'!$B$26),"&lt;="&amp;E96,WeatherIncidents!$C$3:'WeatherIncidents'!$C$26,"&gt;="&amp;E96)&gt;0,1,0)</f>
        <v>0</v>
      </c>
    </row>
    <row r="97" spans="1:15" ht="45" x14ac:dyDescent="0.25">
      <c r="A97" s="19">
        <v>6053</v>
      </c>
      <c r="B97" s="19" t="s">
        <v>403</v>
      </c>
      <c r="C97" s="19" t="s">
        <v>747</v>
      </c>
      <c r="D97" s="19" t="s">
        <v>415</v>
      </c>
      <c r="E97" s="36">
        <v>40448.541666666664</v>
      </c>
      <c r="F97" s="19" t="s">
        <v>748</v>
      </c>
      <c r="G97" s="19" t="s">
        <v>749</v>
      </c>
      <c r="H97" s="19" t="s">
        <v>750</v>
      </c>
      <c r="I97" s="19" t="s">
        <v>425</v>
      </c>
      <c r="J97" s="19" t="s">
        <v>751</v>
      </c>
      <c r="K97" s="19" t="s">
        <v>685</v>
      </c>
      <c r="L97" s="19" t="s">
        <v>752</v>
      </c>
      <c r="M97" s="19">
        <v>183</v>
      </c>
      <c r="N97" s="19" t="s">
        <v>557</v>
      </c>
      <c r="O97">
        <f>IF(COUNTIFS((WeatherIncidents!$B$3:'WeatherIncidents'!$B$26),"&lt;="&amp;E97,WeatherIncidents!$C$3:'WeatherIncidents'!$C$26,"&gt;="&amp;E97)&gt;0,1,0)</f>
        <v>0</v>
      </c>
    </row>
    <row r="98" spans="1:15" ht="45" x14ac:dyDescent="0.25">
      <c r="A98" s="19">
        <v>6054</v>
      </c>
      <c r="B98" s="19" t="s">
        <v>403</v>
      </c>
      <c r="C98" s="19" t="s">
        <v>753</v>
      </c>
      <c r="D98" s="19" t="s">
        <v>415</v>
      </c>
      <c r="E98" s="36">
        <v>40452.520833333336</v>
      </c>
      <c r="F98" s="19" t="s">
        <v>520</v>
      </c>
      <c r="G98" s="19" t="s">
        <v>754</v>
      </c>
      <c r="H98" s="19" t="s">
        <v>674</v>
      </c>
      <c r="I98" s="19" t="s">
        <v>425</v>
      </c>
      <c r="J98" s="19" t="s">
        <v>755</v>
      </c>
      <c r="K98" s="19" t="s">
        <v>644</v>
      </c>
      <c r="M98" s="19">
        <v>245</v>
      </c>
      <c r="N98" s="19" t="s">
        <v>557</v>
      </c>
      <c r="O98">
        <f>IF(COUNTIFS((WeatherIncidents!$B$3:'WeatherIncidents'!$B$26),"&lt;="&amp;E98,WeatherIncidents!$C$3:'WeatherIncidents'!$C$26,"&gt;="&amp;E98)&gt;0,1,0)</f>
        <v>0</v>
      </c>
    </row>
    <row r="99" spans="1:15" ht="45" x14ac:dyDescent="0.25">
      <c r="A99" s="19">
        <v>6057</v>
      </c>
      <c r="B99" s="19" t="s">
        <v>653</v>
      </c>
      <c r="C99" s="19" t="s">
        <v>756</v>
      </c>
      <c r="D99" s="19" t="s">
        <v>415</v>
      </c>
      <c r="E99" s="36">
        <v>40464.344444444447</v>
      </c>
      <c r="F99" s="19" t="s">
        <v>554</v>
      </c>
      <c r="G99" s="19" t="s">
        <v>757</v>
      </c>
      <c r="H99" s="19" t="s">
        <v>674</v>
      </c>
      <c r="I99" s="19" t="s">
        <v>425</v>
      </c>
      <c r="J99" s="19" t="s">
        <v>87</v>
      </c>
      <c r="K99" s="19" t="s">
        <v>685</v>
      </c>
      <c r="L99" s="19" t="s">
        <v>758</v>
      </c>
      <c r="M99" s="19">
        <v>196</v>
      </c>
      <c r="N99" s="19" t="s">
        <v>472</v>
      </c>
      <c r="O99">
        <f>IF(COUNTIFS((WeatherIncidents!$B$3:'WeatherIncidents'!$B$26),"&lt;="&amp;E99,WeatherIncidents!$C$3:'WeatherIncidents'!$C$26,"&gt;="&amp;E99)&gt;0,1,0)</f>
        <v>0</v>
      </c>
    </row>
    <row r="100" spans="1:15" ht="45" x14ac:dyDescent="0.25">
      <c r="A100" s="19">
        <v>6058</v>
      </c>
      <c r="B100" s="19" t="s">
        <v>403</v>
      </c>
      <c r="C100" s="19" t="s">
        <v>759</v>
      </c>
      <c r="D100" s="19" t="s">
        <v>415</v>
      </c>
      <c r="E100" s="36">
        <v>40491.708333333336</v>
      </c>
      <c r="F100" s="19" t="s">
        <v>498</v>
      </c>
      <c r="G100" s="19" t="s">
        <v>760</v>
      </c>
      <c r="H100" s="19" t="s">
        <v>443</v>
      </c>
      <c r="I100" s="19" t="s">
        <v>430</v>
      </c>
      <c r="J100" s="19" t="s">
        <v>761</v>
      </c>
      <c r="K100" s="19" t="s">
        <v>685</v>
      </c>
      <c r="L100" s="19" t="s">
        <v>762</v>
      </c>
      <c r="M100" s="19">
        <v>75</v>
      </c>
      <c r="N100" s="19" t="s">
        <v>413</v>
      </c>
      <c r="O100">
        <f>IF(COUNTIFS((WeatherIncidents!$B$3:'WeatherIncidents'!$B$26),"&lt;="&amp;E100,WeatherIncidents!$C$3:'WeatherIncidents'!$C$26,"&gt;="&amp;E100)&gt;0,1,0)</f>
        <v>0</v>
      </c>
    </row>
    <row r="101" spans="1:15" ht="60" x14ac:dyDescent="0.25">
      <c r="A101" s="19">
        <v>6059</v>
      </c>
      <c r="B101" s="19" t="s">
        <v>403</v>
      </c>
      <c r="C101" s="19" t="s">
        <v>763</v>
      </c>
      <c r="D101" s="19" t="s">
        <v>415</v>
      </c>
      <c r="E101" s="36">
        <v>40512.3125</v>
      </c>
      <c r="F101" s="19" t="s">
        <v>692</v>
      </c>
      <c r="G101" s="19" t="s">
        <v>764</v>
      </c>
      <c r="H101" s="19" t="s">
        <v>7</v>
      </c>
      <c r="I101" s="19" t="s">
        <v>430</v>
      </c>
      <c r="J101" s="19" t="s">
        <v>765</v>
      </c>
      <c r="K101" s="19" t="s">
        <v>644</v>
      </c>
      <c r="L101" s="19" t="s">
        <v>766</v>
      </c>
      <c r="M101" s="19">
        <v>38</v>
      </c>
      <c r="N101" s="19" t="s">
        <v>667</v>
      </c>
      <c r="O101">
        <f>IF(COUNTIFS((WeatherIncidents!$B$3:'WeatherIncidents'!$B$26),"&lt;="&amp;E101,WeatherIncidents!$C$3:'WeatherIncidents'!$C$26,"&gt;="&amp;E101)&gt;0,1,0)</f>
        <v>0</v>
      </c>
    </row>
    <row r="102" spans="1:15" ht="45" x14ac:dyDescent="0.25">
      <c r="A102" s="19">
        <v>6062</v>
      </c>
      <c r="B102" s="19" t="s">
        <v>403</v>
      </c>
      <c r="C102" s="19" t="s">
        <v>767</v>
      </c>
      <c r="D102" s="19" t="s">
        <v>415</v>
      </c>
      <c r="E102" s="36">
        <v>40535.0625</v>
      </c>
      <c r="F102" s="19" t="s">
        <v>602</v>
      </c>
      <c r="G102" s="19" t="s">
        <v>768</v>
      </c>
      <c r="H102" s="19" t="s">
        <v>418</v>
      </c>
      <c r="I102" s="19" t="s">
        <v>409</v>
      </c>
      <c r="J102" s="19" t="s">
        <v>29</v>
      </c>
      <c r="K102" s="19" t="s">
        <v>644</v>
      </c>
      <c r="L102" s="19" t="s">
        <v>769</v>
      </c>
      <c r="M102" s="19">
        <v>1001</v>
      </c>
      <c r="N102" s="19" t="s">
        <v>651</v>
      </c>
      <c r="O102">
        <f>IF(COUNTIFS((WeatherIncidents!$B$3:'WeatherIncidents'!$B$26),"&lt;="&amp;E102,WeatherIncidents!$C$3:'WeatherIncidents'!$C$26,"&gt;="&amp;E102)&gt;0,1,0)</f>
        <v>0</v>
      </c>
    </row>
    <row r="103" spans="1:15" ht="45" x14ac:dyDescent="0.25">
      <c r="A103" s="19">
        <v>6064</v>
      </c>
      <c r="B103" s="19" t="s">
        <v>403</v>
      </c>
      <c r="C103" s="19" t="s">
        <v>578</v>
      </c>
      <c r="D103" s="19" t="s">
        <v>415</v>
      </c>
      <c r="E103" s="36">
        <v>40566.294444444444</v>
      </c>
      <c r="F103" s="19" t="s">
        <v>498</v>
      </c>
      <c r="G103" s="19" t="s">
        <v>770</v>
      </c>
      <c r="H103" s="19" t="s">
        <v>443</v>
      </c>
      <c r="I103" s="19" t="s">
        <v>425</v>
      </c>
      <c r="J103" s="19" t="s">
        <v>771</v>
      </c>
      <c r="K103" s="19" t="s">
        <v>644</v>
      </c>
      <c r="L103" s="19" t="s">
        <v>772</v>
      </c>
      <c r="M103" s="19">
        <v>217</v>
      </c>
      <c r="N103" s="19" t="s">
        <v>773</v>
      </c>
      <c r="O103">
        <f>IF(COUNTIFS((WeatherIncidents!$B$3:'WeatherIncidents'!$B$26),"&lt;="&amp;E103,WeatherIncidents!$C$3:'WeatherIncidents'!$C$26,"&gt;="&amp;E103)&gt;0,1,0)</f>
        <v>1</v>
      </c>
    </row>
    <row r="104" spans="1:15" ht="45" x14ac:dyDescent="0.25">
      <c r="A104" s="19">
        <v>6068</v>
      </c>
      <c r="B104" s="19" t="s">
        <v>403</v>
      </c>
      <c r="C104" s="19" t="s">
        <v>774</v>
      </c>
      <c r="D104" s="19" t="s">
        <v>415</v>
      </c>
      <c r="E104" s="36">
        <v>40633.445833333331</v>
      </c>
      <c r="F104" s="19" t="s">
        <v>599</v>
      </c>
      <c r="G104" s="19" t="s">
        <v>775</v>
      </c>
      <c r="H104" s="19" t="s">
        <v>7</v>
      </c>
      <c r="I104" s="19" t="s">
        <v>425</v>
      </c>
      <c r="J104" s="19" t="s">
        <v>570</v>
      </c>
      <c r="K104" s="19" t="s">
        <v>644</v>
      </c>
      <c r="L104" s="19" t="s">
        <v>776</v>
      </c>
      <c r="M104" s="19">
        <v>524</v>
      </c>
      <c r="N104" s="19" t="s">
        <v>672</v>
      </c>
      <c r="O104">
        <f>IF(COUNTIFS((WeatherIncidents!$B$3:'WeatherIncidents'!$B$26),"&lt;="&amp;E104,WeatherIncidents!$C$3:'WeatherIncidents'!$C$26,"&gt;="&amp;E104)&gt;0,1,0)</f>
        <v>0</v>
      </c>
    </row>
    <row r="105" spans="1:15" ht="45" x14ac:dyDescent="0.25">
      <c r="A105" s="19">
        <v>6069</v>
      </c>
      <c r="B105" s="19" t="s">
        <v>403</v>
      </c>
      <c r="C105" s="19" t="s">
        <v>777</v>
      </c>
      <c r="D105" s="19" t="s">
        <v>415</v>
      </c>
      <c r="E105" s="36">
        <v>40635.583333333336</v>
      </c>
      <c r="F105" s="19" t="s">
        <v>416</v>
      </c>
      <c r="G105" s="19" t="s">
        <v>778</v>
      </c>
      <c r="H105" s="19" t="s">
        <v>443</v>
      </c>
      <c r="I105" s="19" t="s">
        <v>425</v>
      </c>
      <c r="J105" s="19" t="s">
        <v>779</v>
      </c>
      <c r="K105" s="19" t="s">
        <v>685</v>
      </c>
      <c r="L105" s="19" t="s">
        <v>780</v>
      </c>
      <c r="M105" s="19" t="s">
        <v>781</v>
      </c>
      <c r="N105" s="19" t="s">
        <v>667</v>
      </c>
      <c r="O105">
        <f>IF(COUNTIFS((WeatherIncidents!$B$3:'WeatherIncidents'!$B$26),"&lt;="&amp;E105,WeatherIncidents!$C$3:'WeatherIncidents'!$C$26,"&gt;="&amp;E105)&gt;0,1,0)</f>
        <v>0</v>
      </c>
    </row>
    <row r="106" spans="1:15" ht="45" x14ac:dyDescent="0.25">
      <c r="A106" s="19">
        <v>6073</v>
      </c>
      <c r="B106" s="19" t="s">
        <v>403</v>
      </c>
      <c r="C106" s="19" t="s">
        <v>782</v>
      </c>
      <c r="D106" s="19" t="s">
        <v>415</v>
      </c>
      <c r="E106" s="36">
        <v>40665.419444444444</v>
      </c>
      <c r="F106" s="19" t="s">
        <v>692</v>
      </c>
      <c r="G106" s="19" t="s">
        <v>783</v>
      </c>
      <c r="H106" s="19" t="s">
        <v>504</v>
      </c>
      <c r="I106" s="19" t="s">
        <v>430</v>
      </c>
      <c r="J106" s="19" t="s">
        <v>784</v>
      </c>
      <c r="K106" s="19" t="s">
        <v>644</v>
      </c>
      <c r="L106" s="19" t="s">
        <v>785</v>
      </c>
      <c r="M106" s="19">
        <v>276</v>
      </c>
      <c r="N106" s="19" t="s">
        <v>660</v>
      </c>
      <c r="O106">
        <f>IF(COUNTIFS((WeatherIncidents!$B$3:'WeatherIncidents'!$B$26),"&lt;="&amp;E106,WeatherIncidents!$C$3:'WeatherIncidents'!$C$26,"&gt;="&amp;E106)&gt;0,1,0)</f>
        <v>0</v>
      </c>
    </row>
    <row r="107" spans="1:15" ht="45" x14ac:dyDescent="0.25">
      <c r="A107" s="19">
        <v>6074</v>
      </c>
      <c r="B107" s="19" t="s">
        <v>403</v>
      </c>
      <c r="C107" s="19" t="s">
        <v>786</v>
      </c>
      <c r="D107" s="19" t="s">
        <v>405</v>
      </c>
      <c r="E107" s="36">
        <v>40667.5</v>
      </c>
      <c r="F107" s="19" t="s">
        <v>498</v>
      </c>
      <c r="G107" s="19" t="s">
        <v>787</v>
      </c>
      <c r="H107" s="19" t="s">
        <v>560</v>
      </c>
      <c r="I107" s="19" t="s">
        <v>409</v>
      </c>
      <c r="J107" s="19" t="s">
        <v>788</v>
      </c>
      <c r="K107" s="19" t="s">
        <v>644</v>
      </c>
      <c r="L107" s="19" t="s">
        <v>789</v>
      </c>
      <c r="M107" s="19">
        <v>227</v>
      </c>
      <c r="N107" s="19" t="s">
        <v>667</v>
      </c>
      <c r="O107">
        <f>IF(COUNTIFS((WeatherIncidents!$B$3:'WeatherIncidents'!$B$26),"&lt;="&amp;E107,WeatherIncidents!$C$3:'WeatherIncidents'!$C$26,"&gt;="&amp;E107)&gt;0,1,0)</f>
        <v>0</v>
      </c>
    </row>
    <row r="108" spans="1:15" ht="45" x14ac:dyDescent="0.25">
      <c r="A108" s="19">
        <v>6076</v>
      </c>
      <c r="B108" s="19" t="s">
        <v>403</v>
      </c>
      <c r="C108" s="19" t="s">
        <v>790</v>
      </c>
      <c r="D108" s="19" t="s">
        <v>415</v>
      </c>
      <c r="E108" s="36">
        <v>40675.673611111109</v>
      </c>
      <c r="F108" s="19" t="s">
        <v>498</v>
      </c>
      <c r="G108" s="19" t="s">
        <v>791</v>
      </c>
      <c r="H108" s="19" t="s">
        <v>504</v>
      </c>
      <c r="I108" s="19" t="s">
        <v>430</v>
      </c>
      <c r="J108" s="19" t="s">
        <v>792</v>
      </c>
      <c r="K108" s="19" t="s">
        <v>644</v>
      </c>
      <c r="L108" s="19" t="s">
        <v>793</v>
      </c>
      <c r="M108" s="19">
        <v>235</v>
      </c>
      <c r="N108" s="19" t="s">
        <v>420</v>
      </c>
      <c r="O108">
        <f>IF(COUNTIFS((WeatherIncidents!$B$3:'WeatherIncidents'!$B$26),"&lt;="&amp;E108,WeatherIncidents!$C$3:'WeatherIncidents'!$C$26,"&gt;="&amp;E108)&gt;0,1,0)</f>
        <v>0</v>
      </c>
    </row>
    <row r="109" spans="1:15" ht="45" x14ac:dyDescent="0.25">
      <c r="A109" s="19">
        <v>6082</v>
      </c>
      <c r="B109" s="19" t="s">
        <v>403</v>
      </c>
      <c r="C109" s="19" t="s">
        <v>489</v>
      </c>
      <c r="D109" s="19" t="s">
        <v>415</v>
      </c>
      <c r="E109" s="36">
        <v>40680.479166666664</v>
      </c>
      <c r="F109" s="19" t="s">
        <v>489</v>
      </c>
      <c r="G109" s="19" t="s">
        <v>794</v>
      </c>
      <c r="H109" s="19" t="s">
        <v>418</v>
      </c>
      <c r="I109" s="19" t="s">
        <v>409</v>
      </c>
      <c r="J109" s="19" t="s">
        <v>795</v>
      </c>
      <c r="K109" s="19" t="s">
        <v>644</v>
      </c>
      <c r="L109" s="19" t="s">
        <v>796</v>
      </c>
      <c r="M109" s="19">
        <v>487</v>
      </c>
      <c r="N109" s="19" t="s">
        <v>797</v>
      </c>
      <c r="O109">
        <f>IF(COUNTIFS((WeatherIncidents!$B$3:'WeatherIncidents'!$B$26),"&lt;="&amp;E109,WeatherIncidents!$C$3:'WeatherIncidents'!$C$26,"&gt;="&amp;E109)&gt;0,1,0)</f>
        <v>0</v>
      </c>
    </row>
    <row r="110" spans="1:15" ht="45" x14ac:dyDescent="0.25">
      <c r="A110" s="19">
        <v>6079</v>
      </c>
      <c r="B110" s="19" t="s">
        <v>403</v>
      </c>
      <c r="C110" s="19" t="s">
        <v>798</v>
      </c>
      <c r="D110" s="19" t="s">
        <v>415</v>
      </c>
      <c r="E110" s="36">
        <v>40687.510416666664</v>
      </c>
      <c r="F110" s="19" t="s">
        <v>489</v>
      </c>
      <c r="G110" s="19" t="s">
        <v>799</v>
      </c>
      <c r="H110" s="19" t="s">
        <v>7</v>
      </c>
      <c r="I110" s="19" t="s">
        <v>425</v>
      </c>
      <c r="J110" s="19" t="s">
        <v>570</v>
      </c>
      <c r="K110" s="19" t="s">
        <v>644</v>
      </c>
      <c r="L110" s="19" t="s">
        <v>800</v>
      </c>
      <c r="M110" s="19">
        <v>486</v>
      </c>
      <c r="N110" s="19" t="s">
        <v>645</v>
      </c>
      <c r="O110">
        <f>IF(COUNTIFS((WeatherIncidents!$B$3:'WeatherIncidents'!$B$26),"&lt;="&amp;E110,WeatherIncidents!$C$3:'WeatherIncidents'!$C$26,"&gt;="&amp;E110)&gt;0,1,0)</f>
        <v>0</v>
      </c>
    </row>
    <row r="111" spans="1:15" ht="45" x14ac:dyDescent="0.25">
      <c r="A111" s="19">
        <v>6083</v>
      </c>
      <c r="B111" s="19" t="s">
        <v>403</v>
      </c>
      <c r="C111" s="19" t="s">
        <v>801</v>
      </c>
      <c r="D111" s="19" t="s">
        <v>415</v>
      </c>
      <c r="E111" s="36">
        <v>40693.612500000003</v>
      </c>
      <c r="F111" s="19" t="s">
        <v>422</v>
      </c>
      <c r="G111" s="19" t="s">
        <v>802</v>
      </c>
      <c r="H111" s="19" t="s">
        <v>708</v>
      </c>
      <c r="I111" s="19" t="s">
        <v>425</v>
      </c>
      <c r="J111" s="19" t="s">
        <v>803</v>
      </c>
      <c r="K111" s="19" t="s">
        <v>685</v>
      </c>
      <c r="L111" s="19" t="s">
        <v>804</v>
      </c>
      <c r="M111" s="19">
        <v>534</v>
      </c>
      <c r="N111" s="19" t="s">
        <v>453</v>
      </c>
      <c r="O111">
        <f>IF(COUNTIFS((WeatherIncidents!$B$3:'WeatherIncidents'!$B$26),"&lt;="&amp;E111,WeatherIncidents!$C$3:'WeatherIncidents'!$C$26,"&gt;="&amp;E111)&gt;0,1,0)</f>
        <v>0</v>
      </c>
    </row>
    <row r="112" spans="1:15" ht="45" x14ac:dyDescent="0.25">
      <c r="A112" s="19">
        <v>6080</v>
      </c>
      <c r="B112" s="19" t="s">
        <v>403</v>
      </c>
      <c r="C112" s="19" t="s">
        <v>805</v>
      </c>
      <c r="D112" s="19" t="s">
        <v>415</v>
      </c>
      <c r="E112" s="36">
        <v>40694.415277777778</v>
      </c>
      <c r="F112" s="19" t="s">
        <v>554</v>
      </c>
      <c r="G112" s="19" t="s">
        <v>806</v>
      </c>
      <c r="H112" s="19" t="s">
        <v>7</v>
      </c>
      <c r="I112" s="19" t="s">
        <v>425</v>
      </c>
      <c r="J112" s="19" t="s">
        <v>807</v>
      </c>
      <c r="K112" s="19" t="s">
        <v>644</v>
      </c>
      <c r="L112" s="19" t="s">
        <v>808</v>
      </c>
      <c r="M112" s="19">
        <v>200</v>
      </c>
      <c r="N112" s="19" t="s">
        <v>809</v>
      </c>
      <c r="O112">
        <f>IF(COUNTIFS((WeatherIncidents!$B$3:'WeatherIncidents'!$B$26),"&lt;="&amp;E112,WeatherIncidents!$C$3:'WeatherIncidents'!$C$26,"&gt;="&amp;E112)&gt;0,1,0)</f>
        <v>0</v>
      </c>
    </row>
    <row r="113" spans="1:15" ht="60" x14ac:dyDescent="0.25">
      <c r="A113" s="19">
        <v>6084</v>
      </c>
      <c r="B113" s="19" t="s">
        <v>403</v>
      </c>
      <c r="C113" s="19" t="s">
        <v>810</v>
      </c>
      <c r="D113" s="19" t="s">
        <v>415</v>
      </c>
      <c r="E113" s="36">
        <v>40696.722222222219</v>
      </c>
      <c r="F113" s="19" t="s">
        <v>498</v>
      </c>
      <c r="G113" s="19" t="s">
        <v>811</v>
      </c>
      <c r="H113" s="19" t="s">
        <v>408</v>
      </c>
      <c r="I113" s="19" t="s">
        <v>409</v>
      </c>
      <c r="J113" s="19" t="s">
        <v>812</v>
      </c>
      <c r="K113" s="19" t="s">
        <v>644</v>
      </c>
      <c r="L113" s="19" t="s">
        <v>813</v>
      </c>
      <c r="M113" s="19">
        <v>350</v>
      </c>
      <c r="N113" s="19" t="s">
        <v>453</v>
      </c>
      <c r="O113">
        <f>IF(COUNTIFS((WeatherIncidents!$B$3:'WeatherIncidents'!$B$26),"&lt;="&amp;E113,WeatherIncidents!$C$3:'WeatherIncidents'!$C$26,"&gt;="&amp;E113)&gt;0,1,0)</f>
        <v>0</v>
      </c>
    </row>
    <row r="114" spans="1:15" ht="45" x14ac:dyDescent="0.25">
      <c r="A114" s="19">
        <v>6085</v>
      </c>
      <c r="B114" s="19" t="s">
        <v>403</v>
      </c>
      <c r="C114" s="19" t="s">
        <v>814</v>
      </c>
      <c r="D114" s="19" t="s">
        <v>405</v>
      </c>
      <c r="E114" s="36">
        <v>40696.5</v>
      </c>
      <c r="F114" s="19" t="s">
        <v>528</v>
      </c>
      <c r="G114" s="19" t="s">
        <v>815</v>
      </c>
      <c r="H114" s="19" t="s">
        <v>604</v>
      </c>
      <c r="I114" s="19" t="s">
        <v>430</v>
      </c>
      <c r="J114" s="19" t="s">
        <v>816</v>
      </c>
      <c r="M114" s="19" t="s">
        <v>817</v>
      </c>
      <c r="N114" s="19" t="s">
        <v>797</v>
      </c>
      <c r="O114">
        <f>IF(COUNTIFS((WeatherIncidents!$B$3:'WeatherIncidents'!$B$26),"&lt;="&amp;E114,WeatherIncidents!$C$3:'WeatherIncidents'!$C$26,"&gt;="&amp;E114)&gt;0,1,0)</f>
        <v>0</v>
      </c>
    </row>
    <row r="115" spans="1:15" ht="45" x14ac:dyDescent="0.25">
      <c r="A115" s="19">
        <v>6086</v>
      </c>
      <c r="B115" s="19" t="s">
        <v>403</v>
      </c>
      <c r="C115" s="19" t="s">
        <v>818</v>
      </c>
      <c r="D115" s="19" t="s">
        <v>415</v>
      </c>
      <c r="E115" s="36">
        <v>40696.695833333331</v>
      </c>
      <c r="F115" s="19" t="s">
        <v>818</v>
      </c>
      <c r="G115" s="19" t="s">
        <v>819</v>
      </c>
      <c r="H115" s="19" t="s">
        <v>504</v>
      </c>
      <c r="I115" s="19" t="s">
        <v>430</v>
      </c>
      <c r="J115" s="19" t="s">
        <v>820</v>
      </c>
      <c r="K115" s="19" t="s">
        <v>644</v>
      </c>
      <c r="M115" s="19">
        <v>289</v>
      </c>
      <c r="N115" s="19" t="s">
        <v>821</v>
      </c>
      <c r="O115">
        <f>IF(COUNTIFS((WeatherIncidents!$B$3:'WeatherIncidents'!$B$26),"&lt;="&amp;E115,WeatherIncidents!$C$3:'WeatherIncidents'!$C$26,"&gt;="&amp;E115)&gt;0,1,0)</f>
        <v>0</v>
      </c>
    </row>
    <row r="116" spans="1:15" ht="60" x14ac:dyDescent="0.25">
      <c r="A116" s="19">
        <v>6090</v>
      </c>
      <c r="B116" s="19" t="s">
        <v>403</v>
      </c>
      <c r="C116" s="19" t="s">
        <v>822</v>
      </c>
      <c r="D116" s="19" t="s">
        <v>415</v>
      </c>
      <c r="E116" s="36">
        <v>40723.590277777781</v>
      </c>
      <c r="F116" s="19" t="s">
        <v>422</v>
      </c>
      <c r="G116" s="19" t="s">
        <v>823</v>
      </c>
      <c r="H116" s="19" t="s">
        <v>418</v>
      </c>
      <c r="I116" s="19" t="s">
        <v>409</v>
      </c>
      <c r="J116" s="19" t="s">
        <v>824</v>
      </c>
      <c r="K116" s="19" t="s">
        <v>644</v>
      </c>
      <c r="L116" s="19" t="s">
        <v>825</v>
      </c>
      <c r="M116" s="19">
        <v>63</v>
      </c>
      <c r="N116" s="19" t="s">
        <v>667</v>
      </c>
      <c r="O116">
        <f>IF(COUNTIFS((WeatherIncidents!$B$3:'WeatherIncidents'!$B$26),"&lt;="&amp;E116,WeatherIncidents!$C$3:'WeatherIncidents'!$C$26,"&gt;="&amp;E116)&gt;0,1,0)</f>
        <v>0</v>
      </c>
    </row>
    <row r="117" spans="1:15" ht="45" x14ac:dyDescent="0.25">
      <c r="A117" s="19">
        <v>6091</v>
      </c>
      <c r="B117" s="19" t="s">
        <v>403</v>
      </c>
      <c r="C117" s="19" t="s">
        <v>826</v>
      </c>
      <c r="D117" s="19" t="s">
        <v>415</v>
      </c>
      <c r="E117" s="36">
        <v>40737.669444444444</v>
      </c>
      <c r="F117" s="19" t="s">
        <v>422</v>
      </c>
      <c r="G117" s="19" t="s">
        <v>827</v>
      </c>
      <c r="H117" s="19" t="s">
        <v>708</v>
      </c>
      <c r="I117" s="19" t="s">
        <v>425</v>
      </c>
      <c r="J117" s="19" t="s">
        <v>828</v>
      </c>
      <c r="K117" s="19" t="s">
        <v>644</v>
      </c>
      <c r="L117" s="19" t="s">
        <v>829</v>
      </c>
      <c r="M117" s="19">
        <v>460</v>
      </c>
      <c r="N117" s="19" t="s">
        <v>830</v>
      </c>
      <c r="O117">
        <f>IF(COUNTIFS((WeatherIncidents!$B$3:'WeatherIncidents'!$B$26),"&lt;="&amp;E117,WeatherIncidents!$C$3:'WeatherIncidents'!$C$26,"&gt;="&amp;E117)&gt;0,1,0)</f>
        <v>0</v>
      </c>
    </row>
    <row r="118" spans="1:15" ht="45" x14ac:dyDescent="0.25">
      <c r="A118" s="19">
        <v>6100</v>
      </c>
      <c r="B118" s="19" t="s">
        <v>403</v>
      </c>
      <c r="C118" s="19" t="s">
        <v>831</v>
      </c>
      <c r="D118" s="19" t="s">
        <v>415</v>
      </c>
      <c r="E118" s="36">
        <v>40779.375</v>
      </c>
      <c r="F118" s="19" t="s">
        <v>498</v>
      </c>
      <c r="G118" s="19" t="s">
        <v>832</v>
      </c>
      <c r="H118" s="19" t="s">
        <v>833</v>
      </c>
      <c r="I118" s="19" t="s">
        <v>430</v>
      </c>
      <c r="J118" s="19" t="s">
        <v>834</v>
      </c>
      <c r="K118" s="19" t="s">
        <v>644</v>
      </c>
      <c r="L118" s="19" t="s">
        <v>835</v>
      </c>
      <c r="M118" s="19">
        <v>448</v>
      </c>
      <c r="N118" s="19" t="s">
        <v>493</v>
      </c>
      <c r="O118">
        <f>IF(COUNTIFS((WeatherIncidents!$B$3:'WeatherIncidents'!$B$26),"&lt;="&amp;E118,WeatherIncidents!$C$3:'WeatherIncidents'!$C$26,"&gt;="&amp;E118)&gt;0,1,0)</f>
        <v>0</v>
      </c>
    </row>
    <row r="119" spans="1:15" ht="45" x14ac:dyDescent="0.25">
      <c r="A119" s="19">
        <v>6101</v>
      </c>
      <c r="B119" s="19" t="s">
        <v>403</v>
      </c>
      <c r="C119" s="19" t="s">
        <v>836</v>
      </c>
      <c r="D119" s="19" t="s">
        <v>415</v>
      </c>
      <c r="E119" s="36">
        <v>40780</v>
      </c>
      <c r="F119" s="19" t="s">
        <v>554</v>
      </c>
      <c r="G119" s="19" t="s">
        <v>837</v>
      </c>
      <c r="H119" s="19" t="s">
        <v>517</v>
      </c>
      <c r="I119" s="19" t="s">
        <v>430</v>
      </c>
      <c r="J119" s="19" t="s">
        <v>779</v>
      </c>
      <c r="K119" s="19" t="s">
        <v>644</v>
      </c>
      <c r="L119" s="19" t="s">
        <v>838</v>
      </c>
      <c r="M119" s="19">
        <v>339</v>
      </c>
      <c r="N119" s="19" t="s">
        <v>839</v>
      </c>
      <c r="O119">
        <f>IF(COUNTIFS((WeatherIncidents!$B$3:'WeatherIncidents'!$B$26),"&lt;="&amp;E119,WeatherIncidents!$C$3:'WeatherIncidents'!$C$26,"&gt;="&amp;E119)&gt;0,1,0)</f>
        <v>0</v>
      </c>
    </row>
    <row r="120" spans="1:15" ht="45" x14ac:dyDescent="0.25">
      <c r="A120" s="19">
        <v>6102</v>
      </c>
      <c r="B120" s="19" t="s">
        <v>403</v>
      </c>
      <c r="C120" s="19" t="s">
        <v>696</v>
      </c>
      <c r="D120" s="19" t="s">
        <v>415</v>
      </c>
      <c r="E120" s="36">
        <v>40784.458333333336</v>
      </c>
      <c r="F120" s="19" t="s">
        <v>498</v>
      </c>
      <c r="G120" s="19" t="s">
        <v>840</v>
      </c>
      <c r="H120" s="19" t="s">
        <v>841</v>
      </c>
      <c r="I120" s="19" t="s">
        <v>430</v>
      </c>
      <c r="J120" s="19" t="s">
        <v>842</v>
      </c>
      <c r="K120" s="19" t="s">
        <v>685</v>
      </c>
      <c r="M120" s="19">
        <v>249</v>
      </c>
      <c r="N120" s="19" t="s">
        <v>843</v>
      </c>
      <c r="O120">
        <f>IF(COUNTIFS((WeatherIncidents!$B$3:'WeatherIncidents'!$B$26),"&lt;="&amp;E120,WeatherIncidents!$C$3:'WeatherIncidents'!$C$26,"&gt;="&amp;E120)&gt;0,1,0)</f>
        <v>0</v>
      </c>
    </row>
    <row r="121" spans="1:15" ht="45" x14ac:dyDescent="0.25">
      <c r="A121" s="19">
        <v>6104</v>
      </c>
      <c r="B121" s="19" t="s">
        <v>403</v>
      </c>
      <c r="C121" s="19" t="s">
        <v>844</v>
      </c>
      <c r="D121" s="19" t="s">
        <v>405</v>
      </c>
      <c r="E121" s="36">
        <v>40793.53125</v>
      </c>
      <c r="F121" s="19" t="s">
        <v>520</v>
      </c>
      <c r="G121" s="19" t="s">
        <v>845</v>
      </c>
      <c r="H121" s="19" t="s">
        <v>846</v>
      </c>
      <c r="I121" s="19" t="s">
        <v>409</v>
      </c>
      <c r="J121" s="19" t="s">
        <v>846</v>
      </c>
      <c r="M121" s="19">
        <v>245</v>
      </c>
      <c r="N121" s="19" t="s">
        <v>557</v>
      </c>
      <c r="O121">
        <f>IF(COUNTIFS((WeatherIncidents!$B$3:'WeatherIncidents'!$B$26),"&lt;="&amp;E121,WeatherIncidents!$C$3:'WeatherIncidents'!$C$26,"&gt;="&amp;E121)&gt;0,1,0)</f>
        <v>0</v>
      </c>
    </row>
    <row r="122" spans="1:15" ht="45" x14ac:dyDescent="0.25">
      <c r="A122" s="19">
        <v>6107</v>
      </c>
      <c r="B122" s="19" t="s">
        <v>403</v>
      </c>
      <c r="C122" s="19" t="s">
        <v>847</v>
      </c>
      <c r="D122" s="19" t="s">
        <v>585</v>
      </c>
      <c r="E122" s="36">
        <v>40805.592361111114</v>
      </c>
      <c r="F122" s="19" t="s">
        <v>498</v>
      </c>
      <c r="G122" s="19" t="s">
        <v>848</v>
      </c>
      <c r="H122" s="19" t="s">
        <v>833</v>
      </c>
      <c r="I122" s="19" t="s">
        <v>430</v>
      </c>
      <c r="J122" s="19" t="s">
        <v>588</v>
      </c>
      <c r="K122" s="19" t="s">
        <v>644</v>
      </c>
      <c r="L122" s="19" t="s">
        <v>849</v>
      </c>
      <c r="M122" s="19" t="s">
        <v>412</v>
      </c>
      <c r="N122" s="19" t="s">
        <v>651</v>
      </c>
      <c r="O122">
        <f>IF(COUNTIFS((WeatherIncidents!$B$3:'WeatherIncidents'!$B$26),"&lt;="&amp;E122,WeatherIncidents!$C$3:'WeatherIncidents'!$C$26,"&gt;="&amp;E122)&gt;0,1,0)</f>
        <v>0</v>
      </c>
    </row>
    <row r="123" spans="1:15" ht="45" x14ac:dyDescent="0.25">
      <c r="A123" s="19">
        <v>6108</v>
      </c>
      <c r="B123" s="19" t="s">
        <v>403</v>
      </c>
      <c r="C123" s="19" t="s">
        <v>445</v>
      </c>
      <c r="D123" s="19" t="s">
        <v>415</v>
      </c>
      <c r="E123" s="36">
        <v>40826</v>
      </c>
      <c r="F123" s="19" t="s">
        <v>498</v>
      </c>
      <c r="G123" s="19" t="s">
        <v>850</v>
      </c>
      <c r="H123" s="19" t="s">
        <v>851</v>
      </c>
      <c r="I123" s="19" t="s">
        <v>425</v>
      </c>
      <c r="J123" s="19" t="s">
        <v>570</v>
      </c>
      <c r="K123" s="19" t="s">
        <v>644</v>
      </c>
      <c r="L123" s="19" t="s">
        <v>852</v>
      </c>
      <c r="M123" s="19">
        <v>233</v>
      </c>
      <c r="N123" s="19" t="s">
        <v>651</v>
      </c>
      <c r="O123">
        <f>IF(COUNTIFS((WeatherIncidents!$B$3:'WeatherIncidents'!$B$26),"&lt;="&amp;E123,WeatherIncidents!$C$3:'WeatherIncidents'!$C$26,"&gt;="&amp;E123)&gt;0,1,0)</f>
        <v>0</v>
      </c>
    </row>
    <row r="124" spans="1:15" ht="45" x14ac:dyDescent="0.25">
      <c r="A124" s="19">
        <v>6112</v>
      </c>
      <c r="B124" s="19" t="s">
        <v>403</v>
      </c>
      <c r="C124" s="19" t="s">
        <v>853</v>
      </c>
      <c r="D124" s="19" t="s">
        <v>415</v>
      </c>
      <c r="E124" s="36">
        <v>40834.645138888889</v>
      </c>
      <c r="F124" s="19" t="s">
        <v>498</v>
      </c>
      <c r="G124" s="19" t="s">
        <v>854</v>
      </c>
      <c r="H124" s="19" t="s">
        <v>855</v>
      </c>
      <c r="I124" s="19" t="s">
        <v>425</v>
      </c>
      <c r="J124" s="19" t="s">
        <v>570</v>
      </c>
      <c r="K124" s="19" t="s">
        <v>644</v>
      </c>
      <c r="L124" s="19" t="s">
        <v>856</v>
      </c>
      <c r="M124" s="19">
        <v>354</v>
      </c>
      <c r="N124" s="19" t="s">
        <v>672</v>
      </c>
      <c r="O124">
        <f>IF(COUNTIFS((WeatherIncidents!$B$3:'WeatherIncidents'!$B$26),"&lt;="&amp;E124,WeatherIncidents!$C$3:'WeatherIncidents'!$C$26,"&gt;="&amp;E124)&gt;0,1,0)</f>
        <v>0</v>
      </c>
    </row>
    <row r="125" spans="1:15" ht="45" x14ac:dyDescent="0.25">
      <c r="A125" s="19">
        <v>6113</v>
      </c>
      <c r="B125" s="19" t="s">
        <v>403</v>
      </c>
      <c r="C125" s="19" t="s">
        <v>774</v>
      </c>
      <c r="D125" s="19" t="s">
        <v>415</v>
      </c>
      <c r="E125" s="36">
        <v>40848.168055555558</v>
      </c>
      <c r="F125" s="19" t="s">
        <v>498</v>
      </c>
      <c r="G125" s="19" t="s">
        <v>857</v>
      </c>
      <c r="H125" s="19" t="s">
        <v>443</v>
      </c>
      <c r="I125" s="19" t="s">
        <v>425</v>
      </c>
      <c r="J125" s="19" t="s">
        <v>858</v>
      </c>
      <c r="K125" s="19" t="s">
        <v>685</v>
      </c>
      <c r="L125" s="19">
        <v>73664</v>
      </c>
      <c r="M125" s="19">
        <v>91</v>
      </c>
      <c r="N125" s="19" t="s">
        <v>453</v>
      </c>
      <c r="O125">
        <f>IF(COUNTIFS((WeatherIncidents!$B$3:'WeatherIncidents'!$B$26),"&lt;="&amp;E125,WeatherIncidents!$C$3:'WeatherIncidents'!$C$26,"&gt;="&amp;E125)&gt;0,1,0)</f>
        <v>0</v>
      </c>
    </row>
    <row r="126" spans="1:15" ht="45" x14ac:dyDescent="0.25">
      <c r="A126" s="19">
        <v>6114</v>
      </c>
      <c r="B126" s="19" t="s">
        <v>403</v>
      </c>
      <c r="C126" s="19" t="s">
        <v>859</v>
      </c>
      <c r="D126" s="19" t="s">
        <v>415</v>
      </c>
      <c r="E126" s="36">
        <v>40856.6875</v>
      </c>
      <c r="F126" s="19" t="s">
        <v>498</v>
      </c>
      <c r="G126" s="19" t="s">
        <v>860</v>
      </c>
      <c r="H126" s="19" t="s">
        <v>7</v>
      </c>
      <c r="I126" s="19" t="s">
        <v>425</v>
      </c>
      <c r="J126" s="19" t="s">
        <v>456</v>
      </c>
      <c r="K126" s="19" t="s">
        <v>644</v>
      </c>
      <c r="L126" s="19">
        <v>218479</v>
      </c>
      <c r="M126" s="19">
        <v>1100</v>
      </c>
      <c r="N126" s="19" t="s">
        <v>809</v>
      </c>
      <c r="O126">
        <f>IF(COUNTIFS((WeatherIncidents!$B$3:'WeatherIncidents'!$B$26),"&lt;="&amp;E126,WeatherIncidents!$C$3:'WeatherIncidents'!$C$26,"&gt;="&amp;E126)&gt;0,1,0)</f>
        <v>0</v>
      </c>
    </row>
    <row r="127" spans="1:15" ht="45" x14ac:dyDescent="0.25">
      <c r="A127" s="19">
        <v>6116</v>
      </c>
      <c r="B127" s="19" t="s">
        <v>403</v>
      </c>
      <c r="C127" s="19" t="s">
        <v>861</v>
      </c>
      <c r="D127" s="19" t="s">
        <v>415</v>
      </c>
      <c r="E127" s="36">
        <v>40876.458333333336</v>
      </c>
      <c r="F127" s="19" t="s">
        <v>528</v>
      </c>
      <c r="G127" s="19" t="s">
        <v>862</v>
      </c>
      <c r="H127" s="19" t="s">
        <v>708</v>
      </c>
      <c r="I127" s="19" t="s">
        <v>425</v>
      </c>
      <c r="J127" s="19" t="s">
        <v>863</v>
      </c>
      <c r="K127" s="19" t="s">
        <v>644</v>
      </c>
      <c r="L127" s="19" t="s">
        <v>864</v>
      </c>
      <c r="M127" s="19">
        <v>392</v>
      </c>
      <c r="N127" s="19" t="s">
        <v>651</v>
      </c>
      <c r="O127">
        <f>IF(COUNTIFS((WeatherIncidents!$B$3:'WeatherIncidents'!$B$26),"&lt;="&amp;E127,WeatherIncidents!$C$3:'WeatherIncidents'!$C$26,"&gt;="&amp;E127)&gt;0,1,0)</f>
        <v>0</v>
      </c>
    </row>
    <row r="128" spans="1:15" ht="45" x14ac:dyDescent="0.25">
      <c r="A128" s="19">
        <v>6121</v>
      </c>
      <c r="B128" s="19" t="s">
        <v>403</v>
      </c>
      <c r="C128" s="19" t="s">
        <v>865</v>
      </c>
      <c r="D128" s="19" t="s">
        <v>415</v>
      </c>
      <c r="E128" s="36">
        <v>40977.695833333331</v>
      </c>
      <c r="F128" s="19" t="s">
        <v>866</v>
      </c>
      <c r="G128" s="19" t="s">
        <v>867</v>
      </c>
      <c r="H128" s="19" t="s">
        <v>674</v>
      </c>
      <c r="I128" s="19" t="s">
        <v>425</v>
      </c>
      <c r="J128" s="19" t="s">
        <v>459</v>
      </c>
      <c r="K128" s="19" t="s">
        <v>644</v>
      </c>
      <c r="L128" s="19" t="s">
        <v>868</v>
      </c>
      <c r="M128" s="19">
        <v>406</v>
      </c>
      <c r="N128" s="19" t="s">
        <v>672</v>
      </c>
      <c r="O128">
        <f>IF(COUNTIFS((WeatherIncidents!$B$3:'WeatherIncidents'!$B$26),"&lt;="&amp;E128,WeatherIncidents!$C$3:'WeatherIncidents'!$C$26,"&gt;="&amp;E128)&gt;0,1,0)</f>
        <v>0</v>
      </c>
    </row>
    <row r="129" spans="1:15" ht="60" x14ac:dyDescent="0.25">
      <c r="A129" s="19">
        <v>6122</v>
      </c>
      <c r="B129" s="19" t="s">
        <v>403</v>
      </c>
      <c r="C129" s="19" t="s">
        <v>869</v>
      </c>
      <c r="D129" s="19" t="s">
        <v>415</v>
      </c>
      <c r="E129" s="36">
        <v>40988.820138888892</v>
      </c>
      <c r="F129" s="19" t="s">
        <v>692</v>
      </c>
      <c r="G129" s="19" t="s">
        <v>870</v>
      </c>
      <c r="H129" s="19" t="s">
        <v>517</v>
      </c>
      <c r="I129" s="19" t="s">
        <v>425</v>
      </c>
      <c r="J129" s="19" t="s">
        <v>871</v>
      </c>
      <c r="K129" s="19" t="s">
        <v>644</v>
      </c>
      <c r="L129" s="19" t="s">
        <v>872</v>
      </c>
      <c r="M129" s="19">
        <v>921</v>
      </c>
      <c r="N129" s="19" t="s">
        <v>660</v>
      </c>
      <c r="O129">
        <f>IF(COUNTIFS((WeatherIncidents!$B$3:'WeatherIncidents'!$B$26),"&lt;="&amp;E129,WeatherIncidents!$C$3:'WeatherIncidents'!$C$26,"&gt;="&amp;E129)&gt;0,1,0)</f>
        <v>0</v>
      </c>
    </row>
    <row r="130" spans="1:15" ht="45" x14ac:dyDescent="0.25">
      <c r="A130" s="19">
        <v>6123</v>
      </c>
      <c r="B130" s="19" t="s">
        <v>403</v>
      </c>
      <c r="C130" s="19" t="s">
        <v>873</v>
      </c>
      <c r="D130" s="19" t="s">
        <v>415</v>
      </c>
      <c r="E130" s="36">
        <v>41008.693749999999</v>
      </c>
      <c r="F130" s="19" t="s">
        <v>599</v>
      </c>
      <c r="G130" s="19" t="s">
        <v>874</v>
      </c>
      <c r="H130" s="19" t="s">
        <v>875</v>
      </c>
      <c r="I130" s="19" t="s">
        <v>430</v>
      </c>
      <c r="J130" s="19" t="s">
        <v>876</v>
      </c>
      <c r="K130" s="19" t="s">
        <v>644</v>
      </c>
      <c r="L130" s="19" t="s">
        <v>877</v>
      </c>
      <c r="M130" s="19">
        <v>75</v>
      </c>
      <c r="N130" s="19" t="s">
        <v>821</v>
      </c>
      <c r="O130">
        <f>IF(COUNTIFS((WeatherIncidents!$B$3:'WeatherIncidents'!$B$26),"&lt;="&amp;E130,WeatherIncidents!$C$3:'WeatherIncidents'!$C$26,"&gt;="&amp;E130)&gt;0,1,0)</f>
        <v>0</v>
      </c>
    </row>
    <row r="131" spans="1:15" ht="45" x14ac:dyDescent="0.25">
      <c r="A131" s="19">
        <v>6126</v>
      </c>
      <c r="B131" s="19" t="s">
        <v>403</v>
      </c>
      <c r="C131" s="19" t="s">
        <v>878</v>
      </c>
      <c r="D131" s="19" t="s">
        <v>415</v>
      </c>
      <c r="E131" s="36">
        <v>41043.5</v>
      </c>
      <c r="F131" s="19" t="s">
        <v>245</v>
      </c>
      <c r="G131" s="19" t="s">
        <v>879</v>
      </c>
      <c r="H131" s="19" t="s">
        <v>833</v>
      </c>
      <c r="I131" s="19" t="s">
        <v>430</v>
      </c>
      <c r="J131" s="19" t="s">
        <v>880</v>
      </c>
      <c r="K131" s="19" t="s">
        <v>644</v>
      </c>
      <c r="M131" s="19" t="s">
        <v>881</v>
      </c>
      <c r="N131" s="19" t="s">
        <v>672</v>
      </c>
      <c r="O131">
        <f>IF(COUNTIFS((WeatherIncidents!$B$3:'WeatherIncidents'!$B$26),"&lt;="&amp;E131,WeatherIncidents!$C$3:'WeatherIncidents'!$C$26,"&gt;="&amp;E131)&gt;0,1,0)</f>
        <v>0</v>
      </c>
    </row>
    <row r="132" spans="1:15" ht="45" x14ac:dyDescent="0.25">
      <c r="A132" s="19">
        <v>6129</v>
      </c>
      <c r="B132" s="19" t="s">
        <v>403</v>
      </c>
      <c r="C132" s="19" t="s">
        <v>882</v>
      </c>
      <c r="D132" s="19" t="s">
        <v>415</v>
      </c>
      <c r="E132" s="36">
        <v>41052.458333333336</v>
      </c>
      <c r="F132" s="19" t="s">
        <v>498</v>
      </c>
      <c r="G132" s="19" t="s">
        <v>883</v>
      </c>
      <c r="H132" s="19" t="s">
        <v>7</v>
      </c>
      <c r="I132" s="19" t="s">
        <v>425</v>
      </c>
      <c r="J132" s="19" t="s">
        <v>884</v>
      </c>
      <c r="K132" s="19" t="s">
        <v>644</v>
      </c>
      <c r="L132" s="19" t="s">
        <v>885</v>
      </c>
      <c r="M132" s="19">
        <v>67</v>
      </c>
      <c r="N132" s="19" t="s">
        <v>705</v>
      </c>
      <c r="O132">
        <f>IF(COUNTIFS((WeatherIncidents!$B$3:'WeatherIncidents'!$B$26),"&lt;="&amp;E132,WeatherIncidents!$C$3:'WeatherIncidents'!$C$26,"&gt;="&amp;E132)&gt;0,1,0)</f>
        <v>0</v>
      </c>
    </row>
    <row r="133" spans="1:15" ht="60" x14ac:dyDescent="0.25">
      <c r="A133" s="19">
        <v>6127</v>
      </c>
      <c r="B133" s="19" t="s">
        <v>403</v>
      </c>
      <c r="C133" s="19" t="s">
        <v>886</v>
      </c>
      <c r="D133" s="19" t="s">
        <v>415</v>
      </c>
      <c r="E133" s="36">
        <v>41053.723611111112</v>
      </c>
      <c r="F133" s="19" t="s">
        <v>473</v>
      </c>
      <c r="G133" s="19" t="s">
        <v>887</v>
      </c>
      <c r="H133" s="19" t="s">
        <v>504</v>
      </c>
      <c r="I133" s="19" t="s">
        <v>430</v>
      </c>
      <c r="J133" s="19" t="s">
        <v>888</v>
      </c>
      <c r="K133" s="19" t="s">
        <v>644</v>
      </c>
      <c r="M133" s="19">
        <v>152</v>
      </c>
      <c r="N133" s="19" t="s">
        <v>889</v>
      </c>
      <c r="O133">
        <f>IF(COUNTIFS((WeatherIncidents!$B$3:'WeatherIncidents'!$B$26),"&lt;="&amp;E133,WeatherIncidents!$C$3:'WeatherIncidents'!$C$26,"&gt;="&amp;E133)&gt;0,1,0)</f>
        <v>0</v>
      </c>
    </row>
    <row r="134" spans="1:15" ht="45" x14ac:dyDescent="0.25">
      <c r="A134" s="19">
        <v>6128</v>
      </c>
      <c r="B134" s="19" t="s">
        <v>403</v>
      </c>
      <c r="C134" s="19" t="s">
        <v>890</v>
      </c>
      <c r="D134" s="19" t="s">
        <v>415</v>
      </c>
      <c r="E134" s="36">
        <v>41057.555555555555</v>
      </c>
      <c r="F134" s="19" t="s">
        <v>498</v>
      </c>
      <c r="G134" s="19" t="s">
        <v>891</v>
      </c>
      <c r="H134" s="19" t="s">
        <v>429</v>
      </c>
      <c r="I134" s="19" t="s">
        <v>430</v>
      </c>
      <c r="J134" s="19" t="s">
        <v>842</v>
      </c>
      <c r="K134" s="19" t="s">
        <v>644</v>
      </c>
      <c r="M134" s="19">
        <v>445</v>
      </c>
      <c r="N134" s="19" t="s">
        <v>892</v>
      </c>
      <c r="O134">
        <f>IF(COUNTIFS((WeatherIncidents!$B$3:'WeatherIncidents'!$B$26),"&lt;="&amp;E134,WeatherIncidents!$C$3:'WeatherIncidents'!$C$26,"&gt;="&amp;E134)&gt;0,1,0)</f>
        <v>0</v>
      </c>
    </row>
    <row r="135" spans="1:15" ht="45" x14ac:dyDescent="0.25">
      <c r="A135" s="19">
        <v>6131</v>
      </c>
      <c r="B135" s="19" t="s">
        <v>403</v>
      </c>
      <c r="C135" s="19" t="s">
        <v>893</v>
      </c>
      <c r="D135" s="19" t="s">
        <v>415</v>
      </c>
      <c r="E135" s="36">
        <v>41062.497916666667</v>
      </c>
      <c r="F135" s="19" t="s">
        <v>473</v>
      </c>
      <c r="G135" s="19" t="s">
        <v>894</v>
      </c>
      <c r="H135" s="19" t="s">
        <v>504</v>
      </c>
      <c r="I135" s="19" t="s">
        <v>430</v>
      </c>
      <c r="K135" s="19" t="s">
        <v>685</v>
      </c>
      <c r="M135" s="19">
        <v>531</v>
      </c>
      <c r="N135" s="19" t="s">
        <v>895</v>
      </c>
      <c r="O135">
        <f>IF(COUNTIFS((WeatherIncidents!$B$3:'WeatherIncidents'!$B$26),"&lt;="&amp;E135,WeatherIncidents!$C$3:'WeatherIncidents'!$C$26,"&gt;="&amp;E135)&gt;0,1,0)</f>
        <v>0</v>
      </c>
    </row>
    <row r="136" spans="1:15" ht="45" x14ac:dyDescent="0.25">
      <c r="A136" s="19">
        <v>6130</v>
      </c>
      <c r="B136" s="19" t="s">
        <v>403</v>
      </c>
      <c r="C136" s="19" t="s">
        <v>896</v>
      </c>
      <c r="D136" s="19" t="s">
        <v>415</v>
      </c>
      <c r="E136" s="36">
        <v>41063.25277777778</v>
      </c>
      <c r="F136" s="19" t="s">
        <v>473</v>
      </c>
      <c r="G136" s="19" t="s">
        <v>897</v>
      </c>
      <c r="H136" s="19" t="s">
        <v>504</v>
      </c>
      <c r="I136" s="19" t="s">
        <v>425</v>
      </c>
      <c r="K136" s="19" t="s">
        <v>685</v>
      </c>
      <c r="M136" s="19">
        <v>155</v>
      </c>
      <c r="N136" s="19" t="s">
        <v>889</v>
      </c>
      <c r="O136">
        <f>IF(COUNTIFS((WeatherIncidents!$B$3:'WeatherIncidents'!$B$26),"&lt;="&amp;E136,WeatherIncidents!$C$3:'WeatherIncidents'!$C$26,"&gt;="&amp;E136)&gt;0,1,0)</f>
        <v>0</v>
      </c>
    </row>
    <row r="137" spans="1:15" ht="45" x14ac:dyDescent="0.25">
      <c r="A137" s="19">
        <v>6134</v>
      </c>
      <c r="B137" s="19" t="s">
        <v>403</v>
      </c>
      <c r="C137" s="19" t="s">
        <v>252</v>
      </c>
      <c r="D137" s="19" t="s">
        <v>415</v>
      </c>
      <c r="E137" s="36">
        <v>41097.552083333336</v>
      </c>
      <c r="F137" s="19" t="s">
        <v>464</v>
      </c>
      <c r="G137" s="19" t="s">
        <v>898</v>
      </c>
      <c r="H137" s="19" t="s">
        <v>504</v>
      </c>
      <c r="I137" s="19" t="s">
        <v>430</v>
      </c>
      <c r="J137" s="19" t="s">
        <v>899</v>
      </c>
      <c r="K137" s="19" t="s">
        <v>685</v>
      </c>
      <c r="L137" s="19" t="s">
        <v>900</v>
      </c>
      <c r="M137" s="19">
        <v>175</v>
      </c>
      <c r="N137" s="19" t="s">
        <v>420</v>
      </c>
      <c r="O137">
        <f>IF(COUNTIFS((WeatherIncidents!$B$3:'WeatherIncidents'!$B$26),"&lt;="&amp;E137,WeatherIncidents!$C$3:'WeatherIncidents'!$C$26,"&gt;="&amp;E137)&gt;0,1,0)</f>
        <v>0</v>
      </c>
    </row>
    <row r="138" spans="1:15" ht="45" x14ac:dyDescent="0.25">
      <c r="A138" s="19">
        <v>6135</v>
      </c>
      <c r="B138" s="19" t="s">
        <v>403</v>
      </c>
      <c r="C138" s="19" t="s">
        <v>901</v>
      </c>
      <c r="D138" s="19" t="s">
        <v>415</v>
      </c>
      <c r="E138" s="36">
        <v>41107.936805555553</v>
      </c>
      <c r="F138" s="19" t="s">
        <v>498</v>
      </c>
      <c r="G138" s="19" t="s">
        <v>902</v>
      </c>
      <c r="H138" s="19" t="s">
        <v>443</v>
      </c>
      <c r="I138" s="19" t="s">
        <v>425</v>
      </c>
      <c r="J138" s="19" t="s">
        <v>903</v>
      </c>
      <c r="K138" s="19" t="s">
        <v>644</v>
      </c>
      <c r="L138" s="19" t="s">
        <v>904</v>
      </c>
      <c r="M138" s="19">
        <v>444</v>
      </c>
      <c r="N138" s="19" t="s">
        <v>667</v>
      </c>
      <c r="O138">
        <f>IF(COUNTIFS((WeatherIncidents!$B$3:'WeatherIncidents'!$B$26),"&lt;="&amp;E138,WeatherIncidents!$C$3:'WeatherIncidents'!$C$26,"&gt;="&amp;E138)&gt;0,1,0)</f>
        <v>0</v>
      </c>
    </row>
    <row r="139" spans="1:15" ht="45" x14ac:dyDescent="0.25">
      <c r="A139" s="19">
        <v>6136</v>
      </c>
      <c r="B139" s="19" t="s">
        <v>403</v>
      </c>
      <c r="C139" s="19" t="s">
        <v>905</v>
      </c>
      <c r="D139" s="19" t="s">
        <v>415</v>
      </c>
      <c r="E139" s="36">
        <v>41127.75</v>
      </c>
      <c r="F139" s="19" t="s">
        <v>520</v>
      </c>
      <c r="G139" s="19" t="s">
        <v>906</v>
      </c>
      <c r="H139" s="19" t="s">
        <v>7</v>
      </c>
      <c r="I139" s="19" t="s">
        <v>425</v>
      </c>
      <c r="J139" s="19" t="s">
        <v>907</v>
      </c>
      <c r="K139" s="19" t="s">
        <v>685</v>
      </c>
      <c r="L139" s="19" t="s">
        <v>908</v>
      </c>
      <c r="N139" s="19" t="s">
        <v>909</v>
      </c>
      <c r="O139">
        <f>IF(COUNTIFS((WeatherIncidents!$B$3:'WeatherIncidents'!$B$26),"&lt;="&amp;E139,WeatherIncidents!$C$3:'WeatherIncidents'!$C$26,"&gt;="&amp;E139)&gt;0,1,0)</f>
        <v>0</v>
      </c>
    </row>
    <row r="140" spans="1:15" ht="45" x14ac:dyDescent="0.25">
      <c r="A140" s="19">
        <v>6138</v>
      </c>
      <c r="B140" s="19" t="s">
        <v>403</v>
      </c>
      <c r="C140" s="19" t="s">
        <v>910</v>
      </c>
      <c r="D140" s="19" t="s">
        <v>415</v>
      </c>
      <c r="E140" s="36">
        <v>41131.357638888891</v>
      </c>
      <c r="F140" s="19" t="s">
        <v>554</v>
      </c>
      <c r="G140" s="19" t="s">
        <v>911</v>
      </c>
      <c r="H140" s="19" t="s">
        <v>7</v>
      </c>
      <c r="I140" s="19" t="s">
        <v>425</v>
      </c>
      <c r="J140" s="19" t="s">
        <v>912</v>
      </c>
      <c r="K140" s="19" t="s">
        <v>685</v>
      </c>
      <c r="L140" s="19" t="s">
        <v>913</v>
      </c>
      <c r="M140" s="19">
        <v>1073</v>
      </c>
      <c r="N140" s="19" t="s">
        <v>914</v>
      </c>
      <c r="O140">
        <f>IF(COUNTIFS((WeatherIncidents!$B$3:'WeatherIncidents'!$B$26),"&lt;="&amp;E140,WeatherIncidents!$C$3:'WeatherIncidents'!$C$26,"&gt;="&amp;E140)&gt;0,1,0)</f>
        <v>0</v>
      </c>
    </row>
    <row r="141" spans="1:15" ht="45" x14ac:dyDescent="0.25">
      <c r="A141" s="19">
        <v>6141</v>
      </c>
      <c r="B141" s="19" t="s">
        <v>403</v>
      </c>
      <c r="C141" s="19" t="s">
        <v>915</v>
      </c>
      <c r="D141" s="19" t="s">
        <v>415</v>
      </c>
      <c r="E141" s="36">
        <v>41166.354166666664</v>
      </c>
      <c r="F141" s="19" t="s">
        <v>520</v>
      </c>
      <c r="G141" s="19" t="s">
        <v>916</v>
      </c>
      <c r="H141" s="19" t="s">
        <v>7</v>
      </c>
      <c r="I141" s="19" t="s">
        <v>425</v>
      </c>
      <c r="J141" s="19" t="s">
        <v>917</v>
      </c>
      <c r="K141" s="19" t="s">
        <v>644</v>
      </c>
      <c r="L141" s="19" t="s">
        <v>918</v>
      </c>
      <c r="M141" s="19">
        <v>248</v>
      </c>
      <c r="N141" s="19" t="s">
        <v>667</v>
      </c>
      <c r="O141">
        <f>IF(COUNTIFS((WeatherIncidents!$B$3:'WeatherIncidents'!$B$26),"&lt;="&amp;E141,WeatherIncidents!$C$3:'WeatherIncidents'!$C$26,"&gt;="&amp;E141)&gt;0,1,0)</f>
        <v>0</v>
      </c>
    </row>
    <row r="142" spans="1:15" ht="45" x14ac:dyDescent="0.25">
      <c r="A142" s="19">
        <v>6142</v>
      </c>
      <c r="B142" s="19" t="s">
        <v>403</v>
      </c>
      <c r="C142" s="19" t="s">
        <v>919</v>
      </c>
      <c r="D142" s="19" t="s">
        <v>415</v>
      </c>
      <c r="E142" s="36">
        <v>41172.822916666664</v>
      </c>
      <c r="F142" s="19" t="s">
        <v>498</v>
      </c>
      <c r="G142" s="19" t="s">
        <v>920</v>
      </c>
      <c r="H142" s="19" t="s">
        <v>443</v>
      </c>
      <c r="I142" s="19" t="s">
        <v>430</v>
      </c>
      <c r="J142" s="19" t="s">
        <v>921</v>
      </c>
      <c r="K142" s="19" t="s">
        <v>685</v>
      </c>
      <c r="L142" s="19" t="s">
        <v>922</v>
      </c>
      <c r="M142" s="19">
        <v>971</v>
      </c>
      <c r="N142" s="19" t="s">
        <v>923</v>
      </c>
      <c r="O142">
        <f>IF(COUNTIFS((WeatherIncidents!$B$3:'WeatherIncidents'!$B$26),"&lt;="&amp;E142,WeatherIncidents!$C$3:'WeatherIncidents'!$C$26,"&gt;="&amp;E142)&gt;0,1,0)</f>
        <v>0</v>
      </c>
    </row>
    <row r="143" spans="1:15" ht="30" x14ac:dyDescent="0.25">
      <c r="A143" s="19">
        <v>5459</v>
      </c>
      <c r="C143" s="19" t="s">
        <v>919</v>
      </c>
      <c r="D143" s="19" t="s">
        <v>415</v>
      </c>
      <c r="E143" s="36">
        <v>41172</v>
      </c>
      <c r="F143" s="19" t="s">
        <v>498</v>
      </c>
      <c r="G143" s="19" t="s">
        <v>924</v>
      </c>
      <c r="H143" s="19" t="s">
        <v>443</v>
      </c>
      <c r="J143" s="19" t="s">
        <v>925</v>
      </c>
      <c r="K143" s="19" t="s">
        <v>411</v>
      </c>
      <c r="L143" s="19" t="s">
        <v>412</v>
      </c>
      <c r="M143" s="19" t="s">
        <v>412</v>
      </c>
      <c r="N143" s="19" t="s">
        <v>926</v>
      </c>
      <c r="O143">
        <f>IF(COUNTIFS((WeatherIncidents!$B$3:'WeatherIncidents'!$B$26),"&lt;="&amp;E143,WeatherIncidents!$C$3:'WeatherIncidents'!$C$26,"&gt;="&amp;E143)&gt;0,1,0)</f>
        <v>0</v>
      </c>
    </row>
    <row r="144" spans="1:15" ht="45" x14ac:dyDescent="0.25">
      <c r="A144" s="19">
        <v>6143</v>
      </c>
      <c r="B144" s="19" t="s">
        <v>403</v>
      </c>
      <c r="C144" s="19" t="s">
        <v>927</v>
      </c>
      <c r="D144" s="19" t="s">
        <v>415</v>
      </c>
      <c r="E144" s="36">
        <v>41180.5</v>
      </c>
      <c r="F144" s="19" t="s">
        <v>498</v>
      </c>
      <c r="G144" s="19" t="s">
        <v>928</v>
      </c>
      <c r="H144" s="19" t="s">
        <v>708</v>
      </c>
      <c r="I144" s="19" t="s">
        <v>425</v>
      </c>
      <c r="J144" s="19" t="s">
        <v>929</v>
      </c>
      <c r="K144" s="19" t="s">
        <v>685</v>
      </c>
      <c r="L144" s="19" t="s">
        <v>930</v>
      </c>
      <c r="M144" s="19">
        <v>972</v>
      </c>
      <c r="N144" s="19" t="s">
        <v>681</v>
      </c>
      <c r="O144">
        <f>IF(COUNTIFS((WeatherIncidents!$B$3:'WeatherIncidents'!$B$26),"&lt;="&amp;E144,WeatherIncidents!$C$3:'WeatherIncidents'!$C$26,"&gt;="&amp;E144)&gt;0,1,0)</f>
        <v>0</v>
      </c>
    </row>
    <row r="145" spans="1:15" ht="45" x14ac:dyDescent="0.25">
      <c r="A145" s="19">
        <v>6144</v>
      </c>
      <c r="B145" s="19" t="s">
        <v>403</v>
      </c>
      <c r="C145" s="19" t="s">
        <v>448</v>
      </c>
      <c r="D145" s="19" t="s">
        <v>415</v>
      </c>
      <c r="E145" s="36">
        <v>41180.510416666664</v>
      </c>
      <c r="F145" s="19" t="s">
        <v>498</v>
      </c>
      <c r="G145" s="19" t="s">
        <v>931</v>
      </c>
      <c r="H145" s="19" t="s">
        <v>932</v>
      </c>
      <c r="I145" s="19" t="s">
        <v>430</v>
      </c>
      <c r="J145" s="19" t="s">
        <v>933</v>
      </c>
      <c r="K145" s="19" t="s">
        <v>685</v>
      </c>
      <c r="M145" s="19">
        <v>524</v>
      </c>
      <c r="N145" s="19" t="s">
        <v>557</v>
      </c>
      <c r="O145">
        <f>IF(COUNTIFS((WeatherIncidents!$B$3:'WeatherIncidents'!$B$26),"&lt;="&amp;E145,WeatherIncidents!$C$3:'WeatherIncidents'!$C$26,"&gt;="&amp;E145)&gt;0,1,0)</f>
        <v>0</v>
      </c>
    </row>
    <row r="146" spans="1:15" ht="45" x14ac:dyDescent="0.25">
      <c r="A146" s="19">
        <v>6145</v>
      </c>
      <c r="B146" s="19" t="s">
        <v>403</v>
      </c>
      <c r="C146" s="19" t="s">
        <v>934</v>
      </c>
      <c r="D146" s="19" t="s">
        <v>415</v>
      </c>
      <c r="E146" s="36">
        <v>41194.5</v>
      </c>
      <c r="F146" s="19" t="s">
        <v>498</v>
      </c>
      <c r="G146" s="19" t="s">
        <v>935</v>
      </c>
      <c r="H146" s="19" t="s">
        <v>504</v>
      </c>
      <c r="I146" s="19" t="s">
        <v>430</v>
      </c>
      <c r="J146" s="19" t="s">
        <v>936</v>
      </c>
      <c r="K146" s="19" t="s">
        <v>644</v>
      </c>
      <c r="L146" s="19" t="s">
        <v>937</v>
      </c>
      <c r="M146" s="19">
        <v>75</v>
      </c>
      <c r="N146" s="19" t="s">
        <v>667</v>
      </c>
      <c r="O146">
        <f>IF(COUNTIFS((WeatherIncidents!$B$3:'WeatherIncidents'!$B$26),"&lt;="&amp;E146,WeatherIncidents!$C$3:'WeatherIncidents'!$C$26,"&gt;="&amp;E146)&gt;0,1,0)</f>
        <v>0</v>
      </c>
    </row>
    <row r="147" spans="1:15" ht="45" x14ac:dyDescent="0.25">
      <c r="A147" s="19">
        <v>6150</v>
      </c>
      <c r="B147" s="19" t="s">
        <v>403</v>
      </c>
      <c r="C147" s="19" t="s">
        <v>938</v>
      </c>
      <c r="D147" s="19" t="s">
        <v>415</v>
      </c>
      <c r="E147" s="36">
        <v>41211.520833333336</v>
      </c>
      <c r="F147" s="19" t="s">
        <v>498</v>
      </c>
      <c r="G147" s="19" t="s">
        <v>939</v>
      </c>
      <c r="H147" s="19" t="s">
        <v>940</v>
      </c>
      <c r="I147" s="19" t="s">
        <v>430</v>
      </c>
      <c r="J147" s="19" t="s">
        <v>933</v>
      </c>
      <c r="K147" s="19" t="s">
        <v>685</v>
      </c>
      <c r="L147" s="19" t="s">
        <v>941</v>
      </c>
      <c r="M147" s="19">
        <v>354</v>
      </c>
      <c r="N147" s="19" t="s">
        <v>942</v>
      </c>
      <c r="O147">
        <f>IF(COUNTIFS((WeatherIncidents!$B$3:'WeatherIncidents'!$B$26),"&lt;="&amp;E147,WeatherIncidents!$C$3:'WeatherIncidents'!$C$26,"&gt;="&amp;E147)&gt;0,1,0)</f>
        <v>0</v>
      </c>
    </row>
    <row r="148" spans="1:15" ht="45" x14ac:dyDescent="0.25">
      <c r="A148" s="19">
        <v>6151</v>
      </c>
      <c r="B148" s="19" t="s">
        <v>403</v>
      </c>
      <c r="C148" s="19" t="s">
        <v>943</v>
      </c>
      <c r="D148" s="19" t="s">
        <v>415</v>
      </c>
      <c r="E148" s="36">
        <v>41215.597222222219</v>
      </c>
      <c r="F148" s="19" t="s">
        <v>599</v>
      </c>
      <c r="G148" s="19" t="s">
        <v>944</v>
      </c>
      <c r="H148" s="19" t="s">
        <v>674</v>
      </c>
      <c r="I148" s="19" t="s">
        <v>425</v>
      </c>
      <c r="J148" s="19" t="s">
        <v>945</v>
      </c>
      <c r="K148" s="19" t="s">
        <v>685</v>
      </c>
      <c r="L148" s="19" t="s">
        <v>946</v>
      </c>
      <c r="M148" s="19" t="s">
        <v>947</v>
      </c>
      <c r="N148" s="19" t="s">
        <v>948</v>
      </c>
      <c r="O148">
        <f>IF(COUNTIFS((WeatherIncidents!$B$3:'WeatherIncidents'!$B$26),"&lt;="&amp;E148,WeatherIncidents!$C$3:'WeatherIncidents'!$C$26,"&gt;="&amp;E148)&gt;0,1,0)</f>
        <v>0</v>
      </c>
    </row>
    <row r="149" spans="1:15" ht="45" x14ac:dyDescent="0.25">
      <c r="A149" s="19">
        <v>6152</v>
      </c>
      <c r="B149" s="19" t="s">
        <v>403</v>
      </c>
      <c r="C149" s="19" t="s">
        <v>949</v>
      </c>
      <c r="D149" s="19" t="s">
        <v>415</v>
      </c>
      <c r="E149" s="36">
        <v>41221.097222222219</v>
      </c>
      <c r="F149" s="19" t="s">
        <v>498</v>
      </c>
      <c r="G149" s="19" t="s">
        <v>950</v>
      </c>
      <c r="H149" s="19" t="s">
        <v>443</v>
      </c>
      <c r="I149" s="19" t="s">
        <v>425</v>
      </c>
      <c r="J149" s="19" t="s">
        <v>951</v>
      </c>
      <c r="K149" s="19" t="s">
        <v>644</v>
      </c>
      <c r="L149" s="19" t="s">
        <v>904</v>
      </c>
      <c r="M149" s="19">
        <v>444</v>
      </c>
      <c r="N149" s="19" t="s">
        <v>952</v>
      </c>
      <c r="O149">
        <f>IF(COUNTIFS((WeatherIncidents!$B$3:'WeatherIncidents'!$B$26),"&lt;="&amp;E149,WeatherIncidents!$C$3:'WeatherIncidents'!$C$26,"&gt;="&amp;E149)&gt;0,1,0)</f>
        <v>0</v>
      </c>
    </row>
    <row r="150" spans="1:15" ht="45" x14ac:dyDescent="0.25">
      <c r="A150" s="19">
        <v>6155</v>
      </c>
      <c r="B150" s="19" t="s">
        <v>403</v>
      </c>
      <c r="C150" s="19" t="s">
        <v>953</v>
      </c>
      <c r="D150" s="19" t="s">
        <v>415</v>
      </c>
      <c r="E150" s="36">
        <v>41237.583333333336</v>
      </c>
      <c r="F150" s="19" t="s">
        <v>498</v>
      </c>
      <c r="G150" s="19" t="s">
        <v>954</v>
      </c>
      <c r="H150" s="19" t="s">
        <v>7</v>
      </c>
      <c r="I150" s="19" t="s">
        <v>425</v>
      </c>
      <c r="J150" s="19" t="s">
        <v>955</v>
      </c>
      <c r="K150" s="19" t="s">
        <v>685</v>
      </c>
      <c r="L150" s="19" t="s">
        <v>956</v>
      </c>
      <c r="M150" s="19">
        <v>972</v>
      </c>
      <c r="N150" s="19" t="s">
        <v>420</v>
      </c>
      <c r="O150">
        <f>IF(COUNTIFS((WeatherIncidents!$B$3:'WeatherIncidents'!$B$26),"&lt;="&amp;E150,WeatherIncidents!$C$3:'WeatherIncidents'!$C$26,"&gt;="&amp;E150)&gt;0,1,0)</f>
        <v>0</v>
      </c>
    </row>
    <row r="151" spans="1:15" ht="45" x14ac:dyDescent="0.25">
      <c r="A151" s="19">
        <v>6157</v>
      </c>
      <c r="B151" s="19" t="s">
        <v>403</v>
      </c>
      <c r="C151" s="19" t="s">
        <v>957</v>
      </c>
      <c r="D151" s="19" t="s">
        <v>415</v>
      </c>
      <c r="E151" s="36">
        <v>41312.263888888891</v>
      </c>
      <c r="F151" s="19" t="s">
        <v>416</v>
      </c>
      <c r="G151" s="19" t="s">
        <v>958</v>
      </c>
      <c r="H151" s="19" t="s">
        <v>708</v>
      </c>
      <c r="I151" s="19" t="s">
        <v>425</v>
      </c>
      <c r="J151" s="19" t="s">
        <v>959</v>
      </c>
      <c r="K151" s="19" t="s">
        <v>644</v>
      </c>
      <c r="L151" s="19" t="s">
        <v>960</v>
      </c>
      <c r="M151" s="19">
        <v>1235</v>
      </c>
      <c r="N151" s="19" t="s">
        <v>961</v>
      </c>
      <c r="O151">
        <f>IF(COUNTIFS((WeatherIncidents!$B$3:'WeatherIncidents'!$B$26),"&lt;="&amp;E151,WeatherIncidents!$C$3:'WeatherIncidents'!$C$26,"&gt;="&amp;E151)&gt;0,1,0)</f>
        <v>0</v>
      </c>
    </row>
    <row r="152" spans="1:15" ht="45" x14ac:dyDescent="0.25">
      <c r="A152" s="19">
        <v>6161</v>
      </c>
      <c r="B152" s="19" t="s">
        <v>403</v>
      </c>
      <c r="C152" s="19" t="s">
        <v>962</v>
      </c>
      <c r="D152" s="19" t="s">
        <v>415</v>
      </c>
      <c r="E152" s="36">
        <v>41345.661805555559</v>
      </c>
      <c r="F152" s="19" t="s">
        <v>498</v>
      </c>
      <c r="G152" s="19" t="s">
        <v>963</v>
      </c>
      <c r="H152" s="19" t="s">
        <v>964</v>
      </c>
      <c r="I152" s="19" t="s">
        <v>425</v>
      </c>
      <c r="J152" s="19" t="s">
        <v>965</v>
      </c>
      <c r="K152" s="19" t="s">
        <v>685</v>
      </c>
      <c r="L152" s="19" t="s">
        <v>966</v>
      </c>
      <c r="M152" s="19">
        <v>973</v>
      </c>
      <c r="N152" s="19" t="s">
        <v>742</v>
      </c>
      <c r="O152">
        <f>IF(COUNTIFS((WeatherIncidents!$B$3:'WeatherIncidents'!$B$26),"&lt;="&amp;E152,WeatherIncidents!$C$3:'WeatherIncidents'!$C$26,"&gt;="&amp;E152)&gt;0,1,0)</f>
        <v>0</v>
      </c>
    </row>
    <row r="153" spans="1:15" ht="45" x14ac:dyDescent="0.25">
      <c r="A153" s="19">
        <v>6162</v>
      </c>
      <c r="B153" s="19" t="s">
        <v>403</v>
      </c>
      <c r="C153" s="19" t="s">
        <v>967</v>
      </c>
      <c r="D153" s="19" t="s">
        <v>415</v>
      </c>
      <c r="E153" s="36">
        <v>41357.635416666664</v>
      </c>
      <c r="F153" s="19" t="s">
        <v>599</v>
      </c>
      <c r="G153" s="19" t="s">
        <v>968</v>
      </c>
      <c r="H153" s="19" t="s">
        <v>674</v>
      </c>
      <c r="I153" s="19" t="s">
        <v>425</v>
      </c>
      <c r="J153" s="19" t="s">
        <v>945</v>
      </c>
      <c r="K153" s="19" t="s">
        <v>685</v>
      </c>
      <c r="L153" s="19" t="s">
        <v>969</v>
      </c>
      <c r="M153" s="19">
        <v>326</v>
      </c>
      <c r="N153" s="19" t="s">
        <v>970</v>
      </c>
      <c r="O153">
        <f>IF(COUNTIFS((WeatherIncidents!$B$3:'WeatherIncidents'!$B$26),"&lt;="&amp;E153,WeatherIncidents!$C$3:'WeatherIncidents'!$C$26,"&gt;="&amp;E153)&gt;0,1,0)</f>
        <v>0</v>
      </c>
    </row>
    <row r="154" spans="1:15" ht="45" x14ac:dyDescent="0.25">
      <c r="A154" s="19">
        <v>6163</v>
      </c>
      <c r="B154" s="19" t="s">
        <v>403</v>
      </c>
      <c r="C154" s="19" t="s">
        <v>971</v>
      </c>
      <c r="D154" s="19" t="s">
        <v>972</v>
      </c>
      <c r="E154" s="36">
        <v>41367.947916666664</v>
      </c>
      <c r="F154" s="19" t="s">
        <v>416</v>
      </c>
      <c r="G154" s="19" t="s">
        <v>973</v>
      </c>
      <c r="H154" s="19" t="s">
        <v>7</v>
      </c>
      <c r="I154" s="19" t="s">
        <v>425</v>
      </c>
      <c r="J154" s="19" t="s">
        <v>974</v>
      </c>
      <c r="K154" s="19" t="s">
        <v>644</v>
      </c>
      <c r="L154" s="19" t="s">
        <v>975</v>
      </c>
      <c r="M154" s="19">
        <v>230</v>
      </c>
      <c r="N154" s="19" t="s">
        <v>667</v>
      </c>
      <c r="O154">
        <f>IF(COUNTIFS((WeatherIncidents!$B$3:'WeatherIncidents'!$B$26),"&lt;="&amp;E154,WeatherIncidents!$C$3:'WeatherIncidents'!$C$26,"&gt;="&amp;E154)&gt;0,1,0)</f>
        <v>0</v>
      </c>
    </row>
    <row r="155" spans="1:15" ht="45" x14ac:dyDescent="0.25">
      <c r="A155" s="19">
        <v>6165</v>
      </c>
      <c r="B155" s="19" t="s">
        <v>403</v>
      </c>
      <c r="C155" s="19" t="s">
        <v>976</v>
      </c>
      <c r="D155" s="19" t="s">
        <v>415</v>
      </c>
      <c r="E155" s="36">
        <v>41378.583333333336</v>
      </c>
      <c r="F155" s="19" t="s">
        <v>416</v>
      </c>
      <c r="G155" s="19" t="s">
        <v>977</v>
      </c>
      <c r="H155" s="19" t="s">
        <v>443</v>
      </c>
      <c r="I155" s="19" t="s">
        <v>425</v>
      </c>
      <c r="J155" s="19" t="s">
        <v>978</v>
      </c>
      <c r="K155" s="19" t="s">
        <v>685</v>
      </c>
      <c r="L155" s="19" t="s">
        <v>979</v>
      </c>
      <c r="M155" s="19">
        <v>230</v>
      </c>
      <c r="N155" s="19" t="s">
        <v>651</v>
      </c>
      <c r="O155">
        <f>IF(COUNTIFS((WeatherIncidents!$B$3:'WeatherIncidents'!$B$26),"&lt;="&amp;E155,WeatherIncidents!$C$3:'WeatherIncidents'!$C$26,"&gt;="&amp;E155)&gt;0,1,0)</f>
        <v>0</v>
      </c>
    </row>
    <row r="156" spans="1:15" ht="45" x14ac:dyDescent="0.25">
      <c r="A156" s="19">
        <v>6166</v>
      </c>
      <c r="B156" s="19" t="s">
        <v>403</v>
      </c>
      <c r="C156" s="19" t="s">
        <v>980</v>
      </c>
      <c r="D156" s="19" t="s">
        <v>415</v>
      </c>
      <c r="E156" s="36">
        <v>41381.604166666664</v>
      </c>
      <c r="F156" s="19" t="s">
        <v>498</v>
      </c>
      <c r="G156" s="19" t="s">
        <v>981</v>
      </c>
      <c r="H156" s="19" t="s">
        <v>7</v>
      </c>
      <c r="I156" s="19" t="s">
        <v>425</v>
      </c>
      <c r="J156" s="19" t="s">
        <v>982</v>
      </c>
      <c r="K156" s="19" t="s">
        <v>685</v>
      </c>
      <c r="L156" s="19">
        <v>116073</v>
      </c>
      <c r="M156" s="19">
        <v>972</v>
      </c>
      <c r="N156" s="19" t="s">
        <v>420</v>
      </c>
      <c r="O156">
        <f>IF(COUNTIFS((WeatherIncidents!$B$3:'WeatherIncidents'!$B$26),"&lt;="&amp;E156,WeatherIncidents!$C$3:'WeatherIncidents'!$C$26,"&gt;="&amp;E156)&gt;0,1,0)</f>
        <v>0</v>
      </c>
    </row>
    <row r="157" spans="1:15" ht="45" x14ac:dyDescent="0.25">
      <c r="A157" s="19">
        <v>6169</v>
      </c>
      <c r="B157" s="19" t="s">
        <v>403</v>
      </c>
      <c r="C157" s="19" t="s">
        <v>983</v>
      </c>
      <c r="D157" s="19" t="s">
        <v>415</v>
      </c>
      <c r="E157" s="36">
        <v>41392.635416666664</v>
      </c>
      <c r="F157" s="19" t="s">
        <v>498</v>
      </c>
      <c r="G157" s="19" t="s">
        <v>984</v>
      </c>
      <c r="H157" s="19" t="s">
        <v>504</v>
      </c>
      <c r="I157" s="19" t="s">
        <v>430</v>
      </c>
      <c r="J157" s="19" t="s">
        <v>985</v>
      </c>
      <c r="K157" s="19" t="s">
        <v>685</v>
      </c>
      <c r="L157" s="19" t="s">
        <v>986</v>
      </c>
      <c r="M157" s="19">
        <v>524</v>
      </c>
      <c r="N157" s="19" t="s">
        <v>987</v>
      </c>
      <c r="O157">
        <f>IF(COUNTIFS((WeatherIncidents!$B$3:'WeatherIncidents'!$B$26),"&lt;="&amp;E157,WeatherIncidents!$C$3:'WeatherIncidents'!$C$26,"&gt;="&amp;E157)&gt;0,1,0)</f>
        <v>0</v>
      </c>
    </row>
    <row r="158" spans="1:15" ht="45" x14ac:dyDescent="0.25">
      <c r="A158" s="19">
        <v>6167</v>
      </c>
      <c r="B158" s="19" t="s">
        <v>403</v>
      </c>
      <c r="C158" s="19" t="s">
        <v>988</v>
      </c>
      <c r="D158" s="19" t="s">
        <v>415</v>
      </c>
      <c r="E158" s="36">
        <v>41395.527777777781</v>
      </c>
      <c r="F158" s="19" t="s">
        <v>422</v>
      </c>
      <c r="G158" s="19" t="s">
        <v>989</v>
      </c>
      <c r="H158" s="19" t="s">
        <v>708</v>
      </c>
      <c r="I158" s="19" t="s">
        <v>425</v>
      </c>
      <c r="J158" s="19" t="s">
        <v>708</v>
      </c>
      <c r="K158" s="19" t="s">
        <v>685</v>
      </c>
      <c r="L158" s="19" t="s">
        <v>990</v>
      </c>
      <c r="M158" s="19" t="s">
        <v>991</v>
      </c>
      <c r="N158" s="19" t="s">
        <v>667</v>
      </c>
      <c r="O158">
        <f>IF(COUNTIFS((WeatherIncidents!$B$3:'WeatherIncidents'!$B$26),"&lt;="&amp;E158,WeatherIncidents!$C$3:'WeatherIncidents'!$C$26,"&gt;="&amp;E158)&gt;0,1,0)</f>
        <v>0</v>
      </c>
    </row>
    <row r="159" spans="1:15" ht="45" x14ac:dyDescent="0.25">
      <c r="A159" s="19">
        <v>6168</v>
      </c>
      <c r="B159" s="19" t="s">
        <v>403</v>
      </c>
      <c r="C159" s="19" t="s">
        <v>992</v>
      </c>
      <c r="D159" s="19" t="s">
        <v>415</v>
      </c>
      <c r="E159" s="36">
        <v>41396.625</v>
      </c>
      <c r="F159" s="19" t="s">
        <v>416</v>
      </c>
      <c r="G159" s="19" t="s">
        <v>993</v>
      </c>
      <c r="H159" s="19" t="s">
        <v>7</v>
      </c>
      <c r="I159" s="19" t="s">
        <v>425</v>
      </c>
      <c r="J159" s="19" t="s">
        <v>570</v>
      </c>
      <c r="K159" s="19" t="s">
        <v>685</v>
      </c>
      <c r="L159" s="19">
        <v>114174</v>
      </c>
      <c r="M159" s="19">
        <v>1234</v>
      </c>
      <c r="N159" s="19" t="s">
        <v>645</v>
      </c>
      <c r="O159">
        <f>IF(COUNTIFS((WeatherIncidents!$B$3:'WeatherIncidents'!$B$26),"&lt;="&amp;E159,WeatherIncidents!$C$3:'WeatherIncidents'!$C$26,"&gt;="&amp;E159)&gt;0,1,0)</f>
        <v>0</v>
      </c>
    </row>
    <row r="160" spans="1:15" ht="45" x14ac:dyDescent="0.25">
      <c r="A160" s="19">
        <v>6171</v>
      </c>
      <c r="B160" s="19" t="s">
        <v>403</v>
      </c>
      <c r="C160" s="19" t="s">
        <v>994</v>
      </c>
      <c r="D160" s="19" t="s">
        <v>415</v>
      </c>
      <c r="E160" s="36">
        <v>41406.5</v>
      </c>
      <c r="F160" s="19" t="s">
        <v>520</v>
      </c>
      <c r="G160" s="19" t="s">
        <v>995</v>
      </c>
      <c r="H160" s="19" t="s">
        <v>996</v>
      </c>
      <c r="I160" s="19" t="s">
        <v>425</v>
      </c>
      <c r="J160" s="19" t="s">
        <v>997</v>
      </c>
      <c r="K160" s="19" t="s">
        <v>685</v>
      </c>
      <c r="L160" s="19" t="s">
        <v>998</v>
      </c>
      <c r="M160" s="19">
        <v>242</v>
      </c>
      <c r="N160" s="19" t="s">
        <v>999</v>
      </c>
      <c r="O160">
        <f>IF(COUNTIFS((WeatherIncidents!$B$3:'WeatherIncidents'!$B$26),"&lt;="&amp;E160,WeatherIncidents!$C$3:'WeatherIncidents'!$C$26,"&gt;="&amp;E160)&gt;0,1,0)</f>
        <v>0</v>
      </c>
    </row>
    <row r="161" spans="1:15" ht="45" x14ac:dyDescent="0.25">
      <c r="A161" s="19">
        <v>6174</v>
      </c>
      <c r="B161" s="19" t="s">
        <v>403</v>
      </c>
      <c r="C161" s="19" t="s">
        <v>1000</v>
      </c>
      <c r="D161" s="19" t="s">
        <v>415</v>
      </c>
      <c r="E161" s="36">
        <v>41439.791666666664</v>
      </c>
      <c r="F161" s="19" t="s">
        <v>498</v>
      </c>
      <c r="G161" s="19" t="s">
        <v>1001</v>
      </c>
      <c r="H161" s="19" t="s">
        <v>674</v>
      </c>
      <c r="I161" s="19" t="s">
        <v>425</v>
      </c>
      <c r="J161" s="19" t="s">
        <v>1002</v>
      </c>
      <c r="K161" s="19" t="s">
        <v>685</v>
      </c>
      <c r="L161" s="19">
        <v>616868</v>
      </c>
      <c r="M161" s="19">
        <v>350</v>
      </c>
      <c r="N161" s="19" t="s">
        <v>453</v>
      </c>
      <c r="O161">
        <f>IF(COUNTIFS((WeatherIncidents!$B$3:'WeatherIncidents'!$B$26),"&lt;="&amp;E161,WeatherIncidents!$C$3:'WeatherIncidents'!$C$26,"&gt;="&amp;E161)&gt;0,1,0)</f>
        <v>0</v>
      </c>
    </row>
    <row r="162" spans="1:15" ht="45" x14ac:dyDescent="0.25">
      <c r="A162" s="19">
        <v>6178</v>
      </c>
      <c r="B162" s="19" t="s">
        <v>403</v>
      </c>
      <c r="C162" s="19" t="s">
        <v>1003</v>
      </c>
      <c r="D162" s="19" t="s">
        <v>415</v>
      </c>
      <c r="E162" s="36">
        <v>41452.430555555555</v>
      </c>
      <c r="F162" s="19" t="s">
        <v>498</v>
      </c>
      <c r="G162" s="19" t="s">
        <v>1004</v>
      </c>
      <c r="H162" s="19" t="s">
        <v>7</v>
      </c>
      <c r="I162" s="19" t="s">
        <v>425</v>
      </c>
      <c r="J162" s="19" t="s">
        <v>1005</v>
      </c>
      <c r="K162" s="19" t="s">
        <v>644</v>
      </c>
      <c r="M162" s="19">
        <v>211</v>
      </c>
      <c r="N162" s="19" t="s">
        <v>999</v>
      </c>
      <c r="O162">
        <f>IF(COUNTIFS((WeatherIncidents!$B$3:'WeatherIncidents'!$B$26),"&lt;="&amp;E162,WeatherIncidents!$C$3:'WeatherIncidents'!$C$26,"&gt;="&amp;E162)&gt;0,1,0)</f>
        <v>0</v>
      </c>
    </row>
    <row r="163" spans="1:15" ht="45" x14ac:dyDescent="0.25">
      <c r="A163" s="19">
        <v>6180</v>
      </c>
      <c r="B163" s="19" t="s">
        <v>403</v>
      </c>
      <c r="C163" s="19" t="s">
        <v>1006</v>
      </c>
      <c r="D163" s="19" t="s">
        <v>415</v>
      </c>
      <c r="E163" s="36">
        <v>41453.4375</v>
      </c>
      <c r="F163" s="19" t="s">
        <v>1007</v>
      </c>
      <c r="G163" s="19" t="s">
        <v>1008</v>
      </c>
      <c r="H163" s="19" t="s">
        <v>1009</v>
      </c>
      <c r="I163" s="19" t="s">
        <v>430</v>
      </c>
      <c r="J163" s="19" t="s">
        <v>1010</v>
      </c>
      <c r="K163" s="19" t="s">
        <v>644</v>
      </c>
      <c r="M163" s="19">
        <v>300</v>
      </c>
      <c r="N163" s="19" t="s">
        <v>1011</v>
      </c>
      <c r="O163">
        <f>IF(COUNTIFS((WeatherIncidents!$B$3:'WeatherIncidents'!$B$26),"&lt;="&amp;E163,WeatherIncidents!$C$3:'WeatherIncidents'!$C$26,"&gt;="&amp;E163)&gt;0,1,0)</f>
        <v>0</v>
      </c>
    </row>
    <row r="164" spans="1:15" ht="45" x14ac:dyDescent="0.25">
      <c r="A164" s="19">
        <v>6179</v>
      </c>
      <c r="B164" s="19" t="s">
        <v>403</v>
      </c>
      <c r="C164" s="19" t="s">
        <v>1012</v>
      </c>
      <c r="D164" s="19" t="s">
        <v>415</v>
      </c>
      <c r="E164" s="36">
        <v>41458.5</v>
      </c>
      <c r="F164" s="19" t="s">
        <v>473</v>
      </c>
      <c r="G164" s="19" t="s">
        <v>1013</v>
      </c>
      <c r="H164" s="19" t="s">
        <v>932</v>
      </c>
      <c r="I164" s="19" t="s">
        <v>430</v>
      </c>
      <c r="J164" s="19" t="s">
        <v>1014</v>
      </c>
      <c r="K164" s="19" t="s">
        <v>685</v>
      </c>
      <c r="L164" s="19" t="s">
        <v>1015</v>
      </c>
      <c r="M164" s="19">
        <v>463</v>
      </c>
      <c r="N164" s="19" t="s">
        <v>1016</v>
      </c>
      <c r="O164">
        <f>IF(COUNTIFS((WeatherIncidents!$B$3:'WeatherIncidents'!$B$26),"&lt;="&amp;E164,WeatherIncidents!$C$3:'WeatherIncidents'!$C$26,"&gt;="&amp;E164)&gt;0,1,0)</f>
        <v>0</v>
      </c>
    </row>
    <row r="165" spans="1:15" ht="45" x14ac:dyDescent="0.25">
      <c r="A165" s="19">
        <v>6181</v>
      </c>
      <c r="B165" s="19" t="s">
        <v>403</v>
      </c>
      <c r="C165" s="19" t="s">
        <v>1017</v>
      </c>
      <c r="D165" s="19" t="s">
        <v>415</v>
      </c>
      <c r="E165" s="36">
        <v>41462.525694444441</v>
      </c>
      <c r="F165" s="19" t="s">
        <v>1018</v>
      </c>
      <c r="G165" s="19" t="s">
        <v>1019</v>
      </c>
      <c r="H165" s="19" t="s">
        <v>7</v>
      </c>
      <c r="I165" s="19" t="s">
        <v>425</v>
      </c>
      <c r="J165" s="19" t="s">
        <v>1020</v>
      </c>
      <c r="K165" s="19" t="s">
        <v>685</v>
      </c>
      <c r="L165" s="19" t="s">
        <v>1021</v>
      </c>
      <c r="M165" s="19">
        <v>732</v>
      </c>
      <c r="N165" s="19" t="s">
        <v>645</v>
      </c>
      <c r="O165">
        <f>IF(COUNTIFS((WeatherIncidents!$B$3:'WeatherIncidents'!$B$26),"&lt;="&amp;E165,WeatherIncidents!$C$3:'WeatherIncidents'!$C$26,"&gt;="&amp;E165)&gt;0,1,0)</f>
        <v>0</v>
      </c>
    </row>
    <row r="166" spans="1:15" ht="45" x14ac:dyDescent="0.25">
      <c r="A166" s="19">
        <v>6191</v>
      </c>
      <c r="B166" s="19" t="s">
        <v>403</v>
      </c>
      <c r="C166" s="19" t="s">
        <v>1022</v>
      </c>
      <c r="D166" s="19" t="s">
        <v>415</v>
      </c>
      <c r="E166" s="36">
        <v>41497.805555555555</v>
      </c>
      <c r="F166" s="19" t="s">
        <v>422</v>
      </c>
      <c r="G166" s="19" t="s">
        <v>1023</v>
      </c>
      <c r="H166" s="19" t="s">
        <v>674</v>
      </c>
      <c r="I166" s="19" t="s">
        <v>425</v>
      </c>
      <c r="J166" s="19" t="s">
        <v>1024</v>
      </c>
      <c r="K166" s="19" t="s">
        <v>685</v>
      </c>
      <c r="L166" s="19" t="s">
        <v>1025</v>
      </c>
      <c r="M166" s="19">
        <v>443</v>
      </c>
      <c r="N166" s="19" t="s">
        <v>961</v>
      </c>
      <c r="O166">
        <f>IF(COUNTIFS((WeatherIncidents!$B$3:'WeatherIncidents'!$B$26),"&lt;="&amp;E166,WeatherIncidents!$C$3:'WeatherIncidents'!$C$26,"&gt;="&amp;E166)&gt;0,1,0)</f>
        <v>0</v>
      </c>
    </row>
    <row r="167" spans="1:15" ht="75" x14ac:dyDescent="0.25">
      <c r="A167" s="19">
        <v>6189</v>
      </c>
      <c r="B167" s="19" t="s">
        <v>403</v>
      </c>
      <c r="C167" s="19" t="s">
        <v>1026</v>
      </c>
      <c r="D167" s="19" t="s">
        <v>415</v>
      </c>
      <c r="E167" s="36">
        <v>41500.520833333336</v>
      </c>
      <c r="F167" s="19" t="s">
        <v>498</v>
      </c>
      <c r="G167" s="19" t="s">
        <v>1027</v>
      </c>
      <c r="H167" s="19" t="s">
        <v>833</v>
      </c>
      <c r="I167" s="19" t="s">
        <v>430</v>
      </c>
      <c r="J167" s="19" t="s">
        <v>1028</v>
      </c>
      <c r="K167" s="19" t="s">
        <v>685</v>
      </c>
      <c r="L167" s="19" t="s">
        <v>1029</v>
      </c>
      <c r="M167" s="19">
        <v>1021</v>
      </c>
      <c r="N167" s="19" t="s">
        <v>667</v>
      </c>
      <c r="O167">
        <f>IF(COUNTIFS((WeatherIncidents!$B$3:'WeatherIncidents'!$B$26),"&lt;="&amp;E167,WeatherIncidents!$C$3:'WeatherIncidents'!$C$26,"&gt;="&amp;E167)&gt;0,1,0)</f>
        <v>0</v>
      </c>
    </row>
    <row r="168" spans="1:15" ht="45" x14ac:dyDescent="0.25">
      <c r="A168" s="19">
        <v>6192</v>
      </c>
      <c r="B168" s="19" t="s">
        <v>403</v>
      </c>
      <c r="C168" s="19" t="s">
        <v>1030</v>
      </c>
      <c r="D168" s="19" t="s">
        <v>415</v>
      </c>
      <c r="E168" s="36">
        <v>41515.625</v>
      </c>
      <c r="F168" s="19" t="s">
        <v>422</v>
      </c>
      <c r="G168" s="19" t="s">
        <v>1031</v>
      </c>
      <c r="H168" s="19" t="s">
        <v>504</v>
      </c>
      <c r="I168" s="19" t="s">
        <v>430</v>
      </c>
      <c r="J168" s="19" t="s">
        <v>888</v>
      </c>
      <c r="K168" s="19" t="s">
        <v>685</v>
      </c>
      <c r="L168" s="19" t="s">
        <v>1032</v>
      </c>
      <c r="M168" s="19">
        <v>492</v>
      </c>
      <c r="N168" s="19" t="s">
        <v>952</v>
      </c>
      <c r="O168">
        <f>IF(COUNTIFS((WeatherIncidents!$B$3:'WeatherIncidents'!$B$26),"&lt;="&amp;E168,WeatherIncidents!$C$3:'WeatherIncidents'!$C$26,"&gt;="&amp;E168)&gt;0,1,0)</f>
        <v>0</v>
      </c>
    </row>
    <row r="169" spans="1:15" ht="45" x14ac:dyDescent="0.25">
      <c r="A169" s="19">
        <v>6193</v>
      </c>
      <c r="B169" s="19" t="s">
        <v>403</v>
      </c>
      <c r="C169" s="19" t="s">
        <v>1033</v>
      </c>
      <c r="D169" s="19" t="s">
        <v>415</v>
      </c>
      <c r="E169" s="36">
        <v>41517.46875</v>
      </c>
      <c r="F169" s="19" t="s">
        <v>494</v>
      </c>
      <c r="G169" s="19" t="s">
        <v>1034</v>
      </c>
      <c r="H169" s="19" t="s">
        <v>429</v>
      </c>
      <c r="I169" s="19" t="s">
        <v>430</v>
      </c>
      <c r="J169" s="19" t="s">
        <v>1035</v>
      </c>
      <c r="K169" s="19" t="s">
        <v>685</v>
      </c>
      <c r="L169" s="19" t="s">
        <v>1036</v>
      </c>
      <c r="M169" s="19" t="s">
        <v>1037</v>
      </c>
      <c r="N169" s="19" t="s">
        <v>645</v>
      </c>
      <c r="O169">
        <f>IF(COUNTIFS((WeatherIncidents!$B$3:'WeatherIncidents'!$B$26),"&lt;="&amp;E169,WeatherIncidents!$C$3:'WeatherIncidents'!$C$26,"&gt;="&amp;E169)&gt;0,1,0)</f>
        <v>0</v>
      </c>
    </row>
    <row r="170" spans="1:15" ht="45" x14ac:dyDescent="0.25">
      <c r="A170" s="19">
        <v>6196</v>
      </c>
      <c r="B170" s="19" t="s">
        <v>403</v>
      </c>
      <c r="C170" s="19" t="s">
        <v>254</v>
      </c>
      <c r="D170" s="19" t="s">
        <v>415</v>
      </c>
      <c r="E170" s="36">
        <v>41530.28125</v>
      </c>
      <c r="F170" s="19" t="s">
        <v>498</v>
      </c>
      <c r="G170" s="19" t="s">
        <v>1038</v>
      </c>
      <c r="H170" s="19" t="s">
        <v>585</v>
      </c>
      <c r="I170" s="19" t="s">
        <v>425</v>
      </c>
      <c r="J170" s="19" t="s">
        <v>1039</v>
      </c>
      <c r="K170" s="19" t="s">
        <v>685</v>
      </c>
      <c r="L170" s="19" t="s">
        <v>1040</v>
      </c>
      <c r="M170" s="19">
        <v>350</v>
      </c>
      <c r="N170" s="19" t="s">
        <v>420</v>
      </c>
      <c r="O170">
        <f>IF(COUNTIFS((WeatherIncidents!$B$3:'WeatherIncidents'!$B$26),"&lt;="&amp;E170,WeatherIncidents!$C$3:'WeatherIncidents'!$C$26,"&gt;="&amp;E170)&gt;0,1,0)</f>
        <v>0</v>
      </c>
    </row>
    <row r="171" spans="1:15" ht="60" x14ac:dyDescent="0.25">
      <c r="A171" s="19">
        <v>6198</v>
      </c>
      <c r="B171" s="19" t="s">
        <v>403</v>
      </c>
      <c r="C171" s="19" t="s">
        <v>1041</v>
      </c>
      <c r="D171" s="19" t="s">
        <v>415</v>
      </c>
      <c r="E171" s="36">
        <v>41552.211111111108</v>
      </c>
      <c r="F171" s="19" t="s">
        <v>498</v>
      </c>
      <c r="G171" s="19" t="s">
        <v>1042</v>
      </c>
      <c r="H171" s="19" t="s">
        <v>7</v>
      </c>
      <c r="I171" s="19" t="s">
        <v>425</v>
      </c>
      <c r="J171" s="19" t="s">
        <v>1043</v>
      </c>
      <c r="K171" s="19" t="s">
        <v>685</v>
      </c>
      <c r="L171" s="19">
        <v>717128</v>
      </c>
      <c r="M171" s="19">
        <v>216</v>
      </c>
      <c r="N171" s="19" t="s">
        <v>420</v>
      </c>
      <c r="O171">
        <f>IF(COUNTIFS((WeatherIncidents!$B$3:'WeatherIncidents'!$B$26),"&lt;="&amp;E171,WeatherIncidents!$C$3:'WeatherIncidents'!$C$26,"&gt;="&amp;E171)&gt;0,1,0)</f>
        <v>0</v>
      </c>
    </row>
    <row r="172" spans="1:15" ht="60" x14ac:dyDescent="0.25">
      <c r="A172" s="19">
        <v>6201</v>
      </c>
      <c r="B172" s="19" t="s">
        <v>403</v>
      </c>
      <c r="C172" s="19" t="s">
        <v>1044</v>
      </c>
      <c r="D172" s="19" t="s">
        <v>405</v>
      </c>
      <c r="E172" s="36">
        <v>41553.17083333333</v>
      </c>
      <c r="F172" s="19" t="s">
        <v>692</v>
      </c>
      <c r="G172" s="19" t="s">
        <v>1045</v>
      </c>
      <c r="H172" s="19" t="s">
        <v>585</v>
      </c>
      <c r="I172" s="19" t="s">
        <v>425</v>
      </c>
      <c r="J172" s="19" t="s">
        <v>1046</v>
      </c>
      <c r="K172" s="19" t="s">
        <v>685</v>
      </c>
      <c r="M172" s="19">
        <v>323</v>
      </c>
      <c r="N172" s="19" t="s">
        <v>895</v>
      </c>
      <c r="O172">
        <f>IF(COUNTIFS((WeatherIncidents!$B$3:'WeatherIncidents'!$B$26),"&lt;="&amp;E172,WeatherIncidents!$C$3:'WeatherIncidents'!$C$26,"&gt;="&amp;E172)&gt;0,1,0)</f>
        <v>0</v>
      </c>
    </row>
    <row r="173" spans="1:15" ht="45" x14ac:dyDescent="0.25">
      <c r="A173" s="19">
        <v>6199</v>
      </c>
      <c r="B173" s="19" t="s">
        <v>403</v>
      </c>
      <c r="C173" s="19" t="s">
        <v>1047</v>
      </c>
      <c r="D173" s="19" t="s">
        <v>415</v>
      </c>
      <c r="E173" s="36">
        <v>41554.165277777778</v>
      </c>
      <c r="F173" s="19" t="s">
        <v>489</v>
      </c>
      <c r="G173" s="19" t="s">
        <v>1048</v>
      </c>
      <c r="H173" s="19" t="s">
        <v>429</v>
      </c>
      <c r="I173" s="19" t="s">
        <v>430</v>
      </c>
      <c r="J173" s="19" t="s">
        <v>933</v>
      </c>
      <c r="K173" s="19" t="s">
        <v>644</v>
      </c>
      <c r="L173" s="19" t="s">
        <v>1049</v>
      </c>
      <c r="M173" s="19">
        <v>192</v>
      </c>
      <c r="N173" s="19" t="s">
        <v>948</v>
      </c>
      <c r="O173">
        <f>IF(COUNTIFS((WeatherIncidents!$B$3:'WeatherIncidents'!$B$26),"&lt;="&amp;E173,WeatherIncidents!$C$3:'WeatherIncidents'!$C$26,"&gt;="&amp;E173)&gt;0,1,0)</f>
        <v>0</v>
      </c>
    </row>
    <row r="174" spans="1:15" ht="45" x14ac:dyDescent="0.25">
      <c r="A174" s="19">
        <v>6200</v>
      </c>
      <c r="B174" s="19" t="s">
        <v>403</v>
      </c>
      <c r="C174" s="19" t="s">
        <v>1050</v>
      </c>
      <c r="D174" s="19" t="s">
        <v>415</v>
      </c>
      <c r="E174" s="36">
        <v>41555.468055555553</v>
      </c>
      <c r="F174" s="19" t="s">
        <v>498</v>
      </c>
      <c r="G174" s="19" t="s">
        <v>871</v>
      </c>
      <c r="H174" s="19" t="s">
        <v>7</v>
      </c>
      <c r="I174" s="19" t="s">
        <v>425</v>
      </c>
      <c r="J174" s="19" t="s">
        <v>1051</v>
      </c>
      <c r="K174" s="19" t="s">
        <v>685</v>
      </c>
      <c r="L174" s="19" t="s">
        <v>1052</v>
      </c>
      <c r="M174" s="19">
        <v>222</v>
      </c>
      <c r="N174" s="19" t="s">
        <v>999</v>
      </c>
      <c r="O174">
        <f>IF(COUNTIFS((WeatherIncidents!$B$3:'WeatherIncidents'!$B$26),"&lt;="&amp;E174,WeatherIncidents!$C$3:'WeatherIncidents'!$C$26,"&gt;="&amp;E174)&gt;0,1,0)</f>
        <v>0</v>
      </c>
    </row>
    <row r="175" spans="1:15" ht="45" x14ac:dyDescent="0.25">
      <c r="A175" s="19">
        <v>6203</v>
      </c>
      <c r="B175" s="19" t="s">
        <v>403</v>
      </c>
      <c r="C175" s="19" t="s">
        <v>1053</v>
      </c>
      <c r="D175" s="19" t="s">
        <v>405</v>
      </c>
      <c r="E175" s="36">
        <v>41594.208333333336</v>
      </c>
      <c r="F175" s="19" t="s">
        <v>1018</v>
      </c>
      <c r="G175" s="19" t="s">
        <v>1054</v>
      </c>
      <c r="H175" s="19" t="s">
        <v>576</v>
      </c>
      <c r="I175" s="19" t="s">
        <v>425</v>
      </c>
      <c r="J175" s="19" t="s">
        <v>1055</v>
      </c>
      <c r="K175" s="19" t="s">
        <v>644</v>
      </c>
      <c r="L175" s="19" t="s">
        <v>1056</v>
      </c>
      <c r="M175" s="19">
        <v>94</v>
      </c>
      <c r="N175" s="19" t="s">
        <v>667</v>
      </c>
      <c r="O175">
        <f>IF(COUNTIFS((WeatherIncidents!$B$3:'WeatherIncidents'!$B$26),"&lt;="&amp;E175,WeatherIncidents!$C$3:'WeatherIncidents'!$C$26,"&gt;="&amp;E175)&gt;0,1,0)</f>
        <v>0</v>
      </c>
    </row>
    <row r="176" spans="1:15" ht="45" x14ac:dyDescent="0.25">
      <c r="A176" s="19">
        <v>6206</v>
      </c>
      <c r="B176" s="19" t="s">
        <v>403</v>
      </c>
      <c r="C176" s="19" t="s">
        <v>1057</v>
      </c>
      <c r="D176" s="19" t="s">
        <v>415</v>
      </c>
      <c r="E176" s="36">
        <v>41635.625</v>
      </c>
      <c r="F176" s="19" t="s">
        <v>498</v>
      </c>
      <c r="G176" s="19" t="s">
        <v>1058</v>
      </c>
      <c r="H176" s="19" t="s">
        <v>7</v>
      </c>
      <c r="I176" s="19" t="s">
        <v>425</v>
      </c>
      <c r="J176" s="19" t="s">
        <v>1059</v>
      </c>
      <c r="K176" s="19" t="s">
        <v>685</v>
      </c>
      <c r="L176" s="19" t="s">
        <v>1060</v>
      </c>
      <c r="M176" s="19">
        <v>233</v>
      </c>
      <c r="N176" s="19" t="s">
        <v>909</v>
      </c>
      <c r="O176">
        <f>IF(COUNTIFS((WeatherIncidents!$B$3:'WeatherIncidents'!$B$26),"&lt;="&amp;E176,WeatherIncidents!$C$3:'WeatherIncidents'!$C$26,"&gt;="&amp;E176)&gt;0,1,0)</f>
        <v>0</v>
      </c>
    </row>
    <row r="177" spans="1:15" ht="45" x14ac:dyDescent="0.25">
      <c r="A177" s="19">
        <v>6207</v>
      </c>
      <c r="B177" s="19" t="s">
        <v>403</v>
      </c>
      <c r="C177" s="19" t="s">
        <v>245</v>
      </c>
      <c r="D177" s="19" t="s">
        <v>415</v>
      </c>
      <c r="E177" s="36">
        <v>41640.78125</v>
      </c>
      <c r="F177" s="19" t="s">
        <v>245</v>
      </c>
      <c r="G177" s="19" t="s">
        <v>1061</v>
      </c>
      <c r="H177" s="19" t="s">
        <v>7</v>
      </c>
      <c r="I177" s="19" t="s">
        <v>425</v>
      </c>
      <c r="J177" s="19" t="s">
        <v>1062</v>
      </c>
      <c r="K177" s="19" t="s">
        <v>685</v>
      </c>
      <c r="L177" s="19" t="s">
        <v>1063</v>
      </c>
      <c r="M177" s="19">
        <v>514</v>
      </c>
      <c r="N177" s="19" t="s">
        <v>651</v>
      </c>
      <c r="O177">
        <f>IF(COUNTIFS((WeatherIncidents!$B$3:'WeatherIncidents'!$B$26),"&lt;="&amp;E177,WeatherIncidents!$C$3:'WeatherIncidents'!$C$26,"&gt;="&amp;E177)&gt;0,1,0)</f>
        <v>0</v>
      </c>
    </row>
    <row r="178" spans="1:15" ht="45" x14ac:dyDescent="0.25">
      <c r="A178" s="19">
        <v>6209</v>
      </c>
      <c r="B178" s="19" t="s">
        <v>403</v>
      </c>
      <c r="C178" s="19" t="s">
        <v>1064</v>
      </c>
      <c r="D178" s="19" t="s">
        <v>415</v>
      </c>
      <c r="E178" s="36">
        <v>41703.40902777778</v>
      </c>
      <c r="F178" s="19" t="s">
        <v>498</v>
      </c>
      <c r="G178" s="19" t="s">
        <v>1065</v>
      </c>
      <c r="H178" s="19" t="s">
        <v>443</v>
      </c>
      <c r="I178" s="19" t="s">
        <v>425</v>
      </c>
      <c r="J178" s="19" t="s">
        <v>1066</v>
      </c>
      <c r="K178" s="19" t="s">
        <v>685</v>
      </c>
      <c r="L178" s="19" t="s">
        <v>1067</v>
      </c>
      <c r="M178" s="19">
        <v>353</v>
      </c>
      <c r="N178" s="19" t="s">
        <v>413</v>
      </c>
      <c r="O178">
        <f>IF(COUNTIFS((WeatherIncidents!$B$3:'WeatherIncidents'!$B$26),"&lt;="&amp;E178,WeatherIncidents!$C$3:'WeatherIncidents'!$C$26,"&gt;="&amp;E178)&gt;0,1,0)</f>
        <v>0</v>
      </c>
    </row>
    <row r="179" spans="1:15" ht="45" x14ac:dyDescent="0.25">
      <c r="A179" s="19">
        <v>6210</v>
      </c>
      <c r="B179" s="19" t="s">
        <v>403</v>
      </c>
      <c r="C179" s="19" t="s">
        <v>1068</v>
      </c>
      <c r="D179" s="19" t="s">
        <v>415</v>
      </c>
      <c r="E179" s="36">
        <v>41744.263888888891</v>
      </c>
      <c r="F179" s="19" t="s">
        <v>692</v>
      </c>
      <c r="G179" s="19" t="s">
        <v>1069</v>
      </c>
      <c r="H179" s="19" t="s">
        <v>604</v>
      </c>
      <c r="I179" s="19" t="s">
        <v>430</v>
      </c>
      <c r="J179" s="19" t="s">
        <v>1070</v>
      </c>
      <c r="K179" s="19" t="s">
        <v>685</v>
      </c>
      <c r="L179" s="19" t="s">
        <v>1071</v>
      </c>
      <c r="M179" s="19">
        <v>324</v>
      </c>
      <c r="N179" s="19" t="s">
        <v>895</v>
      </c>
      <c r="O179">
        <f>IF(COUNTIFS((WeatherIncidents!$B$3:'WeatherIncidents'!$B$26),"&lt;="&amp;E179,WeatherIncidents!$C$3:'WeatherIncidents'!$C$26,"&gt;="&amp;E179)&gt;0,1,0)</f>
        <v>0</v>
      </c>
    </row>
    <row r="180" spans="1:15" ht="45" x14ac:dyDescent="0.25">
      <c r="A180" s="19">
        <v>6213</v>
      </c>
      <c r="B180" s="19" t="s">
        <v>403</v>
      </c>
      <c r="C180" s="19" t="s">
        <v>1072</v>
      </c>
      <c r="D180" s="19" t="s">
        <v>415</v>
      </c>
      <c r="E180" s="36">
        <v>41757.680555555555</v>
      </c>
      <c r="F180" s="19" t="s">
        <v>498</v>
      </c>
      <c r="G180" s="19" t="s">
        <v>1073</v>
      </c>
      <c r="H180" s="19" t="s">
        <v>429</v>
      </c>
      <c r="I180" s="19" t="s">
        <v>430</v>
      </c>
      <c r="J180" s="19" t="s">
        <v>1074</v>
      </c>
      <c r="K180" s="19" t="s">
        <v>685</v>
      </c>
      <c r="L180" s="19" t="s">
        <v>1075</v>
      </c>
      <c r="M180" s="19">
        <v>214</v>
      </c>
      <c r="N180" s="19" t="s">
        <v>667</v>
      </c>
      <c r="O180">
        <f>IF(COUNTIFS((WeatherIncidents!$B$3:'WeatherIncidents'!$B$26),"&lt;="&amp;E180,WeatherIncidents!$C$3:'WeatherIncidents'!$C$26,"&gt;="&amp;E180)&gt;0,1,0)</f>
        <v>0</v>
      </c>
    </row>
    <row r="181" spans="1:15" ht="45" x14ac:dyDescent="0.25">
      <c r="A181" s="19">
        <v>6214</v>
      </c>
      <c r="B181" s="19" t="s">
        <v>403</v>
      </c>
      <c r="C181" s="19" t="s">
        <v>1076</v>
      </c>
      <c r="D181" s="19" t="s">
        <v>415</v>
      </c>
      <c r="E181" s="36">
        <v>41757.5625</v>
      </c>
      <c r="F181" s="19" t="s">
        <v>498</v>
      </c>
      <c r="G181" s="19" t="s">
        <v>1077</v>
      </c>
      <c r="H181" s="19" t="s">
        <v>443</v>
      </c>
      <c r="I181" s="19" t="s">
        <v>425</v>
      </c>
      <c r="J181" s="19" t="s">
        <v>1078</v>
      </c>
      <c r="K181" s="19" t="s">
        <v>685</v>
      </c>
      <c r="L181" s="19" t="s">
        <v>1079</v>
      </c>
      <c r="M181" s="19">
        <v>214</v>
      </c>
      <c r="N181" s="19" t="s">
        <v>667</v>
      </c>
      <c r="O181">
        <f>IF(COUNTIFS((WeatherIncidents!$B$3:'WeatherIncidents'!$B$26),"&lt;="&amp;E181,WeatherIncidents!$C$3:'WeatherIncidents'!$C$26,"&gt;="&amp;E181)&gt;0,1,0)</f>
        <v>0</v>
      </c>
    </row>
    <row r="182" spans="1:15" ht="60" x14ac:dyDescent="0.25">
      <c r="A182" s="19">
        <v>6215</v>
      </c>
      <c r="B182" s="19" t="s">
        <v>403</v>
      </c>
      <c r="C182" s="19" t="s">
        <v>1080</v>
      </c>
      <c r="D182" s="19" t="s">
        <v>415</v>
      </c>
      <c r="E182" s="36">
        <v>41758.420138888891</v>
      </c>
      <c r="F182" s="19" t="s">
        <v>498</v>
      </c>
      <c r="G182" s="19" t="s">
        <v>1081</v>
      </c>
      <c r="H182" s="19" t="s">
        <v>429</v>
      </c>
      <c r="I182" s="19" t="s">
        <v>430</v>
      </c>
      <c r="J182" s="19" t="s">
        <v>1082</v>
      </c>
      <c r="K182" s="19" t="s">
        <v>644</v>
      </c>
      <c r="L182" s="19" t="s">
        <v>1083</v>
      </c>
      <c r="M182" s="19">
        <v>233</v>
      </c>
      <c r="N182" s="19" t="s">
        <v>1084</v>
      </c>
      <c r="O182">
        <f>IF(COUNTIFS((WeatherIncidents!$B$3:'WeatherIncidents'!$B$26),"&lt;="&amp;E182,WeatherIncidents!$C$3:'WeatherIncidents'!$C$26,"&gt;="&amp;E182)&gt;0,1,0)</f>
        <v>0</v>
      </c>
    </row>
    <row r="183" spans="1:15" ht="45" x14ac:dyDescent="0.25">
      <c r="A183" s="19">
        <v>6216</v>
      </c>
      <c r="B183" s="19" t="s">
        <v>403</v>
      </c>
      <c r="C183" s="19" t="s">
        <v>1085</v>
      </c>
      <c r="D183" s="19" t="s">
        <v>415</v>
      </c>
      <c r="E183" s="36">
        <v>41758.069444444445</v>
      </c>
      <c r="F183" s="19" t="s">
        <v>245</v>
      </c>
      <c r="G183" s="19" t="s">
        <v>1086</v>
      </c>
      <c r="H183" s="19" t="s">
        <v>429</v>
      </c>
      <c r="I183" s="19" t="s">
        <v>430</v>
      </c>
      <c r="J183" s="19" t="s">
        <v>1087</v>
      </c>
      <c r="K183" s="19" t="s">
        <v>644</v>
      </c>
      <c r="L183" s="19" t="s">
        <v>1088</v>
      </c>
      <c r="M183" s="19">
        <v>455</v>
      </c>
      <c r="N183" s="19" t="s">
        <v>667</v>
      </c>
      <c r="O183">
        <f>IF(COUNTIFS((WeatherIncidents!$B$3:'WeatherIncidents'!$B$26),"&lt;="&amp;E183,WeatherIncidents!$C$3:'WeatherIncidents'!$C$26,"&gt;="&amp;E183)&gt;0,1,0)</f>
        <v>0</v>
      </c>
    </row>
    <row r="184" spans="1:15" ht="45" x14ac:dyDescent="0.25">
      <c r="A184" s="19">
        <v>6217</v>
      </c>
      <c r="B184" s="19" t="s">
        <v>403</v>
      </c>
      <c r="C184" s="19" t="s">
        <v>1089</v>
      </c>
      <c r="D184" s="19" t="s">
        <v>415</v>
      </c>
      <c r="E184" s="36">
        <v>41758.700694444444</v>
      </c>
      <c r="F184" s="19" t="s">
        <v>422</v>
      </c>
      <c r="G184" s="19" t="s">
        <v>1090</v>
      </c>
      <c r="H184" s="19" t="s">
        <v>418</v>
      </c>
      <c r="I184" s="19" t="s">
        <v>409</v>
      </c>
      <c r="J184" s="19" t="s">
        <v>1091</v>
      </c>
      <c r="K184" s="19" t="s">
        <v>644</v>
      </c>
      <c r="L184" s="19" t="s">
        <v>1092</v>
      </c>
      <c r="M184" s="19">
        <v>323</v>
      </c>
      <c r="N184" s="19" t="s">
        <v>889</v>
      </c>
      <c r="O184">
        <f>IF(COUNTIFS((WeatherIncidents!$B$3:'WeatherIncidents'!$B$26),"&lt;="&amp;E184,WeatherIncidents!$C$3:'WeatherIncidents'!$C$26,"&gt;="&amp;E184)&gt;0,1,0)</f>
        <v>0</v>
      </c>
    </row>
    <row r="185" spans="1:15" ht="45" x14ac:dyDescent="0.25">
      <c r="A185" s="19">
        <v>6218</v>
      </c>
      <c r="B185" s="19" t="s">
        <v>403</v>
      </c>
      <c r="C185" s="19" t="s">
        <v>844</v>
      </c>
      <c r="D185" s="19" t="s">
        <v>415</v>
      </c>
      <c r="E185" s="36">
        <v>41760.283333333333</v>
      </c>
      <c r="F185" s="19" t="s">
        <v>498</v>
      </c>
      <c r="G185" s="19" t="s">
        <v>1093</v>
      </c>
      <c r="H185" s="19" t="s">
        <v>1094</v>
      </c>
      <c r="I185" s="19" t="s">
        <v>508</v>
      </c>
      <c r="J185" s="19" t="s">
        <v>933</v>
      </c>
      <c r="K185" s="19" t="s">
        <v>685</v>
      </c>
      <c r="L185" s="19" t="s">
        <v>1095</v>
      </c>
      <c r="M185" s="19">
        <v>242</v>
      </c>
      <c r="N185" s="19" t="s">
        <v>681</v>
      </c>
      <c r="O185">
        <f>IF(COUNTIFS((WeatherIncidents!$B$3:'WeatherIncidents'!$B$26),"&lt;="&amp;E185,WeatherIncidents!$C$3:'WeatherIncidents'!$C$26,"&gt;="&amp;E185)&gt;0,1,0)</f>
        <v>1</v>
      </c>
    </row>
    <row r="186" spans="1:15" ht="45" x14ac:dyDescent="0.25">
      <c r="A186" s="19">
        <v>6220</v>
      </c>
      <c r="B186" s="19" t="s">
        <v>403</v>
      </c>
      <c r="C186" s="19" t="s">
        <v>1096</v>
      </c>
      <c r="D186" s="19" t="s">
        <v>415</v>
      </c>
      <c r="E186" s="36">
        <v>41772.375</v>
      </c>
      <c r="F186" s="19" t="s">
        <v>498</v>
      </c>
      <c r="G186" s="19" t="s">
        <v>1097</v>
      </c>
      <c r="H186" s="19" t="s">
        <v>443</v>
      </c>
      <c r="I186" s="19" t="s">
        <v>425</v>
      </c>
      <c r="J186" s="19" t="s">
        <v>1098</v>
      </c>
      <c r="K186" s="19" t="s">
        <v>685</v>
      </c>
      <c r="L186" s="19" t="s">
        <v>1099</v>
      </c>
      <c r="M186" s="19">
        <v>157</v>
      </c>
      <c r="N186" s="19" t="s">
        <v>1100</v>
      </c>
      <c r="O186">
        <f>IF(COUNTIFS((WeatherIncidents!$B$3:'WeatherIncidents'!$B$26),"&lt;="&amp;E186,WeatherIncidents!$C$3:'WeatherIncidents'!$C$26,"&gt;="&amp;E186)&gt;0,1,0)</f>
        <v>0</v>
      </c>
    </row>
    <row r="187" spans="1:15" ht="45" x14ac:dyDescent="0.25">
      <c r="A187" s="19">
        <v>6221</v>
      </c>
      <c r="B187" s="19" t="s">
        <v>403</v>
      </c>
      <c r="C187" s="19" t="s">
        <v>1101</v>
      </c>
      <c r="D187" s="19" t="s">
        <v>405</v>
      </c>
      <c r="E187" s="36">
        <v>41772.357638888891</v>
      </c>
      <c r="F187" s="19" t="s">
        <v>498</v>
      </c>
      <c r="G187" s="19" t="s">
        <v>1102</v>
      </c>
      <c r="H187" s="19" t="s">
        <v>560</v>
      </c>
      <c r="I187" s="19" t="s">
        <v>409</v>
      </c>
      <c r="J187" s="19" t="s">
        <v>1103</v>
      </c>
      <c r="K187" s="19" t="s">
        <v>685</v>
      </c>
      <c r="L187" s="19" t="s">
        <v>1104</v>
      </c>
      <c r="M187" s="19">
        <v>524</v>
      </c>
      <c r="N187" s="19" t="s">
        <v>420</v>
      </c>
      <c r="O187">
        <f>IF(COUNTIFS((WeatherIncidents!$B$3:'WeatherIncidents'!$B$26),"&lt;="&amp;E187,WeatherIncidents!$C$3:'WeatherIncidents'!$C$26,"&gt;="&amp;E187)&gt;0,1,0)</f>
        <v>0</v>
      </c>
    </row>
    <row r="188" spans="1:15" ht="45" x14ac:dyDescent="0.25">
      <c r="A188" s="19">
        <v>6222</v>
      </c>
      <c r="B188" s="19" t="s">
        <v>403</v>
      </c>
      <c r="D188" s="19" t="s">
        <v>415</v>
      </c>
      <c r="E188" s="36">
        <v>41778.770833333336</v>
      </c>
      <c r="F188" s="19" t="s">
        <v>498</v>
      </c>
      <c r="G188" s="19" t="s">
        <v>1105</v>
      </c>
      <c r="H188" s="19" t="s">
        <v>443</v>
      </c>
      <c r="I188" s="19" t="s">
        <v>508</v>
      </c>
      <c r="J188" s="19" t="s">
        <v>1106</v>
      </c>
      <c r="K188" s="19" t="s">
        <v>685</v>
      </c>
      <c r="L188" s="19" t="s">
        <v>1107</v>
      </c>
      <c r="M188" s="19">
        <v>597</v>
      </c>
      <c r="N188" s="19" t="s">
        <v>557</v>
      </c>
      <c r="O188">
        <f>IF(COUNTIFS((WeatherIncidents!$B$3:'WeatherIncidents'!$B$26),"&lt;="&amp;E188,WeatherIncidents!$C$3:'WeatherIncidents'!$C$26,"&gt;="&amp;E188)&gt;0,1,0)</f>
        <v>0</v>
      </c>
    </row>
    <row r="189" spans="1:15" ht="45" x14ac:dyDescent="0.25">
      <c r="A189" s="19">
        <v>6224</v>
      </c>
      <c r="B189" s="19" t="s">
        <v>403</v>
      </c>
      <c r="C189" s="19" t="s">
        <v>1108</v>
      </c>
      <c r="D189" s="19" t="s">
        <v>415</v>
      </c>
      <c r="E189" s="36">
        <v>41787.659722222219</v>
      </c>
      <c r="F189" s="19" t="s">
        <v>692</v>
      </c>
      <c r="G189" s="19" t="s">
        <v>1109</v>
      </c>
      <c r="H189" s="19" t="s">
        <v>429</v>
      </c>
      <c r="I189" s="19" t="s">
        <v>430</v>
      </c>
      <c r="K189" s="19" t="s">
        <v>644</v>
      </c>
      <c r="L189" s="19" t="s">
        <v>1110</v>
      </c>
      <c r="M189" s="19">
        <v>66</v>
      </c>
      <c r="N189" s="19" t="s">
        <v>1111</v>
      </c>
      <c r="O189">
        <f>IF(COUNTIFS((WeatherIncidents!$B$3:'WeatherIncidents'!$B$26),"&lt;="&amp;E189,WeatherIncidents!$C$3:'WeatherIncidents'!$C$26,"&gt;="&amp;E189)&gt;0,1,0)</f>
        <v>0</v>
      </c>
    </row>
    <row r="190" spans="1:15" ht="45" x14ac:dyDescent="0.25">
      <c r="A190" s="19">
        <v>6225</v>
      </c>
      <c r="B190" s="19" t="s">
        <v>403</v>
      </c>
      <c r="C190" s="19" t="s">
        <v>1112</v>
      </c>
      <c r="D190" s="19" t="s">
        <v>415</v>
      </c>
      <c r="E190" s="36">
        <v>41790.479166666664</v>
      </c>
      <c r="F190" s="19" t="s">
        <v>498</v>
      </c>
      <c r="G190" s="19" t="s">
        <v>1113</v>
      </c>
      <c r="H190" s="19" t="s">
        <v>443</v>
      </c>
      <c r="I190" s="19" t="s">
        <v>430</v>
      </c>
      <c r="J190" s="19" t="s">
        <v>933</v>
      </c>
      <c r="K190" s="19" t="s">
        <v>644</v>
      </c>
      <c r="L190" s="19" t="s">
        <v>1114</v>
      </c>
      <c r="M190" s="19">
        <v>214</v>
      </c>
      <c r="N190" s="19" t="s">
        <v>999</v>
      </c>
      <c r="O190">
        <f>IF(COUNTIFS((WeatherIncidents!$B$3:'WeatherIncidents'!$B$26),"&lt;="&amp;E190,WeatherIncidents!$C$3:'WeatherIncidents'!$C$26,"&gt;="&amp;E190)&gt;0,1,0)</f>
        <v>0</v>
      </c>
    </row>
    <row r="191" spans="1:15" ht="45" x14ac:dyDescent="0.25">
      <c r="A191" s="19">
        <v>6223</v>
      </c>
      <c r="B191" s="19" t="s">
        <v>403</v>
      </c>
      <c r="C191" s="19" t="s">
        <v>1115</v>
      </c>
      <c r="D191" s="19" t="s">
        <v>972</v>
      </c>
      <c r="E191" s="36">
        <v>41794.395833333336</v>
      </c>
      <c r="F191" s="19" t="s">
        <v>498</v>
      </c>
      <c r="G191" s="19" t="s">
        <v>1116</v>
      </c>
      <c r="H191" s="19" t="s">
        <v>833</v>
      </c>
      <c r="I191" s="19" t="s">
        <v>430</v>
      </c>
      <c r="J191" s="19" t="s">
        <v>1117</v>
      </c>
      <c r="K191" s="19" t="s">
        <v>685</v>
      </c>
      <c r="L191" s="19" t="s">
        <v>1118</v>
      </c>
      <c r="M191" s="19" t="s">
        <v>1119</v>
      </c>
      <c r="N191" s="19" t="s">
        <v>1120</v>
      </c>
      <c r="O191">
        <f>IF(COUNTIFS((WeatherIncidents!$B$3:'WeatherIncidents'!$B$26),"&lt;="&amp;E191,WeatherIncidents!$C$3:'WeatherIncidents'!$C$26,"&gt;="&amp;E191)&gt;0,1,0)</f>
        <v>0</v>
      </c>
    </row>
    <row r="192" spans="1:15" ht="45" x14ac:dyDescent="0.25">
      <c r="A192" s="19">
        <v>6226</v>
      </c>
      <c r="B192" s="19" t="s">
        <v>403</v>
      </c>
      <c r="C192" s="19" t="s">
        <v>826</v>
      </c>
      <c r="D192" s="19" t="s">
        <v>415</v>
      </c>
      <c r="E192" s="36">
        <v>41807.645833333336</v>
      </c>
      <c r="F192" s="19" t="s">
        <v>692</v>
      </c>
      <c r="G192" s="19" t="s">
        <v>1121</v>
      </c>
      <c r="H192" s="19" t="s">
        <v>7</v>
      </c>
      <c r="I192" s="19" t="s">
        <v>425</v>
      </c>
      <c r="K192" s="19" t="s">
        <v>685</v>
      </c>
      <c r="L192" s="19">
        <v>192047</v>
      </c>
      <c r="M192" s="19">
        <v>1201</v>
      </c>
      <c r="N192" s="19" t="s">
        <v>667</v>
      </c>
      <c r="O192">
        <f>IF(COUNTIFS((WeatherIncidents!$B$3:'WeatherIncidents'!$B$26),"&lt;="&amp;E192,WeatherIncidents!$C$3:'WeatherIncidents'!$C$26,"&gt;="&amp;E192)&gt;0,1,0)</f>
        <v>0</v>
      </c>
    </row>
    <row r="193" spans="1:15" ht="60" x14ac:dyDescent="0.25">
      <c r="A193" s="19">
        <v>6227</v>
      </c>
      <c r="B193" s="19" t="s">
        <v>403</v>
      </c>
      <c r="C193" s="19" t="s">
        <v>1122</v>
      </c>
      <c r="D193" s="19" t="s">
        <v>405</v>
      </c>
      <c r="E193" s="36">
        <v>41824.5</v>
      </c>
      <c r="F193" s="19" t="s">
        <v>498</v>
      </c>
      <c r="G193" s="19" t="s">
        <v>1123</v>
      </c>
      <c r="H193" s="19" t="s">
        <v>560</v>
      </c>
      <c r="I193" s="19" t="s">
        <v>409</v>
      </c>
      <c r="J193" s="19" t="s">
        <v>1124</v>
      </c>
      <c r="K193" s="19" t="s">
        <v>644</v>
      </c>
      <c r="L193" s="19" t="s">
        <v>1125</v>
      </c>
      <c r="M193" s="19">
        <v>96</v>
      </c>
      <c r="N193" s="19" t="s">
        <v>660</v>
      </c>
      <c r="O193">
        <f>IF(COUNTIFS((WeatherIncidents!$B$3:'WeatherIncidents'!$B$26),"&lt;="&amp;E193,WeatherIncidents!$C$3:'WeatherIncidents'!$C$26,"&gt;="&amp;E193)&gt;0,1,0)</f>
        <v>0</v>
      </c>
    </row>
    <row r="194" spans="1:15" ht="45" x14ac:dyDescent="0.25">
      <c r="A194" s="19">
        <v>6228</v>
      </c>
      <c r="B194" s="19" t="s">
        <v>403</v>
      </c>
      <c r="C194" s="19" t="s">
        <v>252</v>
      </c>
      <c r="D194" s="19" t="s">
        <v>415</v>
      </c>
      <c r="E194" s="36">
        <v>41826.479166666664</v>
      </c>
      <c r="F194" s="19" t="s">
        <v>498</v>
      </c>
      <c r="G194" s="19" t="s">
        <v>1126</v>
      </c>
      <c r="H194" s="19" t="s">
        <v>1127</v>
      </c>
      <c r="I194" s="19" t="s">
        <v>430</v>
      </c>
      <c r="J194" s="19" t="s">
        <v>1128</v>
      </c>
      <c r="K194" s="19" t="s">
        <v>644</v>
      </c>
      <c r="L194" s="19" t="s">
        <v>1129</v>
      </c>
      <c r="M194" s="19">
        <v>972</v>
      </c>
      <c r="N194" s="19" t="s">
        <v>1084</v>
      </c>
      <c r="O194">
        <f>IF(COUNTIFS((WeatherIncidents!$B$3:'WeatherIncidents'!$B$26),"&lt;="&amp;E194,WeatherIncidents!$C$3:'WeatherIncidents'!$C$26,"&gt;="&amp;E194)&gt;0,1,0)</f>
        <v>0</v>
      </c>
    </row>
    <row r="195" spans="1:15" ht="45" x14ac:dyDescent="0.25">
      <c r="A195" s="19">
        <v>6229</v>
      </c>
      <c r="B195" s="19" t="s">
        <v>403</v>
      </c>
      <c r="C195" s="19" t="s">
        <v>1130</v>
      </c>
      <c r="D195" s="19" t="s">
        <v>415</v>
      </c>
      <c r="E195" s="36">
        <v>41842.434027777781</v>
      </c>
      <c r="F195" s="19" t="s">
        <v>498</v>
      </c>
      <c r="G195" s="19" t="s">
        <v>1131</v>
      </c>
      <c r="H195" s="19" t="s">
        <v>429</v>
      </c>
      <c r="I195" s="19" t="s">
        <v>430</v>
      </c>
      <c r="J195" s="19" t="s">
        <v>933</v>
      </c>
      <c r="K195" s="19" t="s">
        <v>644</v>
      </c>
      <c r="L195" s="19" t="s">
        <v>1132</v>
      </c>
      <c r="M195" s="19">
        <v>283</v>
      </c>
      <c r="N195" s="19" t="s">
        <v>742</v>
      </c>
      <c r="O195">
        <f>IF(COUNTIFS((WeatherIncidents!$B$3:'WeatherIncidents'!$B$26),"&lt;="&amp;E195,WeatherIncidents!$C$3:'WeatherIncidents'!$C$26,"&gt;="&amp;E195)&gt;0,1,0)</f>
        <v>0</v>
      </c>
    </row>
    <row r="196" spans="1:15" ht="45" x14ac:dyDescent="0.25">
      <c r="A196" s="19">
        <v>6232</v>
      </c>
      <c r="B196" s="19" t="s">
        <v>403</v>
      </c>
      <c r="C196" s="19" t="s">
        <v>1133</v>
      </c>
      <c r="D196" s="19" t="s">
        <v>415</v>
      </c>
      <c r="E196" s="36">
        <v>41879.536111111112</v>
      </c>
      <c r="F196" s="19" t="s">
        <v>498</v>
      </c>
      <c r="G196" s="19" t="s">
        <v>1134</v>
      </c>
      <c r="H196" s="19" t="s">
        <v>833</v>
      </c>
      <c r="I196" s="19" t="s">
        <v>430</v>
      </c>
      <c r="J196" s="19" t="s">
        <v>1135</v>
      </c>
      <c r="K196" s="19" t="s">
        <v>685</v>
      </c>
      <c r="L196" s="19" t="s">
        <v>1136</v>
      </c>
      <c r="M196" s="19">
        <v>970</v>
      </c>
      <c r="N196" s="19" t="s">
        <v>420</v>
      </c>
      <c r="O196">
        <f>IF(COUNTIFS((WeatherIncidents!$B$3:'WeatherIncidents'!$B$26),"&lt;="&amp;E196,WeatherIncidents!$C$3:'WeatherIncidents'!$C$26,"&gt;="&amp;E196)&gt;0,1,0)</f>
        <v>0</v>
      </c>
    </row>
    <row r="197" spans="1:15" ht="45" x14ac:dyDescent="0.25">
      <c r="A197" s="19">
        <v>6233</v>
      </c>
      <c r="B197" s="19" t="s">
        <v>403</v>
      </c>
      <c r="C197" s="19" t="s">
        <v>1137</v>
      </c>
      <c r="D197" s="19" t="s">
        <v>415</v>
      </c>
      <c r="E197" s="36">
        <v>41884.46875</v>
      </c>
      <c r="F197" s="19" t="s">
        <v>633</v>
      </c>
      <c r="G197" s="19" t="s">
        <v>1138</v>
      </c>
      <c r="H197" s="19" t="s">
        <v>1094</v>
      </c>
      <c r="I197" s="19" t="s">
        <v>430</v>
      </c>
      <c r="J197" s="19" t="s">
        <v>936</v>
      </c>
      <c r="K197" s="19" t="s">
        <v>685</v>
      </c>
      <c r="L197" s="19" t="s">
        <v>1139</v>
      </c>
      <c r="M197" s="19">
        <v>599</v>
      </c>
      <c r="N197" s="19" t="s">
        <v>667</v>
      </c>
      <c r="O197">
        <f>IF(COUNTIFS((WeatherIncidents!$B$3:'WeatherIncidents'!$B$26),"&lt;="&amp;E197,WeatherIncidents!$C$3:'WeatherIncidents'!$C$26,"&gt;="&amp;E197)&gt;0,1,0)</f>
        <v>0</v>
      </c>
    </row>
    <row r="198" spans="1:15" ht="45" x14ac:dyDescent="0.25">
      <c r="A198" s="19">
        <v>6235</v>
      </c>
      <c r="B198" s="19" t="s">
        <v>403</v>
      </c>
      <c r="C198" s="19" t="s">
        <v>1140</v>
      </c>
      <c r="D198" s="19" t="s">
        <v>415</v>
      </c>
      <c r="E198" s="36">
        <v>41893.49722222222</v>
      </c>
      <c r="F198" s="19" t="s">
        <v>498</v>
      </c>
      <c r="G198" s="19" t="s">
        <v>1141</v>
      </c>
      <c r="H198" s="19" t="s">
        <v>7</v>
      </c>
      <c r="I198" s="19" t="s">
        <v>425</v>
      </c>
      <c r="J198" s="19" t="s">
        <v>1142</v>
      </c>
      <c r="K198" s="19" t="s">
        <v>685</v>
      </c>
      <c r="L198" s="19" t="s">
        <v>1143</v>
      </c>
      <c r="M198" s="19">
        <v>350</v>
      </c>
      <c r="N198" s="19" t="s">
        <v>667</v>
      </c>
      <c r="O198">
        <f>IF(COUNTIFS((WeatherIncidents!$B$3:'WeatherIncidents'!$B$26),"&lt;="&amp;E198,WeatherIncidents!$C$3:'WeatherIncidents'!$C$26,"&gt;="&amp;E198)&gt;0,1,0)</f>
        <v>0</v>
      </c>
    </row>
    <row r="199" spans="1:15" ht="45" x14ac:dyDescent="0.25">
      <c r="A199" s="19">
        <v>6236</v>
      </c>
      <c r="B199" s="19" t="s">
        <v>403</v>
      </c>
      <c r="C199" s="19" t="s">
        <v>1144</v>
      </c>
      <c r="D199" s="19" t="s">
        <v>415</v>
      </c>
      <c r="E199" s="36">
        <v>41895.854166666664</v>
      </c>
      <c r="F199" s="19" t="s">
        <v>498</v>
      </c>
      <c r="G199" s="19" t="s">
        <v>1145</v>
      </c>
      <c r="H199" s="19" t="s">
        <v>443</v>
      </c>
      <c r="I199" s="19" t="s">
        <v>425</v>
      </c>
      <c r="J199" s="19" t="s">
        <v>1146</v>
      </c>
      <c r="K199" s="19" t="s">
        <v>685</v>
      </c>
      <c r="L199" s="19" t="s">
        <v>1147</v>
      </c>
      <c r="M199" s="19">
        <v>157</v>
      </c>
      <c r="N199" s="19" t="s">
        <v>1148</v>
      </c>
      <c r="O199">
        <f>IF(COUNTIFS((WeatherIncidents!$B$3:'WeatherIncidents'!$B$26),"&lt;="&amp;E199,WeatherIncidents!$C$3:'WeatherIncidents'!$C$26,"&gt;="&amp;E199)&gt;0,1,0)</f>
        <v>0</v>
      </c>
    </row>
    <row r="200" spans="1:15" ht="45" x14ac:dyDescent="0.25">
      <c r="A200" s="19">
        <v>6237</v>
      </c>
      <c r="B200" s="19" t="s">
        <v>403</v>
      </c>
      <c r="C200" s="19" t="s">
        <v>1149</v>
      </c>
      <c r="D200" s="19" t="s">
        <v>415</v>
      </c>
      <c r="E200" s="36">
        <v>41897.536805555559</v>
      </c>
      <c r="F200" s="19" t="s">
        <v>599</v>
      </c>
      <c r="G200" s="19" t="s">
        <v>1150</v>
      </c>
      <c r="H200" s="19" t="s">
        <v>560</v>
      </c>
      <c r="I200" s="19" t="s">
        <v>409</v>
      </c>
      <c r="K200" s="19" t="s">
        <v>685</v>
      </c>
      <c r="L200" s="19" t="s">
        <v>1151</v>
      </c>
      <c r="M200" s="19">
        <v>162</v>
      </c>
      <c r="N200" s="19" t="s">
        <v>472</v>
      </c>
      <c r="O200">
        <f>IF(COUNTIFS((WeatherIncidents!$B$3:'WeatherIncidents'!$B$26),"&lt;="&amp;E200,WeatherIncidents!$C$3:'WeatherIncidents'!$C$26,"&gt;="&amp;E200)&gt;0,1,0)</f>
        <v>0</v>
      </c>
    </row>
    <row r="201" spans="1:15" ht="60" x14ac:dyDescent="0.25">
      <c r="A201" s="19">
        <v>6238</v>
      </c>
      <c r="B201" s="19" t="s">
        <v>403</v>
      </c>
      <c r="C201" s="19" t="s">
        <v>1152</v>
      </c>
      <c r="D201" s="19" t="s">
        <v>415</v>
      </c>
      <c r="E201" s="36">
        <v>41906.822916666664</v>
      </c>
      <c r="F201" s="19" t="s">
        <v>498</v>
      </c>
      <c r="G201" s="19" t="s">
        <v>1153</v>
      </c>
      <c r="H201" s="19" t="s">
        <v>875</v>
      </c>
      <c r="I201" s="19" t="s">
        <v>430</v>
      </c>
      <c r="J201" s="19" t="s">
        <v>505</v>
      </c>
      <c r="K201" s="19" t="s">
        <v>644</v>
      </c>
      <c r="L201" s="19" t="s">
        <v>1154</v>
      </c>
      <c r="M201" s="19" t="s">
        <v>1155</v>
      </c>
      <c r="N201" s="19" t="s">
        <v>705</v>
      </c>
      <c r="O201">
        <f>IF(COUNTIFS((WeatherIncidents!$B$3:'WeatherIncidents'!$B$26),"&lt;="&amp;E201,WeatherIncidents!$C$3:'WeatherIncidents'!$C$26,"&gt;="&amp;E201)&gt;0,1,0)</f>
        <v>0</v>
      </c>
    </row>
    <row r="202" spans="1:15" ht="45" x14ac:dyDescent="0.25">
      <c r="A202" s="19">
        <v>6240</v>
      </c>
      <c r="B202" s="19" t="s">
        <v>403</v>
      </c>
      <c r="C202" s="19" t="s">
        <v>232</v>
      </c>
      <c r="D202" s="19" t="s">
        <v>415</v>
      </c>
      <c r="E202" s="36">
        <v>41923.166666666664</v>
      </c>
      <c r="F202" s="19" t="s">
        <v>498</v>
      </c>
      <c r="G202" s="19" t="s">
        <v>1156</v>
      </c>
      <c r="H202" s="19" t="s">
        <v>1094</v>
      </c>
      <c r="I202" s="19" t="s">
        <v>430</v>
      </c>
      <c r="J202" s="19" t="s">
        <v>1157</v>
      </c>
      <c r="K202" s="19" t="s">
        <v>685</v>
      </c>
      <c r="L202" s="19" t="s">
        <v>1158</v>
      </c>
      <c r="M202" s="19">
        <v>974</v>
      </c>
      <c r="N202" s="19" t="s">
        <v>948</v>
      </c>
      <c r="O202">
        <f>IF(COUNTIFS((WeatherIncidents!$B$3:'WeatherIncidents'!$B$26),"&lt;="&amp;E202,WeatherIncidents!$C$3:'WeatherIncidents'!$C$26,"&gt;="&amp;E202)&gt;0,1,0)</f>
        <v>0</v>
      </c>
    </row>
    <row r="203" spans="1:15" ht="60" x14ac:dyDescent="0.25">
      <c r="A203" s="19">
        <v>6241</v>
      </c>
      <c r="B203" s="19" t="s">
        <v>403</v>
      </c>
      <c r="C203" s="19" t="s">
        <v>1159</v>
      </c>
      <c r="D203" s="19" t="s">
        <v>415</v>
      </c>
      <c r="E203" s="36">
        <v>41962.395833333336</v>
      </c>
      <c r="F203" s="19" t="s">
        <v>498</v>
      </c>
      <c r="G203" s="19" t="s">
        <v>1160</v>
      </c>
      <c r="H203" s="19" t="s">
        <v>630</v>
      </c>
      <c r="I203" s="19" t="s">
        <v>430</v>
      </c>
      <c r="J203" s="19" t="s">
        <v>933</v>
      </c>
      <c r="K203" s="19" t="s">
        <v>644</v>
      </c>
      <c r="L203" s="19" t="s">
        <v>1161</v>
      </c>
      <c r="M203" s="19">
        <v>246</v>
      </c>
      <c r="N203" s="19" t="s">
        <v>453</v>
      </c>
      <c r="O203">
        <f>IF(COUNTIFS((WeatherIncidents!$B$3:'WeatherIncidents'!$B$26),"&lt;="&amp;E203,WeatherIncidents!$C$3:'WeatherIncidents'!$C$26,"&gt;="&amp;E203)&gt;0,1,0)</f>
        <v>0</v>
      </c>
    </row>
    <row r="204" spans="1:15" ht="45" x14ac:dyDescent="0.25">
      <c r="A204" s="19">
        <v>6243</v>
      </c>
      <c r="B204" s="19" t="s">
        <v>403</v>
      </c>
      <c r="C204" s="19" t="s">
        <v>1162</v>
      </c>
      <c r="D204" s="19" t="s">
        <v>415</v>
      </c>
      <c r="E204" s="36">
        <v>42046.645833333336</v>
      </c>
      <c r="F204" s="19" t="s">
        <v>520</v>
      </c>
      <c r="G204" s="19" t="s">
        <v>1163</v>
      </c>
      <c r="H204" s="19" t="s">
        <v>560</v>
      </c>
      <c r="I204" s="19" t="s">
        <v>409</v>
      </c>
      <c r="J204" s="19" t="s">
        <v>1164</v>
      </c>
      <c r="K204" s="19" t="s">
        <v>644</v>
      </c>
      <c r="L204" s="19" t="s">
        <v>1165</v>
      </c>
      <c r="M204" s="19">
        <v>240</v>
      </c>
      <c r="N204" s="19" t="s">
        <v>742</v>
      </c>
      <c r="O204">
        <f>IF(COUNTIFS((WeatherIncidents!$B$3:'WeatherIncidents'!$B$26),"&lt;="&amp;E204,WeatherIncidents!$C$3:'WeatherIncidents'!$C$26,"&gt;="&amp;E204)&gt;0,1,0)</f>
        <v>0</v>
      </c>
    </row>
  </sheetData>
  <autoFilter ref="A4:O204"/>
  <mergeCells count="2">
    <mergeCell ref="A1:N1"/>
    <mergeCell ref="A2:N2"/>
  </mergeCells>
  <pageMargins left="0.7" right="0.7" top="0.75" bottom="0.75" header="0.3" footer="0.3"/>
  <pageSetup paperSize="1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K30" sqref="K30"/>
    </sheetView>
  </sheetViews>
  <sheetFormatPr defaultRowHeight="15" x14ac:dyDescent="0.25"/>
  <cols>
    <col min="1" max="1" width="12.7109375" customWidth="1"/>
    <col min="2" max="2" width="9.85546875" customWidth="1"/>
    <col min="3" max="4" width="15.7109375" customWidth="1"/>
    <col min="5" max="5" width="7.85546875" customWidth="1"/>
    <col min="6" max="6" width="9.42578125" customWidth="1"/>
    <col min="7" max="7" width="32.85546875" customWidth="1"/>
    <col min="8" max="8" width="13.85546875" customWidth="1"/>
    <col min="9" max="9" width="13.7109375" customWidth="1"/>
    <col min="15" max="15" width="12.28515625" customWidth="1"/>
    <col min="17" max="17" width="12.42578125" customWidth="1"/>
    <col min="18" max="18" width="12.28515625" customWidth="1"/>
  </cols>
  <sheetData>
    <row r="1" spans="1:18" ht="16.5" thickBot="1" x14ac:dyDescent="0.3">
      <c r="A1" s="233" t="s">
        <v>1341</v>
      </c>
      <c r="B1" s="234"/>
      <c r="C1" s="234"/>
      <c r="D1" s="234"/>
      <c r="E1" s="234"/>
      <c r="F1" s="234"/>
      <c r="G1" s="235"/>
      <c r="H1" s="32"/>
      <c r="K1" s="5">
        <v>37987</v>
      </c>
      <c r="L1" s="16" t="s">
        <v>374</v>
      </c>
      <c r="M1" s="16" t="s">
        <v>365</v>
      </c>
      <c r="O1" s="1" t="s">
        <v>1342</v>
      </c>
      <c r="Q1" t="s">
        <v>1339</v>
      </c>
      <c r="R1" t="s">
        <v>1344</v>
      </c>
    </row>
    <row r="2" spans="1:18" ht="15.75" thickBot="1" x14ac:dyDescent="0.3">
      <c r="A2" s="23"/>
      <c r="B2" s="22"/>
      <c r="C2" s="22"/>
      <c r="D2" s="22"/>
      <c r="E2" s="24"/>
      <c r="F2" s="22"/>
      <c r="G2" s="22"/>
      <c r="H2" s="22"/>
      <c r="K2" s="5">
        <v>38353</v>
      </c>
      <c r="L2" s="13">
        <v>37987</v>
      </c>
      <c r="M2" s="14">
        <v>0</v>
      </c>
      <c r="O2" t="s">
        <v>7</v>
      </c>
      <c r="P2">
        <f>COUNTIFS(H$5:H$94,"=equipment")+COUNTIFS(Fires0815!I$5:I$207,"=equipment")</f>
        <v>142</v>
      </c>
      <c r="Q2">
        <f>COUNTIFS(FiresFW!H$7:H$12,"=equipment")+COUNTIFS(FiresFW!I$18:I$22,"=equipment")</f>
        <v>3</v>
      </c>
      <c r="R2">
        <f>P2*WeatherIncidents!$E$29</f>
        <v>3.5677915135315734</v>
      </c>
    </row>
    <row r="3" spans="1:18" ht="15.75" thickBot="1" x14ac:dyDescent="0.3">
      <c r="A3" s="25" t="s">
        <v>1167</v>
      </c>
      <c r="B3" s="26" t="s">
        <v>1168</v>
      </c>
      <c r="C3" s="26" t="s">
        <v>392</v>
      </c>
      <c r="D3" s="27" t="s">
        <v>1169</v>
      </c>
      <c r="E3" s="28" t="s">
        <v>393</v>
      </c>
      <c r="F3" s="26" t="s">
        <v>1170</v>
      </c>
      <c r="G3" s="26" t="s">
        <v>1171</v>
      </c>
      <c r="H3" s="26" t="s">
        <v>398</v>
      </c>
      <c r="I3" s="26" t="s">
        <v>1339</v>
      </c>
      <c r="K3" s="5">
        <f t="shared" ref="K3:K13" si="0">DATE(YEAR(K2)+1,1,1)</f>
        <v>38718</v>
      </c>
      <c r="L3" s="13">
        <v>38353</v>
      </c>
      <c r="M3" s="14">
        <v>19</v>
      </c>
      <c r="O3" t="s">
        <v>385</v>
      </c>
      <c r="P3">
        <f>COUNTIFS(H$5:H$94,"=vegetation")+COUNTIFS(Fires0815!I$5:I$207,"=vegetation")</f>
        <v>44</v>
      </c>
      <c r="Q3">
        <f>COUNTIFS(FiresFW!H$7:H$12,"=vegetation")+COUNTIFS(FiresFW!I$18:I$22,"=vegetation")</f>
        <v>5</v>
      </c>
      <c r="R3">
        <f>P3*WeatherIncidents!$E$29</f>
        <v>1.1055128633478115</v>
      </c>
    </row>
    <row r="4" spans="1:18" x14ac:dyDescent="0.25">
      <c r="A4" s="23"/>
      <c r="B4" s="22"/>
      <c r="C4" s="22"/>
      <c r="D4" s="22"/>
      <c r="E4" s="24"/>
      <c r="F4" s="22"/>
      <c r="G4" s="22"/>
      <c r="H4" s="22"/>
      <c r="K4" s="5">
        <f t="shared" si="0"/>
        <v>39083</v>
      </c>
      <c r="L4" s="13">
        <v>38718</v>
      </c>
      <c r="M4" s="14">
        <v>25</v>
      </c>
      <c r="O4" t="s">
        <v>585</v>
      </c>
      <c r="P4">
        <f>COUNTIFS(H$5:H$94,"=other")+COUNTIFS(Fires0815!I$5:I$207,"=other")</f>
        <v>4</v>
      </c>
      <c r="Q4">
        <f>COUNTIFS(FiresFW!H$7:H$12,"=other")+COUNTIFS(FiresFW!I$18:I$22,"=other")</f>
        <v>2</v>
      </c>
      <c r="R4">
        <f>P4*WeatherIncidents!$E$29</f>
        <v>0.10050116939525559</v>
      </c>
    </row>
    <row r="5" spans="1:18" x14ac:dyDescent="0.25">
      <c r="A5" s="29">
        <v>38062</v>
      </c>
      <c r="B5" s="30">
        <v>5136</v>
      </c>
      <c r="C5" s="31" t="s">
        <v>1172</v>
      </c>
      <c r="D5" s="31" t="s">
        <v>620</v>
      </c>
      <c r="E5" s="31" t="s">
        <v>1173</v>
      </c>
      <c r="F5" s="33">
        <v>0.1</v>
      </c>
      <c r="G5" s="33" t="s">
        <v>1174</v>
      </c>
      <c r="H5" s="33" t="s">
        <v>425</v>
      </c>
      <c r="I5">
        <f>IF(COUNTIFS((WeatherIncidents!$B$3:'WeatherIncidents'!$B$26),"&lt;="&amp;A5,WeatherIncidents!$C$3:'WeatherIncidents'!$C$26,"&gt;="&amp;A5)&gt;0,1,0)</f>
        <v>0</v>
      </c>
      <c r="K5" s="5">
        <f t="shared" si="0"/>
        <v>39448</v>
      </c>
      <c r="L5" s="13">
        <v>39083</v>
      </c>
      <c r="M5" s="14">
        <v>27</v>
      </c>
      <c r="O5" t="s">
        <v>1343</v>
      </c>
      <c r="P5">
        <f>COUNTIFS(H$5:H$94,"=external")+COUNTIFS(Fires0815!I$5:I$207,"=external")</f>
        <v>99</v>
      </c>
      <c r="Q5">
        <f>COUNTIFS(FiresFW!H$7:H$12,"=external")+COUNTIFS(FiresFW!I$18:I$22,"=external")</f>
        <v>1</v>
      </c>
      <c r="R5">
        <f>P5*WeatherIncidents!$E$29</f>
        <v>2.487403942532576</v>
      </c>
    </row>
    <row r="6" spans="1:18" x14ac:dyDescent="0.25">
      <c r="A6" s="29">
        <v>38065</v>
      </c>
      <c r="B6" s="30">
        <v>5137</v>
      </c>
      <c r="C6" s="31" t="s">
        <v>1175</v>
      </c>
      <c r="D6" s="31" t="s">
        <v>1176</v>
      </c>
      <c r="E6" s="31" t="s">
        <v>1173</v>
      </c>
      <c r="F6" s="33">
        <v>0.25</v>
      </c>
      <c r="G6" s="33" t="s">
        <v>1177</v>
      </c>
      <c r="H6" s="33" t="s">
        <v>409</v>
      </c>
      <c r="I6">
        <f>IF(COUNTIFS((WeatherIncidents!$B$3:'WeatherIncidents'!$B$26),"&lt;="&amp;A6,WeatherIncidents!$C$3:'WeatherIncidents'!$C$26,"&gt;="&amp;A6)&gt;0,1,0)</f>
        <v>0</v>
      </c>
      <c r="K6" s="5">
        <f t="shared" si="0"/>
        <v>39814</v>
      </c>
      <c r="L6" s="13">
        <v>39448</v>
      </c>
      <c r="M6" s="14">
        <v>19</v>
      </c>
    </row>
    <row r="7" spans="1:18" x14ac:dyDescent="0.25">
      <c r="A7" s="29">
        <v>38093</v>
      </c>
      <c r="B7" s="30">
        <v>5140</v>
      </c>
      <c r="C7" s="31" t="s">
        <v>1178</v>
      </c>
      <c r="D7" s="31" t="s">
        <v>1179</v>
      </c>
      <c r="E7" s="31" t="s">
        <v>1180</v>
      </c>
      <c r="F7" s="33">
        <v>0.1</v>
      </c>
      <c r="G7" s="33" t="s">
        <v>1181</v>
      </c>
      <c r="H7" s="33" t="s">
        <v>409</v>
      </c>
      <c r="I7">
        <f>IF(COUNTIFS((WeatherIncidents!$B$3:'WeatherIncidents'!$B$26),"&lt;="&amp;A7,WeatherIncidents!$C$3:'WeatherIncidents'!$C$26,"&gt;="&amp;A7)&gt;0,1,0)</f>
        <v>0</v>
      </c>
      <c r="K7" s="5">
        <f t="shared" si="0"/>
        <v>40179</v>
      </c>
      <c r="L7" s="13">
        <v>39814</v>
      </c>
      <c r="M7" s="14">
        <v>0</v>
      </c>
      <c r="O7" t="s">
        <v>371</v>
      </c>
      <c r="P7">
        <f>SUM(P2:P5)</f>
        <v>289</v>
      </c>
      <c r="Q7">
        <f>SUM(Q2:Q5)</f>
        <v>11</v>
      </c>
      <c r="R7">
        <f>P7*WeatherIncidents!$E$29</f>
        <v>7.2612094888072169</v>
      </c>
    </row>
    <row r="8" spans="1:18" x14ac:dyDescent="0.25">
      <c r="A8" s="29">
        <v>38105</v>
      </c>
      <c r="B8" s="30">
        <v>5141</v>
      </c>
      <c r="C8" s="31" t="s">
        <v>1182</v>
      </c>
      <c r="D8" s="31" t="s">
        <v>1183</v>
      </c>
      <c r="E8" s="31" t="s">
        <v>1173</v>
      </c>
      <c r="F8" s="33">
        <v>10</v>
      </c>
      <c r="G8" s="33" t="s">
        <v>1184</v>
      </c>
      <c r="H8" s="33" t="s">
        <v>430</v>
      </c>
      <c r="I8">
        <f>IF(COUNTIFS((WeatherIncidents!$B$3:'WeatherIncidents'!$B$26),"&lt;="&amp;A8,WeatherIncidents!$C$3:'WeatherIncidents'!$C$26,"&gt;="&amp;A8)&gt;0,1,0)</f>
        <v>0</v>
      </c>
      <c r="K8" s="5">
        <f t="shared" si="0"/>
        <v>40544</v>
      </c>
      <c r="L8" s="13">
        <v>40179</v>
      </c>
      <c r="M8" s="14">
        <v>0</v>
      </c>
    </row>
    <row r="9" spans="1:18" x14ac:dyDescent="0.25">
      <c r="A9" s="29">
        <v>38113</v>
      </c>
      <c r="B9" s="30">
        <v>5145</v>
      </c>
      <c r="C9" s="31" t="s">
        <v>822</v>
      </c>
      <c r="D9" s="31" t="s">
        <v>1185</v>
      </c>
      <c r="E9" s="31" t="s">
        <v>1173</v>
      </c>
      <c r="F9" s="33">
        <v>0.1</v>
      </c>
      <c r="G9" s="33" t="s">
        <v>1186</v>
      </c>
      <c r="H9" s="33" t="s">
        <v>425</v>
      </c>
      <c r="I9">
        <f>IF(COUNTIFS((WeatherIncidents!$B$3:'WeatherIncidents'!$B$26),"&lt;="&amp;A9,WeatherIncidents!$C$3:'WeatherIncidents'!$C$26,"&gt;="&amp;A9)&gt;0,1,0)</f>
        <v>0</v>
      </c>
      <c r="K9" s="5">
        <f t="shared" si="0"/>
        <v>40909</v>
      </c>
      <c r="L9" s="13">
        <v>40544</v>
      </c>
      <c r="M9" s="14">
        <v>0</v>
      </c>
    </row>
    <row r="10" spans="1:18" x14ac:dyDescent="0.25">
      <c r="A10" s="29">
        <v>38131</v>
      </c>
      <c r="B10" s="30">
        <v>5147</v>
      </c>
      <c r="C10" s="31" t="s">
        <v>1187</v>
      </c>
      <c r="D10" s="31" t="s">
        <v>1176</v>
      </c>
      <c r="E10" s="31" t="s">
        <v>1173</v>
      </c>
      <c r="F10" s="33">
        <v>2</v>
      </c>
      <c r="G10" s="33" t="s">
        <v>1188</v>
      </c>
      <c r="H10" s="33" t="s">
        <v>430</v>
      </c>
      <c r="I10">
        <f>IF(COUNTIFS((WeatherIncidents!$B$3:'WeatherIncidents'!$B$26),"&lt;="&amp;A10,WeatherIncidents!$C$3:'WeatherIncidents'!$C$26,"&gt;="&amp;A10)&gt;0,1,0)</f>
        <v>0</v>
      </c>
      <c r="K10" s="5">
        <f t="shared" si="0"/>
        <v>41275</v>
      </c>
      <c r="L10" s="13">
        <v>40909</v>
      </c>
      <c r="M10" s="14">
        <v>0</v>
      </c>
    </row>
    <row r="11" spans="1:18" x14ac:dyDescent="0.25">
      <c r="A11" s="29">
        <v>38132</v>
      </c>
      <c r="B11" s="30">
        <v>5148</v>
      </c>
      <c r="C11" s="31" t="s">
        <v>1189</v>
      </c>
      <c r="D11" s="31" t="s">
        <v>1190</v>
      </c>
      <c r="E11" s="31" t="s">
        <v>1173</v>
      </c>
      <c r="F11" s="33">
        <v>0.1</v>
      </c>
      <c r="G11" s="33" t="s">
        <v>1191</v>
      </c>
      <c r="H11" s="33" t="s">
        <v>425</v>
      </c>
      <c r="I11">
        <f>IF(COUNTIFS((WeatherIncidents!$B$3:'WeatherIncidents'!$B$26),"&lt;="&amp;A11,WeatherIncidents!$C$3:'WeatherIncidents'!$C$26,"&gt;="&amp;A11)&gt;0,1,0)</f>
        <v>0</v>
      </c>
      <c r="K11" s="5">
        <f t="shared" si="0"/>
        <v>41640</v>
      </c>
      <c r="L11" s="13">
        <v>41275</v>
      </c>
      <c r="M11" s="14">
        <v>0</v>
      </c>
    </row>
    <row r="12" spans="1:18" x14ac:dyDescent="0.25">
      <c r="A12" s="29">
        <v>38169</v>
      </c>
      <c r="B12" s="30">
        <v>5153</v>
      </c>
      <c r="C12" s="31" t="s">
        <v>1192</v>
      </c>
      <c r="D12" s="31" t="s">
        <v>1190</v>
      </c>
      <c r="E12" s="31" t="s">
        <v>1173</v>
      </c>
      <c r="F12" s="33">
        <v>0.1</v>
      </c>
      <c r="G12" s="33" t="s">
        <v>1193</v>
      </c>
      <c r="H12" s="33" t="s">
        <v>430</v>
      </c>
      <c r="I12">
        <f>IF(COUNTIFS((WeatherIncidents!$B$3:'WeatherIncidents'!$B$26),"&lt;="&amp;A12,WeatherIncidents!$C$3:'WeatherIncidents'!$C$26,"&gt;="&amp;A12)&gt;0,1,0)</f>
        <v>0</v>
      </c>
      <c r="K12" s="5">
        <f t="shared" si="0"/>
        <v>42005</v>
      </c>
      <c r="L12" s="13">
        <v>41640</v>
      </c>
      <c r="M12" s="14">
        <v>0</v>
      </c>
    </row>
    <row r="13" spans="1:18" x14ac:dyDescent="0.25">
      <c r="A13" s="29">
        <v>38175</v>
      </c>
      <c r="B13" s="30">
        <v>5157</v>
      </c>
      <c r="C13" s="31" t="s">
        <v>1194</v>
      </c>
      <c r="D13" s="31" t="s">
        <v>1190</v>
      </c>
      <c r="E13" s="31" t="s">
        <v>1173</v>
      </c>
      <c r="F13" s="33">
        <v>0.5</v>
      </c>
      <c r="G13" s="33" t="s">
        <v>1195</v>
      </c>
      <c r="H13" s="33" t="s">
        <v>430</v>
      </c>
      <c r="I13">
        <f>IF(COUNTIFS((WeatherIncidents!$B$3:'WeatherIncidents'!$B$26),"&lt;="&amp;A13,WeatherIncidents!$C$3:'WeatherIncidents'!$C$26,"&gt;="&amp;A13)&gt;0,1,0)</f>
        <v>0</v>
      </c>
      <c r="K13" s="5">
        <f t="shared" si="0"/>
        <v>42370</v>
      </c>
      <c r="L13" s="13">
        <v>42005</v>
      </c>
      <c r="M13" s="14">
        <v>0</v>
      </c>
    </row>
    <row r="14" spans="1:18" x14ac:dyDescent="0.25">
      <c r="A14" s="29">
        <v>38185</v>
      </c>
      <c r="B14" s="30">
        <v>5160</v>
      </c>
      <c r="C14" s="31" t="s">
        <v>1196</v>
      </c>
      <c r="D14" s="31" t="s">
        <v>620</v>
      </c>
      <c r="E14" s="31" t="s">
        <v>1180</v>
      </c>
      <c r="F14" s="33">
        <v>0.1</v>
      </c>
      <c r="G14" s="33" t="s">
        <v>1197</v>
      </c>
      <c r="H14" s="33" t="s">
        <v>425</v>
      </c>
      <c r="I14">
        <f>IF(COUNTIFS((WeatherIncidents!$B$3:'WeatherIncidents'!$B$26),"&lt;="&amp;A14,WeatherIncidents!$C$3:'WeatherIncidents'!$C$26,"&gt;="&amp;A14)&gt;0,1,0)</f>
        <v>0</v>
      </c>
      <c r="L14" s="13">
        <v>42370</v>
      </c>
      <c r="M14" s="14">
        <v>0</v>
      </c>
    </row>
    <row r="15" spans="1:18" ht="15.75" thickBot="1" x14ac:dyDescent="0.3">
      <c r="A15" s="29">
        <v>38188</v>
      </c>
      <c r="B15" s="30">
        <v>5161</v>
      </c>
      <c r="C15" s="31" t="s">
        <v>1198</v>
      </c>
      <c r="D15" s="31" t="s">
        <v>1190</v>
      </c>
      <c r="E15" s="31" t="s">
        <v>1173</v>
      </c>
      <c r="F15" s="33">
        <v>0.1</v>
      </c>
      <c r="G15" s="33" t="s">
        <v>1197</v>
      </c>
      <c r="H15" s="33" t="s">
        <v>425</v>
      </c>
      <c r="I15">
        <f>IF(COUNTIFS((WeatherIncidents!$B$3:'WeatherIncidents'!$B$26),"&lt;="&amp;A15,WeatherIncidents!$C$3:'WeatherIncidents'!$C$26,"&gt;="&amp;A15)&gt;0,1,0)</f>
        <v>0</v>
      </c>
      <c r="L15" s="15" t="s">
        <v>364</v>
      </c>
      <c r="M15" s="15">
        <v>0</v>
      </c>
    </row>
    <row r="16" spans="1:18" x14ac:dyDescent="0.25">
      <c r="A16" s="29">
        <v>38235</v>
      </c>
      <c r="B16" s="30">
        <v>5187</v>
      </c>
      <c r="C16" s="31" t="s">
        <v>1199</v>
      </c>
      <c r="D16" s="31" t="s">
        <v>1183</v>
      </c>
      <c r="E16" s="31" t="s">
        <v>1173</v>
      </c>
      <c r="F16" s="33">
        <v>2</v>
      </c>
      <c r="G16" s="33" t="s">
        <v>1200</v>
      </c>
      <c r="H16" s="33" t="s">
        <v>425</v>
      </c>
      <c r="I16">
        <f>IF(COUNTIFS((WeatherIncidents!$B$3:'WeatherIncidents'!$B$26),"&lt;="&amp;A16,WeatherIncidents!$C$3:'WeatherIncidents'!$C$26,"&gt;="&amp;A16)&gt;0,1,0)</f>
        <v>0</v>
      </c>
    </row>
    <row r="17" spans="1:12" x14ac:dyDescent="0.25">
      <c r="A17" s="29">
        <v>38237</v>
      </c>
      <c r="B17" s="30">
        <v>5191</v>
      </c>
      <c r="C17" s="31" t="s">
        <v>1201</v>
      </c>
      <c r="D17" s="31" t="s">
        <v>1185</v>
      </c>
      <c r="E17" s="31" t="s">
        <v>1173</v>
      </c>
      <c r="F17" s="33">
        <v>0.1</v>
      </c>
      <c r="G17" s="33" t="s">
        <v>1202</v>
      </c>
      <c r="H17" s="33" t="s">
        <v>409</v>
      </c>
      <c r="I17">
        <f>IF(COUNTIFS((WeatherIncidents!$B$3:'WeatherIncidents'!$B$26),"&lt;="&amp;A17,WeatherIncidents!$C$3:'WeatherIncidents'!$C$26,"&gt;="&amp;A17)&gt;0,1,0)</f>
        <v>0</v>
      </c>
    </row>
    <row r="18" spans="1:12" x14ac:dyDescent="0.25">
      <c r="A18" s="29">
        <v>38251</v>
      </c>
      <c r="B18" s="30">
        <v>5193</v>
      </c>
      <c r="C18" s="31" t="s">
        <v>542</v>
      </c>
      <c r="D18" s="31" t="s">
        <v>1183</v>
      </c>
      <c r="E18" s="31" t="s">
        <v>1173</v>
      </c>
      <c r="F18" s="33">
        <v>0.1</v>
      </c>
      <c r="G18" s="33" t="s">
        <v>1203</v>
      </c>
      <c r="H18" s="33" t="s">
        <v>425</v>
      </c>
      <c r="I18">
        <f>IF(COUNTIFS((WeatherIncidents!$B$3:'WeatherIncidents'!$B$26),"&lt;="&amp;A18,WeatherIncidents!$C$3:'WeatherIncidents'!$C$26,"&gt;="&amp;A18)&gt;0,1,0)</f>
        <v>0</v>
      </c>
    </row>
    <row r="19" spans="1:12" x14ac:dyDescent="0.25">
      <c r="A19" s="29">
        <v>38292</v>
      </c>
      <c r="B19" s="30">
        <v>5197</v>
      </c>
      <c r="C19" s="31" t="s">
        <v>1204</v>
      </c>
      <c r="D19" s="31" t="s">
        <v>1179</v>
      </c>
      <c r="E19" s="31" t="s">
        <v>1173</v>
      </c>
      <c r="F19" s="33">
        <v>0.1</v>
      </c>
      <c r="G19" s="33" t="s">
        <v>1205</v>
      </c>
      <c r="H19" s="33" t="s">
        <v>430</v>
      </c>
      <c r="I19">
        <f>IF(COUNTIFS((WeatherIncidents!$B$3:'WeatherIncidents'!$B$26),"&lt;="&amp;A19,WeatherIncidents!$C$3:'WeatherIncidents'!$C$26,"&gt;="&amp;A19)&gt;0,1,0)</f>
        <v>0</v>
      </c>
      <c r="K19" s="5">
        <v>38353</v>
      </c>
      <c r="L19" s="14">
        <v>25</v>
      </c>
    </row>
    <row r="20" spans="1:12" ht="26.25" x14ac:dyDescent="0.25">
      <c r="A20" s="29">
        <v>38312</v>
      </c>
      <c r="B20" s="30">
        <v>5198</v>
      </c>
      <c r="C20" s="31" t="s">
        <v>1206</v>
      </c>
      <c r="D20" s="31" t="s">
        <v>1183</v>
      </c>
      <c r="E20" s="31" t="s">
        <v>1173</v>
      </c>
      <c r="F20" s="33">
        <v>0.1</v>
      </c>
      <c r="G20" s="33" t="s">
        <v>1203</v>
      </c>
      <c r="H20" s="33" t="s">
        <v>425</v>
      </c>
      <c r="I20">
        <f>IF(COUNTIFS((WeatherIncidents!$B$3:'WeatherIncidents'!$B$26),"&lt;="&amp;A20,WeatherIncidents!$C$3:'WeatherIncidents'!$C$26,"&gt;="&amp;A20)&gt;0,1,0)</f>
        <v>0</v>
      </c>
      <c r="K20" s="5">
        <f t="shared" ref="K20:K29" si="1">DATE(YEAR(K19)+1,1,1)</f>
        <v>38718</v>
      </c>
      <c r="L20" s="14">
        <v>27</v>
      </c>
    </row>
    <row r="21" spans="1:12" x14ac:dyDescent="0.25">
      <c r="A21" s="29">
        <v>38337</v>
      </c>
      <c r="B21" s="30">
        <v>5199</v>
      </c>
      <c r="C21" s="31" t="s">
        <v>1207</v>
      </c>
      <c r="D21" s="31" t="s">
        <v>1176</v>
      </c>
      <c r="E21" s="31" t="s">
        <v>1173</v>
      </c>
      <c r="F21" s="33">
        <v>5</v>
      </c>
      <c r="G21" s="33" t="s">
        <v>1208</v>
      </c>
      <c r="H21" s="33" t="s">
        <v>425</v>
      </c>
      <c r="I21">
        <f>IF(COUNTIFS((WeatherIncidents!$B$3:'WeatherIncidents'!$B$26),"&lt;="&amp;A21,WeatherIncidents!$C$3:'WeatherIncidents'!$C$26,"&gt;="&amp;A21)&gt;0,1,0)</f>
        <v>0</v>
      </c>
      <c r="K21" s="5">
        <f t="shared" si="1"/>
        <v>39083</v>
      </c>
      <c r="L21" s="14">
        <v>19</v>
      </c>
    </row>
    <row r="22" spans="1:12" x14ac:dyDescent="0.25">
      <c r="A22" s="29">
        <v>38337</v>
      </c>
      <c r="B22" s="30">
        <v>5200</v>
      </c>
      <c r="C22" s="31" t="s">
        <v>1209</v>
      </c>
      <c r="D22" s="31" t="s">
        <v>1210</v>
      </c>
      <c r="E22" s="31" t="s">
        <v>1173</v>
      </c>
      <c r="F22" s="33">
        <v>0.1</v>
      </c>
      <c r="G22" s="33" t="s">
        <v>1211</v>
      </c>
      <c r="H22" s="33" t="s">
        <v>425</v>
      </c>
      <c r="I22">
        <f>IF(COUNTIFS((WeatherIncidents!$B$3:'WeatherIncidents'!$B$26),"&lt;="&amp;A22,WeatherIncidents!$C$3:'WeatherIncidents'!$C$26,"&gt;="&amp;A22)&gt;0,1,0)</f>
        <v>0</v>
      </c>
      <c r="K22" s="5">
        <f t="shared" si="1"/>
        <v>39448</v>
      </c>
      <c r="L22" s="14">
        <v>36</v>
      </c>
    </row>
    <row r="23" spans="1:12" x14ac:dyDescent="0.25">
      <c r="A23" s="29">
        <v>38338</v>
      </c>
      <c r="B23" s="30">
        <v>5201</v>
      </c>
      <c r="C23" s="31" t="s">
        <v>1212</v>
      </c>
      <c r="D23" s="31" t="s">
        <v>1176</v>
      </c>
      <c r="E23" s="31" t="s">
        <v>1173</v>
      </c>
      <c r="F23" s="33">
        <v>0.1</v>
      </c>
      <c r="G23" s="33" t="s">
        <v>1213</v>
      </c>
      <c r="H23" s="33" t="s">
        <v>425</v>
      </c>
      <c r="I23">
        <f>IF(COUNTIFS((WeatherIncidents!$B$3:'WeatherIncidents'!$B$26),"&lt;="&amp;A23,WeatherIncidents!$C$3:'WeatherIncidents'!$C$26,"&gt;="&amp;A23)&gt;0,1,0)</f>
        <v>0</v>
      </c>
      <c r="K23" s="5">
        <f t="shared" si="1"/>
        <v>39814</v>
      </c>
      <c r="L23" s="14">
        <v>30</v>
      </c>
    </row>
    <row r="24" spans="1:12" x14ac:dyDescent="0.25">
      <c r="A24" s="29">
        <v>38402</v>
      </c>
      <c r="B24" s="30">
        <v>5069</v>
      </c>
      <c r="C24" s="31" t="s">
        <v>774</v>
      </c>
      <c r="D24" s="31" t="s">
        <v>1183</v>
      </c>
      <c r="E24" s="31" t="s">
        <v>1173</v>
      </c>
      <c r="F24" s="33">
        <v>0.1</v>
      </c>
      <c r="G24" s="33" t="s">
        <v>1214</v>
      </c>
      <c r="H24" s="33" t="s">
        <v>425</v>
      </c>
      <c r="I24">
        <f>IF(COUNTIFS((WeatherIncidents!$B$3:'WeatherIncidents'!$B$26),"&lt;="&amp;A24,WeatherIncidents!$C$3:'WeatherIncidents'!$C$26,"&gt;="&amp;A24)&gt;0,1,0)</f>
        <v>0</v>
      </c>
      <c r="K24" s="5">
        <f t="shared" si="1"/>
        <v>40179</v>
      </c>
      <c r="L24" s="14">
        <v>32</v>
      </c>
    </row>
    <row r="25" spans="1:12" x14ac:dyDescent="0.25">
      <c r="A25" s="29">
        <v>38458</v>
      </c>
      <c r="B25" s="30">
        <v>5071</v>
      </c>
      <c r="C25" s="31" t="s">
        <v>1215</v>
      </c>
      <c r="D25" s="31" t="s">
        <v>1183</v>
      </c>
      <c r="E25" s="31" t="s">
        <v>1173</v>
      </c>
      <c r="F25" s="33">
        <v>0.1</v>
      </c>
      <c r="G25" s="33" t="s">
        <v>1216</v>
      </c>
      <c r="H25" s="33" t="s">
        <v>425</v>
      </c>
      <c r="I25">
        <f>IF(COUNTIFS((WeatherIncidents!$B$3:'WeatherIncidents'!$B$26),"&lt;="&amp;A25,WeatherIncidents!$C$3:'WeatherIncidents'!$C$26,"&gt;="&amp;A25)&gt;0,1,0)</f>
        <v>0</v>
      </c>
      <c r="K25" s="5">
        <f t="shared" si="1"/>
        <v>40544</v>
      </c>
      <c r="L25" s="14">
        <v>25</v>
      </c>
    </row>
    <row r="26" spans="1:12" x14ac:dyDescent="0.25">
      <c r="A26" s="29">
        <v>38463</v>
      </c>
      <c r="B26" s="30">
        <v>5067</v>
      </c>
      <c r="C26" s="31" t="s">
        <v>1217</v>
      </c>
      <c r="D26" s="31" t="s">
        <v>1183</v>
      </c>
      <c r="E26" s="31" t="s">
        <v>1173</v>
      </c>
      <c r="F26" s="33">
        <v>1</v>
      </c>
      <c r="G26" s="33" t="s">
        <v>1218</v>
      </c>
      <c r="H26" s="33" t="s">
        <v>430</v>
      </c>
      <c r="I26">
        <f>IF(COUNTIFS((WeatherIncidents!$B$3:'WeatherIncidents'!$B$26),"&lt;="&amp;A26,WeatherIncidents!$C$3:'WeatherIncidents'!$C$26,"&gt;="&amp;A26)&gt;0,1,0)</f>
        <v>0</v>
      </c>
      <c r="K26" s="5">
        <f t="shared" si="1"/>
        <v>40909</v>
      </c>
      <c r="L26" s="14">
        <v>23</v>
      </c>
    </row>
    <row r="27" spans="1:12" x14ac:dyDescent="0.25">
      <c r="A27" s="29">
        <v>38470</v>
      </c>
      <c r="B27" s="30">
        <v>5072</v>
      </c>
      <c r="C27" s="31" t="s">
        <v>1219</v>
      </c>
      <c r="D27" s="31" t="s">
        <v>1220</v>
      </c>
      <c r="E27" s="31" t="s">
        <v>1173</v>
      </c>
      <c r="F27" s="33">
        <v>0.1</v>
      </c>
      <c r="G27" s="33" t="s">
        <v>1221</v>
      </c>
      <c r="H27" s="33" t="s">
        <v>409</v>
      </c>
      <c r="I27">
        <f>IF(COUNTIFS((WeatherIncidents!$B$3:'WeatherIncidents'!$B$26),"&lt;="&amp;A27,WeatherIncidents!$C$3:'WeatherIncidents'!$C$26,"&gt;="&amp;A27)&gt;0,1,0)</f>
        <v>0</v>
      </c>
      <c r="K27" s="5">
        <f t="shared" si="1"/>
        <v>41275</v>
      </c>
      <c r="L27" s="14">
        <v>26</v>
      </c>
    </row>
    <row r="28" spans="1:12" x14ac:dyDescent="0.25">
      <c r="A28" s="29">
        <v>38475</v>
      </c>
      <c r="B28" s="30">
        <v>5062</v>
      </c>
      <c r="C28" s="31" t="s">
        <v>1222</v>
      </c>
      <c r="D28" s="31" t="s">
        <v>1179</v>
      </c>
      <c r="E28" s="31" t="s">
        <v>1173</v>
      </c>
      <c r="F28" s="33">
        <v>0.1</v>
      </c>
      <c r="G28" s="33" t="s">
        <v>1223</v>
      </c>
      <c r="H28" s="33" t="s">
        <v>430</v>
      </c>
      <c r="I28">
        <f>IF(COUNTIFS((WeatherIncidents!$B$3:'WeatherIncidents'!$B$26),"&lt;="&amp;A28,WeatherIncidents!$C$3:'WeatherIncidents'!$C$26,"&gt;="&amp;A28)&gt;0,1,0)</f>
        <v>0</v>
      </c>
      <c r="K28" s="5">
        <f t="shared" si="1"/>
        <v>41640</v>
      </c>
      <c r="L28" s="14">
        <v>27</v>
      </c>
    </row>
    <row r="29" spans="1:12" x14ac:dyDescent="0.25">
      <c r="A29" s="29">
        <v>38483</v>
      </c>
      <c r="B29" s="30">
        <v>5073</v>
      </c>
      <c r="C29" s="31" t="s">
        <v>1224</v>
      </c>
      <c r="D29" s="31" t="s">
        <v>1183</v>
      </c>
      <c r="E29" s="31" t="s">
        <v>1173</v>
      </c>
      <c r="F29" s="33">
        <v>0.1</v>
      </c>
      <c r="G29" s="33" t="s">
        <v>1225</v>
      </c>
      <c r="H29" s="33" t="s">
        <v>425</v>
      </c>
      <c r="I29">
        <f>IF(COUNTIFS((WeatherIncidents!$B$3:'WeatherIncidents'!$B$26),"&lt;="&amp;A29,WeatherIncidents!$C$3:'WeatherIncidents'!$C$26,"&gt;="&amp;A29)&gt;0,1,0)</f>
        <v>0</v>
      </c>
      <c r="K29" s="5">
        <f t="shared" si="1"/>
        <v>42005</v>
      </c>
      <c r="L29" s="14">
        <v>1</v>
      </c>
    </row>
    <row r="30" spans="1:12" ht="26.25" x14ac:dyDescent="0.25">
      <c r="A30" s="29">
        <v>38491</v>
      </c>
      <c r="B30" s="30">
        <v>5074</v>
      </c>
      <c r="C30" s="31" t="s">
        <v>1226</v>
      </c>
      <c r="D30" s="31" t="s">
        <v>1183</v>
      </c>
      <c r="E30" s="31" t="s">
        <v>1173</v>
      </c>
      <c r="F30" s="33">
        <v>0.1</v>
      </c>
      <c r="G30" s="33" t="s">
        <v>1227</v>
      </c>
      <c r="H30" s="33" t="s">
        <v>430</v>
      </c>
      <c r="I30">
        <f>IF(COUNTIFS((WeatherIncidents!$B$3:'WeatherIncidents'!$B$26),"&lt;="&amp;A30,WeatherIncidents!$C$3:'WeatherIncidents'!$C$26,"&gt;="&amp;A30)&gt;0,1,0)</f>
        <v>0</v>
      </c>
    </row>
    <row r="31" spans="1:12" x14ac:dyDescent="0.25">
      <c r="A31" s="29">
        <v>38515</v>
      </c>
      <c r="B31" s="30">
        <v>5077</v>
      </c>
      <c r="C31" s="31" t="s">
        <v>1228</v>
      </c>
      <c r="D31" s="31" t="s">
        <v>1183</v>
      </c>
      <c r="E31" s="31" t="s">
        <v>1173</v>
      </c>
      <c r="F31" s="33">
        <v>0.1</v>
      </c>
      <c r="G31" s="33" t="s">
        <v>1229</v>
      </c>
      <c r="H31" s="33" t="s">
        <v>430</v>
      </c>
      <c r="I31">
        <f>IF(COUNTIFS((WeatherIncidents!$B$3:'WeatherIncidents'!$B$26),"&lt;="&amp;A31,WeatherIncidents!$C$3:'WeatherIncidents'!$C$26,"&gt;="&amp;A31)&gt;0,1,0)</f>
        <v>0</v>
      </c>
    </row>
    <row r="32" spans="1:12" x14ac:dyDescent="0.25">
      <c r="A32" s="29">
        <v>38524</v>
      </c>
      <c r="B32" s="30">
        <v>5079</v>
      </c>
      <c r="C32" s="31" t="s">
        <v>1230</v>
      </c>
      <c r="D32" s="31" t="s">
        <v>1210</v>
      </c>
      <c r="E32" s="31" t="s">
        <v>1173</v>
      </c>
      <c r="F32" s="33">
        <v>0.1</v>
      </c>
      <c r="G32" s="33" t="s">
        <v>1231</v>
      </c>
      <c r="H32" s="33" t="s">
        <v>425</v>
      </c>
      <c r="I32">
        <f>IF(COUNTIFS((WeatherIncidents!$B$3:'WeatherIncidents'!$B$26),"&lt;="&amp;A32,WeatherIncidents!$C$3:'WeatherIncidents'!$C$26,"&gt;="&amp;A32)&gt;0,1,0)</f>
        <v>0</v>
      </c>
    </row>
    <row r="33" spans="1:9" x14ac:dyDescent="0.25">
      <c r="A33" s="29">
        <v>38545</v>
      </c>
      <c r="B33" s="30">
        <v>5093</v>
      </c>
      <c r="C33" s="31" t="s">
        <v>1232</v>
      </c>
      <c r="D33" s="31" t="s">
        <v>620</v>
      </c>
      <c r="E33" s="31" t="s">
        <v>1173</v>
      </c>
      <c r="F33" s="33">
        <v>0.1</v>
      </c>
      <c r="G33" s="33" t="s">
        <v>1216</v>
      </c>
      <c r="H33" s="33" t="s">
        <v>425</v>
      </c>
      <c r="I33">
        <f>IF(COUNTIFS((WeatherIncidents!$B$3:'WeatherIncidents'!$B$26),"&lt;="&amp;A33,WeatherIncidents!$C$3:'WeatherIncidents'!$C$26,"&gt;="&amp;A33)&gt;0,1,0)</f>
        <v>0</v>
      </c>
    </row>
    <row r="34" spans="1:9" x14ac:dyDescent="0.25">
      <c r="A34" s="29">
        <v>38554</v>
      </c>
      <c r="B34" s="30">
        <v>5061</v>
      </c>
      <c r="C34" s="31" t="s">
        <v>1233</v>
      </c>
      <c r="D34" s="31" t="s">
        <v>1176</v>
      </c>
      <c r="E34" s="31" t="s">
        <v>1173</v>
      </c>
      <c r="F34" s="33">
        <v>0.1</v>
      </c>
      <c r="G34" s="33" t="s">
        <v>1234</v>
      </c>
      <c r="H34" s="33" t="s">
        <v>425</v>
      </c>
      <c r="I34">
        <f>IF(COUNTIFS((WeatherIncidents!$B$3:'WeatherIncidents'!$B$26),"&lt;="&amp;A34,WeatherIncidents!$C$3:'WeatherIncidents'!$C$26,"&gt;="&amp;A34)&gt;0,1,0)</f>
        <v>0</v>
      </c>
    </row>
    <row r="35" spans="1:9" x14ac:dyDescent="0.25">
      <c r="A35" s="29">
        <v>38589</v>
      </c>
      <c r="B35" s="30">
        <v>5065</v>
      </c>
      <c r="C35" s="31" t="s">
        <v>1235</v>
      </c>
      <c r="D35" s="31" t="s">
        <v>1185</v>
      </c>
      <c r="E35" s="31" t="s">
        <v>1173</v>
      </c>
      <c r="F35" s="33">
        <v>0.1</v>
      </c>
      <c r="G35" s="33" t="s">
        <v>1236</v>
      </c>
      <c r="H35" s="33" t="s">
        <v>430</v>
      </c>
      <c r="I35">
        <f>IF(COUNTIFS((WeatherIncidents!$B$3:'WeatherIncidents'!$B$26),"&lt;="&amp;A35,WeatherIncidents!$C$3:'WeatherIncidents'!$C$26,"&gt;="&amp;A35)&gt;0,1,0)</f>
        <v>0</v>
      </c>
    </row>
    <row r="36" spans="1:9" x14ac:dyDescent="0.25">
      <c r="A36" s="29">
        <v>38592</v>
      </c>
      <c r="B36" s="30">
        <v>5110</v>
      </c>
      <c r="C36" s="31" t="s">
        <v>1237</v>
      </c>
      <c r="D36" s="31" t="s">
        <v>1190</v>
      </c>
      <c r="E36" s="31" t="s">
        <v>1173</v>
      </c>
      <c r="F36" s="33">
        <v>0.1</v>
      </c>
      <c r="G36" s="33" t="s">
        <v>1238</v>
      </c>
      <c r="H36" s="33" t="s">
        <v>425</v>
      </c>
      <c r="I36">
        <f>IF(COUNTIFS((WeatherIncidents!$B$3:'WeatherIncidents'!$B$26),"&lt;="&amp;A36,WeatherIncidents!$C$3:'WeatherIncidents'!$C$26,"&gt;="&amp;A36)&gt;0,1,0)</f>
        <v>0</v>
      </c>
    </row>
    <row r="37" spans="1:9" x14ac:dyDescent="0.25">
      <c r="A37" s="29">
        <v>38608</v>
      </c>
      <c r="B37" s="30">
        <v>5112</v>
      </c>
      <c r="C37" s="31" t="s">
        <v>1239</v>
      </c>
      <c r="D37" s="31" t="s">
        <v>1220</v>
      </c>
      <c r="E37" s="31" t="s">
        <v>1173</v>
      </c>
      <c r="F37" s="33">
        <v>0.5</v>
      </c>
      <c r="G37" s="33" t="s">
        <v>1240</v>
      </c>
      <c r="H37" s="33" t="s">
        <v>425</v>
      </c>
      <c r="I37">
        <f>IF(COUNTIFS((WeatherIncidents!$B$3:'WeatherIncidents'!$B$26),"&lt;="&amp;A37,WeatherIncidents!$C$3:'WeatherIncidents'!$C$26,"&gt;="&amp;A37)&gt;0,1,0)</f>
        <v>0</v>
      </c>
    </row>
    <row r="38" spans="1:9" x14ac:dyDescent="0.25">
      <c r="A38" s="29">
        <v>38609</v>
      </c>
      <c r="B38" s="30">
        <v>5116</v>
      </c>
      <c r="C38" s="31" t="s">
        <v>252</v>
      </c>
      <c r="D38" s="31" t="s">
        <v>1183</v>
      </c>
      <c r="E38" s="31" t="s">
        <v>1173</v>
      </c>
      <c r="F38" s="33">
        <v>0.5</v>
      </c>
      <c r="G38" s="33" t="s">
        <v>1241</v>
      </c>
      <c r="H38" s="33" t="s">
        <v>430</v>
      </c>
      <c r="I38">
        <f>IF(COUNTIFS((WeatherIncidents!$B$3:'WeatherIncidents'!$B$26),"&lt;="&amp;A38,WeatherIncidents!$C$3:'WeatherIncidents'!$C$26,"&gt;="&amp;A38)&gt;0,1,0)</f>
        <v>0</v>
      </c>
    </row>
    <row r="39" spans="1:9" x14ac:dyDescent="0.25">
      <c r="A39" s="29">
        <v>38610</v>
      </c>
      <c r="B39" s="30">
        <v>5118</v>
      </c>
      <c r="C39" s="31" t="s">
        <v>1242</v>
      </c>
      <c r="D39" s="31" t="s">
        <v>1176</v>
      </c>
      <c r="E39" s="31" t="s">
        <v>1173</v>
      </c>
      <c r="F39" s="33">
        <v>2</v>
      </c>
      <c r="G39" s="33" t="s">
        <v>1200</v>
      </c>
      <c r="H39" s="33" t="s">
        <v>425</v>
      </c>
      <c r="I39">
        <f>IF(COUNTIFS((WeatherIncidents!$B$3:'WeatherIncidents'!$B$26),"&lt;="&amp;A39,WeatherIncidents!$C$3:'WeatherIncidents'!$C$26,"&gt;="&amp;A39)&gt;0,1,0)</f>
        <v>0</v>
      </c>
    </row>
    <row r="40" spans="1:9" x14ac:dyDescent="0.25">
      <c r="A40" s="29">
        <v>38614</v>
      </c>
      <c r="B40" s="30">
        <v>5119</v>
      </c>
      <c r="C40" s="31" t="s">
        <v>1243</v>
      </c>
      <c r="D40" s="31" t="s">
        <v>1190</v>
      </c>
      <c r="E40" s="31" t="s">
        <v>1173</v>
      </c>
      <c r="F40" s="33">
        <v>0.1</v>
      </c>
      <c r="G40" s="33" t="s">
        <v>1244</v>
      </c>
      <c r="H40" s="33" t="s">
        <v>425</v>
      </c>
      <c r="I40">
        <f>IF(COUNTIFS((WeatherIncidents!$B$3:'WeatherIncidents'!$B$26),"&lt;="&amp;A40,WeatherIncidents!$C$3:'WeatherIncidents'!$C$26,"&gt;="&amp;A40)&gt;0,1,0)</f>
        <v>0</v>
      </c>
    </row>
    <row r="41" spans="1:9" ht="26.25" x14ac:dyDescent="0.25">
      <c r="A41" s="29">
        <v>38629</v>
      </c>
      <c r="B41" s="30">
        <v>5126</v>
      </c>
      <c r="C41" s="31" t="s">
        <v>1245</v>
      </c>
      <c r="D41" s="31" t="s">
        <v>1176</v>
      </c>
      <c r="E41" s="31" t="s">
        <v>1173</v>
      </c>
      <c r="F41" s="33">
        <v>0.1</v>
      </c>
      <c r="G41" s="33" t="s">
        <v>1246</v>
      </c>
      <c r="H41" s="33" t="s">
        <v>430</v>
      </c>
      <c r="I41">
        <f>IF(COUNTIFS((WeatherIncidents!$B$3:'WeatherIncidents'!$B$26),"&lt;="&amp;A41,WeatherIncidents!$C$3:'WeatherIncidents'!$C$26,"&gt;="&amp;A41)&gt;0,1,0)</f>
        <v>0</v>
      </c>
    </row>
    <row r="42" spans="1:9" x14ac:dyDescent="0.25">
      <c r="A42" s="29">
        <v>38631</v>
      </c>
      <c r="B42" s="30">
        <v>5063</v>
      </c>
      <c r="C42" s="31" t="s">
        <v>1247</v>
      </c>
      <c r="D42" s="31" t="s">
        <v>1190</v>
      </c>
      <c r="E42" s="31" t="s">
        <v>1173</v>
      </c>
      <c r="F42" s="33">
        <v>0.1</v>
      </c>
      <c r="G42" s="33" t="s">
        <v>1248</v>
      </c>
      <c r="H42" s="33" t="s">
        <v>430</v>
      </c>
      <c r="I42">
        <f>IF(COUNTIFS((WeatherIncidents!$B$3:'WeatherIncidents'!$B$26),"&lt;="&amp;A42,WeatherIncidents!$C$3:'WeatherIncidents'!$C$26,"&gt;="&amp;A42)&gt;0,1,0)</f>
        <v>0</v>
      </c>
    </row>
    <row r="43" spans="1:9" ht="26.25" x14ac:dyDescent="0.25">
      <c r="A43" s="29">
        <v>38638</v>
      </c>
      <c r="B43" s="30">
        <v>5131</v>
      </c>
      <c r="C43" s="31" t="s">
        <v>1249</v>
      </c>
      <c r="D43" s="31" t="s">
        <v>1185</v>
      </c>
      <c r="E43" s="31" t="s">
        <v>1173</v>
      </c>
      <c r="F43" s="33">
        <v>0.1</v>
      </c>
      <c r="G43" s="33" t="s">
        <v>1250</v>
      </c>
      <c r="H43" s="33" t="s">
        <v>430</v>
      </c>
      <c r="I43">
        <f>IF(COUNTIFS((WeatherIncidents!$B$3:'WeatherIncidents'!$B$26),"&lt;="&amp;A43,WeatherIncidents!$C$3:'WeatherIncidents'!$C$26,"&gt;="&amp;A43)&gt;0,1,0)</f>
        <v>0</v>
      </c>
    </row>
    <row r="44" spans="1:9" x14ac:dyDescent="0.25">
      <c r="A44" s="29">
        <v>38651</v>
      </c>
      <c r="B44" s="30">
        <v>5132</v>
      </c>
      <c r="C44" s="31" t="s">
        <v>1251</v>
      </c>
      <c r="D44" s="31" t="s">
        <v>1183</v>
      </c>
      <c r="E44" s="31" t="s">
        <v>1173</v>
      </c>
      <c r="F44" s="33">
        <v>0.1</v>
      </c>
      <c r="G44" s="33" t="s">
        <v>1252</v>
      </c>
      <c r="H44" s="33" t="s">
        <v>430</v>
      </c>
      <c r="I44">
        <f>IF(COUNTIFS((WeatherIncidents!$B$3:'WeatherIncidents'!$B$26),"&lt;="&amp;A44,WeatherIncidents!$C$3:'WeatherIncidents'!$C$26,"&gt;="&amp;A44)&gt;0,1,0)</f>
        <v>0</v>
      </c>
    </row>
    <row r="45" spans="1:9" x14ac:dyDescent="0.25">
      <c r="A45" s="29">
        <v>38654</v>
      </c>
      <c r="B45" s="30">
        <v>5133</v>
      </c>
      <c r="C45" s="31" t="s">
        <v>1253</v>
      </c>
      <c r="D45" s="31" t="s">
        <v>1190</v>
      </c>
      <c r="E45" s="31" t="s">
        <v>1173</v>
      </c>
      <c r="F45" s="33">
        <v>0.25</v>
      </c>
      <c r="G45" s="33" t="s">
        <v>1254</v>
      </c>
      <c r="H45" s="33" t="s">
        <v>425</v>
      </c>
      <c r="I45">
        <f>IF(COUNTIFS((WeatherIncidents!$B$3:'WeatherIncidents'!$B$26),"&lt;="&amp;A45,WeatherIncidents!$C$3:'WeatherIncidents'!$C$26,"&gt;="&amp;A45)&gt;0,1,0)</f>
        <v>0</v>
      </c>
    </row>
    <row r="46" spans="1:9" x14ac:dyDescent="0.25">
      <c r="A46" s="29">
        <v>38657</v>
      </c>
      <c r="B46" s="30">
        <v>5064</v>
      </c>
      <c r="C46" s="31" t="s">
        <v>1255</v>
      </c>
      <c r="D46" s="31" t="s">
        <v>1185</v>
      </c>
      <c r="E46" s="31" t="s">
        <v>1173</v>
      </c>
      <c r="F46" s="33">
        <v>0.1</v>
      </c>
      <c r="G46" s="33" t="s">
        <v>1256</v>
      </c>
      <c r="H46" s="33" t="s">
        <v>430</v>
      </c>
      <c r="I46">
        <f>IF(COUNTIFS((WeatherIncidents!$B$3:'WeatherIncidents'!$B$26),"&lt;="&amp;A46,WeatherIncidents!$C$3:'WeatherIncidents'!$C$26,"&gt;="&amp;A46)&gt;0,1,0)</f>
        <v>0</v>
      </c>
    </row>
    <row r="47" spans="1:9" x14ac:dyDescent="0.25">
      <c r="A47" s="29">
        <v>38685</v>
      </c>
      <c r="B47" s="30">
        <v>5134</v>
      </c>
      <c r="C47" s="31" t="s">
        <v>1257</v>
      </c>
      <c r="D47" s="31" t="s">
        <v>1183</v>
      </c>
      <c r="E47" s="31" t="s">
        <v>1173</v>
      </c>
      <c r="F47" s="33">
        <v>0.5</v>
      </c>
      <c r="G47" s="33" t="s">
        <v>1258</v>
      </c>
      <c r="H47" s="33" t="s">
        <v>409</v>
      </c>
      <c r="I47">
        <f>IF(COUNTIFS((WeatherIncidents!$B$3:'WeatherIncidents'!$B$26),"&lt;="&amp;A47,WeatherIncidents!$C$3:'WeatherIncidents'!$C$26,"&gt;="&amp;A47)&gt;0,1,0)</f>
        <v>0</v>
      </c>
    </row>
    <row r="48" spans="1:9" x14ac:dyDescent="0.25">
      <c r="A48" s="29">
        <v>38697</v>
      </c>
      <c r="B48" s="30">
        <v>5059</v>
      </c>
      <c r="C48" s="31" t="s">
        <v>1259</v>
      </c>
      <c r="D48" s="31" t="s">
        <v>1210</v>
      </c>
      <c r="E48" s="31" t="s">
        <v>1173</v>
      </c>
      <c r="F48" s="33">
        <v>0.25</v>
      </c>
      <c r="G48" s="33" t="s">
        <v>1260</v>
      </c>
      <c r="H48" s="33" t="s">
        <v>425</v>
      </c>
      <c r="I48">
        <f>IF(COUNTIFS((WeatherIncidents!$B$3:'WeatherIncidents'!$B$26),"&lt;="&amp;A48,WeatherIncidents!$C$3:'WeatherIncidents'!$C$26,"&gt;="&amp;A48)&gt;0,1,0)</f>
        <v>0</v>
      </c>
    </row>
    <row r="49" spans="1:9" ht="51.75" x14ac:dyDescent="0.25">
      <c r="A49" s="29">
        <v>38755</v>
      </c>
      <c r="B49" s="30">
        <v>5048</v>
      </c>
      <c r="C49" s="31" t="s">
        <v>1219</v>
      </c>
      <c r="D49" s="31" t="s">
        <v>1220</v>
      </c>
      <c r="E49" s="31" t="s">
        <v>1173</v>
      </c>
      <c r="F49" s="30">
        <v>1</v>
      </c>
      <c r="G49" s="31" t="s">
        <v>1261</v>
      </c>
      <c r="H49" s="31" t="s">
        <v>409</v>
      </c>
      <c r="I49">
        <f>IF(COUNTIFS((WeatherIncidents!$B$3:'WeatherIncidents'!$B$26),"&lt;="&amp;A49,WeatherIncidents!$C$3:'WeatherIncidents'!$C$26,"&gt;="&amp;A49)&gt;0,1,0)</f>
        <v>1</v>
      </c>
    </row>
    <row r="50" spans="1:9" x14ac:dyDescent="0.25">
      <c r="A50" s="29">
        <v>38770</v>
      </c>
      <c r="B50" s="30">
        <v>5051</v>
      </c>
      <c r="C50" s="31" t="s">
        <v>1262</v>
      </c>
      <c r="D50" s="31" t="s">
        <v>1183</v>
      </c>
      <c r="E50" s="31" t="s">
        <v>1173</v>
      </c>
      <c r="F50" s="33">
        <v>0.1</v>
      </c>
      <c r="G50" s="33" t="s">
        <v>1263</v>
      </c>
      <c r="H50" s="33" t="s">
        <v>430</v>
      </c>
      <c r="I50">
        <f>IF(COUNTIFS((WeatherIncidents!$B$3:'WeatherIncidents'!$B$26),"&lt;="&amp;A50,WeatherIncidents!$C$3:'WeatherIncidents'!$C$26,"&gt;="&amp;A50)&gt;0,1,0)</f>
        <v>0</v>
      </c>
    </row>
    <row r="51" spans="1:9" x14ac:dyDescent="0.25">
      <c r="A51" s="29">
        <v>38775</v>
      </c>
      <c r="B51" s="30">
        <v>5052</v>
      </c>
      <c r="C51" s="31" t="s">
        <v>1264</v>
      </c>
      <c r="D51" s="31" t="s">
        <v>1176</v>
      </c>
      <c r="E51" s="31" t="s">
        <v>1173</v>
      </c>
      <c r="F51" s="33">
        <v>0.1</v>
      </c>
      <c r="G51" s="33" t="s">
        <v>1265</v>
      </c>
      <c r="H51" s="33" t="s">
        <v>430</v>
      </c>
      <c r="I51">
        <f>IF(COUNTIFS((WeatherIncidents!$B$3:'WeatherIncidents'!$B$26),"&lt;="&amp;A51,WeatherIncidents!$C$3:'WeatherIncidents'!$C$26,"&gt;="&amp;A51)&gt;0,1,0)</f>
        <v>0</v>
      </c>
    </row>
    <row r="52" spans="1:9" x14ac:dyDescent="0.25">
      <c r="A52" s="29">
        <v>38786</v>
      </c>
      <c r="B52" s="30">
        <v>5054</v>
      </c>
      <c r="C52" s="31" t="s">
        <v>1266</v>
      </c>
      <c r="D52" s="31" t="s">
        <v>1176</v>
      </c>
      <c r="E52" s="31" t="s">
        <v>1173</v>
      </c>
      <c r="F52" s="33">
        <v>0.1</v>
      </c>
      <c r="G52" s="33" t="s">
        <v>1267</v>
      </c>
      <c r="H52" s="33" t="s">
        <v>430</v>
      </c>
      <c r="I52">
        <f>IF(COUNTIFS((WeatherIncidents!$B$3:'WeatherIncidents'!$B$26),"&lt;="&amp;A52,WeatherIncidents!$C$3:'WeatherIncidents'!$C$26,"&gt;="&amp;A52)&gt;0,1,0)</f>
        <v>0</v>
      </c>
    </row>
    <row r="53" spans="1:9" x14ac:dyDescent="0.25">
      <c r="A53" s="29">
        <v>38816</v>
      </c>
      <c r="B53" s="30">
        <v>5055</v>
      </c>
      <c r="C53" s="31" t="s">
        <v>1268</v>
      </c>
      <c r="D53" s="31" t="s">
        <v>1190</v>
      </c>
      <c r="E53" s="31" t="s">
        <v>1173</v>
      </c>
      <c r="F53" s="33">
        <v>0.1</v>
      </c>
      <c r="G53" s="33" t="s">
        <v>1269</v>
      </c>
      <c r="H53" s="33" t="s">
        <v>425</v>
      </c>
      <c r="I53">
        <f>IF(COUNTIFS((WeatherIncidents!$B$3:'WeatherIncidents'!$B$26),"&lt;="&amp;A53,WeatherIncidents!$C$3:'WeatherIncidents'!$C$26,"&gt;="&amp;A53)&gt;0,1,0)</f>
        <v>0</v>
      </c>
    </row>
    <row r="54" spans="1:9" x14ac:dyDescent="0.25">
      <c r="A54" s="29">
        <v>38847</v>
      </c>
      <c r="B54" s="30">
        <v>5177</v>
      </c>
      <c r="C54" s="31" t="s">
        <v>1270</v>
      </c>
      <c r="D54" s="31" t="s">
        <v>1183</v>
      </c>
      <c r="E54" s="31" t="s">
        <v>1173</v>
      </c>
      <c r="F54" s="33">
        <v>0.1</v>
      </c>
      <c r="G54" s="33" t="s">
        <v>1271</v>
      </c>
      <c r="H54" s="33" t="s">
        <v>430</v>
      </c>
      <c r="I54">
        <f>IF(COUNTIFS((WeatherIncidents!$B$3:'WeatherIncidents'!$B$26),"&lt;="&amp;A54,WeatherIncidents!$C$3:'WeatherIncidents'!$C$26,"&gt;="&amp;A54)&gt;0,1,0)</f>
        <v>0</v>
      </c>
    </row>
    <row r="55" spans="1:9" x14ac:dyDescent="0.25">
      <c r="A55" s="29">
        <v>38866</v>
      </c>
      <c r="B55" s="30">
        <v>5178</v>
      </c>
      <c r="C55" s="31" t="s">
        <v>1272</v>
      </c>
      <c r="D55" s="31" t="s">
        <v>1176</v>
      </c>
      <c r="E55" s="31" t="s">
        <v>1173</v>
      </c>
      <c r="F55" s="33">
        <v>0.1</v>
      </c>
      <c r="G55" s="33" t="s">
        <v>1273</v>
      </c>
      <c r="H55" s="33" t="s">
        <v>425</v>
      </c>
      <c r="I55">
        <f>IF(COUNTIFS((WeatherIncidents!$B$3:'WeatherIncidents'!$B$26),"&lt;="&amp;A55,WeatherIncidents!$C$3:'WeatherIncidents'!$C$26,"&gt;="&amp;A55)&gt;0,1,0)</f>
        <v>0</v>
      </c>
    </row>
    <row r="56" spans="1:9" x14ac:dyDescent="0.25">
      <c r="A56" s="29">
        <v>38878</v>
      </c>
      <c r="B56" s="30">
        <v>5176</v>
      </c>
      <c r="C56" s="31" t="s">
        <v>1274</v>
      </c>
      <c r="D56" s="31" t="s">
        <v>1183</v>
      </c>
      <c r="E56" s="31" t="s">
        <v>1173</v>
      </c>
      <c r="F56" s="33">
        <v>0.1</v>
      </c>
      <c r="G56" s="33" t="s">
        <v>1275</v>
      </c>
      <c r="H56" s="33" t="s">
        <v>430</v>
      </c>
      <c r="I56">
        <f>IF(COUNTIFS((WeatherIncidents!$B$3:'WeatherIncidents'!$B$26),"&lt;="&amp;A56,WeatherIncidents!$C$3:'WeatherIncidents'!$C$26,"&gt;="&amp;A56)&gt;0,1,0)</f>
        <v>0</v>
      </c>
    </row>
    <row r="57" spans="1:9" x14ac:dyDescent="0.25">
      <c r="A57" s="29">
        <v>38882</v>
      </c>
      <c r="B57" s="30">
        <v>5174</v>
      </c>
      <c r="C57" s="31" t="s">
        <v>1276</v>
      </c>
      <c r="D57" s="31" t="s">
        <v>1179</v>
      </c>
      <c r="E57" s="31" t="s">
        <v>1173</v>
      </c>
      <c r="F57" s="33">
        <v>0.1</v>
      </c>
      <c r="G57" s="33" t="s">
        <v>1277</v>
      </c>
      <c r="H57" s="33" t="s">
        <v>409</v>
      </c>
      <c r="I57">
        <f>IF(COUNTIFS((WeatherIncidents!$B$3:'WeatherIncidents'!$B$26),"&lt;="&amp;A57,WeatherIncidents!$C$3:'WeatherIncidents'!$C$26,"&gt;="&amp;A57)&gt;0,1,0)</f>
        <v>0</v>
      </c>
    </row>
    <row r="58" spans="1:9" x14ac:dyDescent="0.25">
      <c r="A58" s="29">
        <v>38885</v>
      </c>
      <c r="B58" s="30">
        <v>5173</v>
      </c>
      <c r="C58" s="31" t="s">
        <v>1278</v>
      </c>
      <c r="D58" s="31" t="s">
        <v>1190</v>
      </c>
      <c r="E58" s="31" t="s">
        <v>1173</v>
      </c>
      <c r="F58" s="33">
        <v>0.1</v>
      </c>
      <c r="G58" s="33" t="s">
        <v>1174</v>
      </c>
      <c r="H58" s="33" t="s">
        <v>425</v>
      </c>
      <c r="I58">
        <f>IF(COUNTIFS((WeatherIncidents!$B$3:'WeatherIncidents'!$B$26),"&lt;="&amp;A58,WeatherIncidents!$C$3:'WeatherIncidents'!$C$26,"&gt;="&amp;A58)&gt;0,1,0)</f>
        <v>0</v>
      </c>
    </row>
    <row r="59" spans="1:9" x14ac:dyDescent="0.25">
      <c r="A59" s="29">
        <v>38886</v>
      </c>
      <c r="B59" s="30">
        <v>5172</v>
      </c>
      <c r="C59" s="31" t="s">
        <v>1219</v>
      </c>
      <c r="D59" s="31" t="s">
        <v>1220</v>
      </c>
      <c r="E59" s="31" t="s">
        <v>1173</v>
      </c>
      <c r="F59" s="33">
        <v>0.5</v>
      </c>
      <c r="G59" s="33" t="s">
        <v>1279</v>
      </c>
      <c r="H59" s="33" t="s">
        <v>430</v>
      </c>
      <c r="I59">
        <f>IF(COUNTIFS((WeatherIncidents!$B$3:'WeatherIncidents'!$B$26),"&lt;="&amp;A59,WeatherIncidents!$C$3:'WeatherIncidents'!$C$26,"&gt;="&amp;A59)&gt;0,1,0)</f>
        <v>0</v>
      </c>
    </row>
    <row r="60" spans="1:9" x14ac:dyDescent="0.25">
      <c r="A60" s="29">
        <v>38888</v>
      </c>
      <c r="B60" s="30">
        <v>5170</v>
      </c>
      <c r="C60" s="31" t="s">
        <v>1280</v>
      </c>
      <c r="D60" s="31" t="s">
        <v>1190</v>
      </c>
      <c r="E60" s="31" t="s">
        <v>1173</v>
      </c>
      <c r="F60" s="33">
        <v>0.1</v>
      </c>
      <c r="G60" s="33" t="s">
        <v>1281</v>
      </c>
      <c r="H60" s="33" t="s">
        <v>430</v>
      </c>
      <c r="I60">
        <f>IF(COUNTIFS((WeatherIncidents!$B$3:'WeatherIncidents'!$B$26),"&lt;="&amp;A60,WeatherIncidents!$C$3:'WeatherIncidents'!$C$26,"&gt;="&amp;A60)&gt;0,1,0)</f>
        <v>0</v>
      </c>
    </row>
    <row r="61" spans="1:9" x14ac:dyDescent="0.25">
      <c r="A61" s="29">
        <v>38895</v>
      </c>
      <c r="B61" s="30">
        <v>5185</v>
      </c>
      <c r="C61" s="31" t="s">
        <v>1282</v>
      </c>
      <c r="D61" s="31" t="s">
        <v>1183</v>
      </c>
      <c r="E61" s="31" t="s">
        <v>1173</v>
      </c>
      <c r="F61" s="33">
        <v>0.1</v>
      </c>
      <c r="G61" s="33" t="s">
        <v>1283</v>
      </c>
      <c r="H61" s="33" t="s">
        <v>409</v>
      </c>
      <c r="I61">
        <f>IF(COUNTIFS((WeatherIncidents!$B$3:'WeatherIncidents'!$B$26),"&lt;="&amp;A61,WeatherIncidents!$C$3:'WeatherIncidents'!$C$26,"&gt;="&amp;A61)&gt;0,1,0)</f>
        <v>0</v>
      </c>
    </row>
    <row r="62" spans="1:9" x14ac:dyDescent="0.25">
      <c r="A62" s="29">
        <v>38897</v>
      </c>
      <c r="B62" s="30">
        <v>5181</v>
      </c>
      <c r="C62" s="31" t="s">
        <v>1284</v>
      </c>
      <c r="D62" s="31" t="s">
        <v>1176</v>
      </c>
      <c r="E62" s="31" t="s">
        <v>1173</v>
      </c>
      <c r="F62" s="33">
        <v>0.1</v>
      </c>
      <c r="G62" s="33" t="s">
        <v>1285</v>
      </c>
      <c r="H62" s="33" t="s">
        <v>409</v>
      </c>
      <c r="I62">
        <f>IF(COUNTIFS((WeatherIncidents!$B$3:'WeatherIncidents'!$B$26),"&lt;="&amp;A62,WeatherIncidents!$C$3:'WeatherIncidents'!$C$26,"&gt;="&amp;A62)&gt;0,1,0)</f>
        <v>0</v>
      </c>
    </row>
    <row r="63" spans="1:9" x14ac:dyDescent="0.25">
      <c r="A63" s="29">
        <v>38902</v>
      </c>
      <c r="B63" s="30">
        <v>5180</v>
      </c>
      <c r="C63" s="31" t="s">
        <v>1286</v>
      </c>
      <c r="D63" s="31" t="s">
        <v>1183</v>
      </c>
      <c r="E63" s="31" t="s">
        <v>1173</v>
      </c>
      <c r="F63" s="33">
        <v>0.1</v>
      </c>
      <c r="G63" s="33" t="s">
        <v>1287</v>
      </c>
      <c r="H63" s="33" t="s">
        <v>425</v>
      </c>
      <c r="I63">
        <f>IF(COUNTIFS((WeatherIncidents!$B$3:'WeatherIncidents'!$B$26),"&lt;="&amp;A63,WeatherIncidents!$C$3:'WeatherIncidents'!$C$26,"&gt;="&amp;A63)&gt;0,1,0)</f>
        <v>0</v>
      </c>
    </row>
    <row r="64" spans="1:9" x14ac:dyDescent="0.25">
      <c r="A64" s="29">
        <v>38902</v>
      </c>
      <c r="B64" s="30">
        <v>5221</v>
      </c>
      <c r="C64" s="31" t="s">
        <v>1286</v>
      </c>
      <c r="D64" s="31" t="s">
        <v>1183</v>
      </c>
      <c r="E64" s="31" t="s">
        <v>1173</v>
      </c>
      <c r="F64" s="33">
        <v>0.1</v>
      </c>
      <c r="G64" s="33" t="s">
        <v>1288</v>
      </c>
      <c r="H64" s="33" t="s">
        <v>425</v>
      </c>
      <c r="I64">
        <f>IF(COUNTIFS((WeatherIncidents!$B$3:'WeatherIncidents'!$B$26),"&lt;="&amp;A64,WeatherIncidents!$C$3:'WeatherIncidents'!$C$26,"&gt;="&amp;A64)&gt;0,1,0)</f>
        <v>0</v>
      </c>
    </row>
    <row r="65" spans="1:9" x14ac:dyDescent="0.25">
      <c r="A65" s="29">
        <v>38906</v>
      </c>
      <c r="B65" s="30">
        <v>5220</v>
      </c>
      <c r="C65" s="31" t="s">
        <v>254</v>
      </c>
      <c r="D65" s="31" t="s">
        <v>1183</v>
      </c>
      <c r="E65" s="31" t="s">
        <v>1173</v>
      </c>
      <c r="F65" s="33">
        <v>0.5</v>
      </c>
      <c r="G65" s="33" t="s">
        <v>1289</v>
      </c>
      <c r="H65" s="33" t="s">
        <v>430</v>
      </c>
      <c r="I65">
        <f>IF(COUNTIFS((WeatherIncidents!$B$3:'WeatherIncidents'!$B$26),"&lt;="&amp;A65,WeatherIncidents!$C$3:'WeatherIncidents'!$C$26,"&gt;="&amp;A65)&gt;0,1,0)</f>
        <v>0</v>
      </c>
    </row>
    <row r="66" spans="1:9" x14ac:dyDescent="0.25">
      <c r="A66" s="29">
        <v>38926</v>
      </c>
      <c r="B66" s="30">
        <v>5213</v>
      </c>
      <c r="C66" s="31" t="s">
        <v>1290</v>
      </c>
      <c r="D66" s="31" t="s">
        <v>1183</v>
      </c>
      <c r="E66" s="31" t="s">
        <v>1173</v>
      </c>
      <c r="F66" s="33">
        <v>0.25</v>
      </c>
      <c r="G66" s="33" t="s">
        <v>1291</v>
      </c>
      <c r="H66" s="33" t="s">
        <v>425</v>
      </c>
      <c r="I66">
        <f>IF(COUNTIFS((WeatherIncidents!$B$3:'WeatherIncidents'!$B$26),"&lt;="&amp;A66,WeatherIncidents!$C$3:'WeatherIncidents'!$C$26,"&gt;="&amp;A66)&gt;0,1,0)</f>
        <v>0</v>
      </c>
    </row>
    <row r="67" spans="1:9" x14ac:dyDescent="0.25">
      <c r="A67" s="29">
        <v>38932</v>
      </c>
      <c r="B67" s="30">
        <v>5214</v>
      </c>
      <c r="C67" s="31" t="s">
        <v>489</v>
      </c>
      <c r="D67" s="31" t="s">
        <v>1185</v>
      </c>
      <c r="E67" s="31" t="s">
        <v>1173</v>
      </c>
      <c r="F67" s="33">
        <v>0.1</v>
      </c>
      <c r="G67" s="33" t="s">
        <v>1292</v>
      </c>
      <c r="H67" s="33" t="s">
        <v>425</v>
      </c>
      <c r="I67">
        <f>IF(COUNTIFS((WeatherIncidents!$B$3:'WeatherIncidents'!$B$26),"&lt;="&amp;A67,WeatherIncidents!$C$3:'WeatherIncidents'!$C$26,"&gt;="&amp;A67)&gt;0,1,0)</f>
        <v>0</v>
      </c>
    </row>
    <row r="68" spans="1:9" x14ac:dyDescent="0.25">
      <c r="A68" s="29">
        <v>38937</v>
      </c>
      <c r="B68" s="30">
        <v>5210</v>
      </c>
      <c r="C68" s="31" t="s">
        <v>1293</v>
      </c>
      <c r="D68" s="31" t="s">
        <v>1183</v>
      </c>
      <c r="E68" s="31" t="s">
        <v>1173</v>
      </c>
      <c r="F68" s="33">
        <v>0.1</v>
      </c>
      <c r="G68" s="33" t="s">
        <v>1216</v>
      </c>
      <c r="H68" s="33" t="s">
        <v>425</v>
      </c>
      <c r="I68">
        <f>IF(COUNTIFS((WeatherIncidents!$B$3:'WeatherIncidents'!$B$26),"&lt;="&amp;A68,WeatherIncidents!$C$3:'WeatherIncidents'!$C$26,"&gt;="&amp;A68)&gt;0,1,0)</f>
        <v>0</v>
      </c>
    </row>
    <row r="69" spans="1:9" x14ac:dyDescent="0.25">
      <c r="A69" s="29">
        <v>38980</v>
      </c>
      <c r="B69" s="30">
        <v>5231</v>
      </c>
      <c r="C69" s="31" t="s">
        <v>1294</v>
      </c>
      <c r="D69" s="31" t="s">
        <v>1210</v>
      </c>
      <c r="E69" s="31" t="s">
        <v>1173</v>
      </c>
      <c r="F69" s="33">
        <v>0.1</v>
      </c>
      <c r="G69" s="33" t="s">
        <v>1295</v>
      </c>
      <c r="H69" s="33" t="s">
        <v>430</v>
      </c>
      <c r="I69">
        <f>IF(COUNTIFS((WeatherIncidents!$B$3:'WeatherIncidents'!$B$26),"&lt;="&amp;A69,WeatherIncidents!$C$3:'WeatherIncidents'!$C$26,"&gt;="&amp;A69)&gt;0,1,0)</f>
        <v>0</v>
      </c>
    </row>
    <row r="70" spans="1:9" x14ac:dyDescent="0.25">
      <c r="A70" s="29">
        <v>38986</v>
      </c>
      <c r="B70" s="30">
        <v>5238</v>
      </c>
      <c r="C70" s="31" t="s">
        <v>1296</v>
      </c>
      <c r="D70" s="31" t="s">
        <v>1183</v>
      </c>
      <c r="E70" s="31" t="s">
        <v>1173</v>
      </c>
      <c r="F70" s="33">
        <v>0.1</v>
      </c>
      <c r="G70" s="33" t="s">
        <v>1297</v>
      </c>
      <c r="H70" s="33" t="s">
        <v>425</v>
      </c>
      <c r="I70">
        <f>IF(COUNTIFS((WeatherIncidents!$B$3:'WeatherIncidents'!$B$26),"&lt;="&amp;A70,WeatherIncidents!$C$3:'WeatherIncidents'!$C$26,"&gt;="&amp;A70)&gt;0,1,0)</f>
        <v>0</v>
      </c>
    </row>
    <row r="71" spans="1:9" x14ac:dyDescent="0.25">
      <c r="A71" s="29">
        <v>39007</v>
      </c>
      <c r="B71" s="30">
        <v>5239</v>
      </c>
      <c r="C71" s="31" t="s">
        <v>1298</v>
      </c>
      <c r="D71" s="31" t="s">
        <v>1220</v>
      </c>
      <c r="E71" s="31" t="s">
        <v>1173</v>
      </c>
      <c r="F71" s="33">
        <v>0.1</v>
      </c>
      <c r="G71" s="33" t="s">
        <v>1299</v>
      </c>
      <c r="H71" s="33" t="s">
        <v>409</v>
      </c>
      <c r="I71">
        <f>IF(COUNTIFS((WeatherIncidents!$B$3:'WeatherIncidents'!$B$26),"&lt;="&amp;A71,WeatherIncidents!$C$3:'WeatherIncidents'!$C$26,"&gt;="&amp;A71)&gt;0,1,0)</f>
        <v>0</v>
      </c>
    </row>
    <row r="72" spans="1:9" x14ac:dyDescent="0.25">
      <c r="A72" s="29">
        <v>39017</v>
      </c>
      <c r="B72" s="30">
        <v>5242</v>
      </c>
      <c r="C72" s="31" t="s">
        <v>1300</v>
      </c>
      <c r="D72" s="31" t="s">
        <v>1210</v>
      </c>
      <c r="E72" s="31" t="s">
        <v>1180</v>
      </c>
      <c r="F72" s="33">
        <v>2</v>
      </c>
      <c r="G72" s="33" t="s">
        <v>1301</v>
      </c>
      <c r="H72" s="33" t="s">
        <v>425</v>
      </c>
      <c r="I72">
        <f>IF(COUNTIFS((WeatherIncidents!$B$3:'WeatherIncidents'!$B$26),"&lt;="&amp;A72,WeatherIncidents!$C$3:'WeatherIncidents'!$C$26,"&gt;="&amp;A72)&gt;0,1,0)</f>
        <v>1</v>
      </c>
    </row>
    <row r="73" spans="1:9" x14ac:dyDescent="0.25">
      <c r="A73" s="29">
        <v>39019</v>
      </c>
      <c r="B73" s="30">
        <v>5246</v>
      </c>
      <c r="C73" s="31" t="s">
        <v>1302</v>
      </c>
      <c r="D73" s="31" t="s">
        <v>1185</v>
      </c>
      <c r="E73" s="31" t="s">
        <v>1173</v>
      </c>
      <c r="F73" s="33">
        <v>0.1</v>
      </c>
      <c r="G73" s="33" t="s">
        <v>1303</v>
      </c>
      <c r="H73" s="33" t="s">
        <v>425</v>
      </c>
      <c r="I73">
        <f>IF(COUNTIFS((WeatherIncidents!$B$3:'WeatherIncidents'!$B$26),"&lt;="&amp;A73,WeatherIncidents!$C$3:'WeatherIncidents'!$C$26,"&gt;="&amp;A73)&gt;0,1,0)</f>
        <v>0</v>
      </c>
    </row>
    <row r="74" spans="1:9" ht="26.25" x14ac:dyDescent="0.25">
      <c r="A74" s="29">
        <v>39051</v>
      </c>
      <c r="B74" s="30">
        <v>5250</v>
      </c>
      <c r="C74" s="31" t="s">
        <v>1304</v>
      </c>
      <c r="D74" s="31" t="s">
        <v>1176</v>
      </c>
      <c r="E74" s="31" t="s">
        <v>1173</v>
      </c>
      <c r="F74" s="33">
        <v>290</v>
      </c>
      <c r="G74" s="33" t="s">
        <v>1305</v>
      </c>
      <c r="H74" s="33" t="s">
        <v>425</v>
      </c>
      <c r="I74">
        <f>IF(COUNTIFS((WeatherIncidents!$B$3:'WeatherIncidents'!$B$26),"&lt;="&amp;A74,WeatherIncidents!$C$3:'WeatherIncidents'!$C$26,"&gt;="&amp;A74)&gt;0,1,0)</f>
        <v>1</v>
      </c>
    </row>
    <row r="75" spans="1:9" x14ac:dyDescent="0.25">
      <c r="A75" s="29">
        <v>39076</v>
      </c>
      <c r="B75" s="30">
        <v>5252</v>
      </c>
      <c r="C75" s="31" t="s">
        <v>1306</v>
      </c>
      <c r="D75" s="31" t="s">
        <v>1183</v>
      </c>
      <c r="E75" s="31" t="s">
        <v>1173</v>
      </c>
      <c r="F75" s="33">
        <v>0.1</v>
      </c>
      <c r="G75" s="33" t="s">
        <v>1197</v>
      </c>
      <c r="H75" s="33" t="s">
        <v>425</v>
      </c>
      <c r="I75">
        <f>IF(COUNTIFS((WeatherIncidents!$B$3:'WeatherIncidents'!$B$26),"&lt;="&amp;A75,WeatherIncidents!$C$3:'WeatherIncidents'!$C$26,"&gt;="&amp;A75)&gt;0,1,0)</f>
        <v>0</v>
      </c>
    </row>
    <row r="76" spans="1:9" x14ac:dyDescent="0.25">
      <c r="A76" s="29">
        <v>39096</v>
      </c>
      <c r="B76" s="30">
        <v>5256</v>
      </c>
      <c r="C76" s="31" t="s">
        <v>1307</v>
      </c>
      <c r="D76" s="31" t="s">
        <v>620</v>
      </c>
      <c r="E76" s="31" t="s">
        <v>1173</v>
      </c>
      <c r="F76" s="30">
        <v>0.1</v>
      </c>
      <c r="G76" s="31" t="s">
        <v>1292</v>
      </c>
      <c r="H76" s="31" t="s">
        <v>425</v>
      </c>
      <c r="I76">
        <f>IF(COUNTIFS((WeatherIncidents!$B$3:'WeatherIncidents'!$B$26),"&lt;="&amp;A76,WeatherIncidents!$C$3:'WeatherIncidents'!$C$26,"&gt;="&amp;A76)&gt;0,1,0)</f>
        <v>0</v>
      </c>
    </row>
    <row r="77" spans="1:9" x14ac:dyDescent="0.25">
      <c r="A77" s="29">
        <v>39117</v>
      </c>
      <c r="B77" s="30">
        <v>5258</v>
      </c>
      <c r="C77" s="31" t="s">
        <v>1308</v>
      </c>
      <c r="D77" s="31" t="s">
        <v>620</v>
      </c>
      <c r="E77" s="31" t="s">
        <v>1173</v>
      </c>
      <c r="F77" s="30">
        <v>0.1</v>
      </c>
      <c r="G77" s="31" t="s">
        <v>1309</v>
      </c>
      <c r="H77" s="31" t="s">
        <v>425</v>
      </c>
      <c r="I77">
        <f>IF(COUNTIFS((WeatherIncidents!$B$3:'WeatherIncidents'!$B$26),"&lt;="&amp;A77,WeatherIncidents!$C$3:'WeatherIncidents'!$C$26,"&gt;="&amp;A77)&gt;0,1,0)</f>
        <v>0</v>
      </c>
    </row>
    <row r="78" spans="1:9" ht="26.25" x14ac:dyDescent="0.25">
      <c r="A78" s="29">
        <v>39118</v>
      </c>
      <c r="B78" s="30">
        <v>5260</v>
      </c>
      <c r="C78" s="31" t="s">
        <v>1310</v>
      </c>
      <c r="D78" s="31" t="s">
        <v>620</v>
      </c>
      <c r="E78" s="31" t="s">
        <v>1173</v>
      </c>
      <c r="F78" s="30">
        <v>0.25</v>
      </c>
      <c r="G78" s="31" t="s">
        <v>1309</v>
      </c>
      <c r="H78" s="31" t="s">
        <v>425</v>
      </c>
      <c r="I78">
        <f>IF(COUNTIFS((WeatherIncidents!$B$3:'WeatherIncidents'!$B$26),"&lt;="&amp;A78,WeatherIncidents!$C$3:'WeatherIncidents'!$C$26,"&gt;="&amp;A78)&gt;0,1,0)</f>
        <v>0</v>
      </c>
    </row>
    <row r="79" spans="1:9" ht="26.25" x14ac:dyDescent="0.25">
      <c r="A79" s="29">
        <v>39144</v>
      </c>
      <c r="B79" s="30">
        <v>5261</v>
      </c>
      <c r="C79" s="31" t="s">
        <v>448</v>
      </c>
      <c r="D79" s="31" t="s">
        <v>1190</v>
      </c>
      <c r="E79" s="31" t="s">
        <v>1173</v>
      </c>
      <c r="F79" s="30">
        <v>0.1</v>
      </c>
      <c r="G79" s="31" t="s">
        <v>1311</v>
      </c>
      <c r="H79" s="31" t="s">
        <v>409</v>
      </c>
      <c r="I79">
        <f>IF(COUNTIFS((WeatherIncidents!$B$3:'WeatherIncidents'!$B$26),"&lt;="&amp;A79,WeatherIncidents!$C$3:'WeatherIncidents'!$C$26,"&gt;="&amp;A79)&gt;0,1,0)</f>
        <v>1</v>
      </c>
    </row>
    <row r="80" spans="1:9" ht="26.25" x14ac:dyDescent="0.25">
      <c r="A80" s="29">
        <v>39163</v>
      </c>
      <c r="B80" s="30">
        <v>5263</v>
      </c>
      <c r="C80" s="31" t="s">
        <v>1312</v>
      </c>
      <c r="D80" s="31" t="s">
        <v>1220</v>
      </c>
      <c r="E80" s="31" t="s">
        <v>1173</v>
      </c>
      <c r="F80" s="30">
        <v>0.1</v>
      </c>
      <c r="G80" s="31" t="s">
        <v>1313</v>
      </c>
      <c r="H80" s="31" t="s">
        <v>425</v>
      </c>
      <c r="I80">
        <f>IF(COUNTIFS((WeatherIncidents!$B$3:'WeatherIncidents'!$B$26),"&lt;="&amp;A80,WeatherIncidents!$C$3:'WeatherIncidents'!$C$26,"&gt;="&amp;A80)&gt;0,1,0)</f>
        <v>0</v>
      </c>
    </row>
    <row r="81" spans="1:9" x14ac:dyDescent="0.25">
      <c r="A81" s="29">
        <v>39173</v>
      </c>
      <c r="B81" s="30">
        <v>5264</v>
      </c>
      <c r="C81" s="31" t="s">
        <v>1314</v>
      </c>
      <c r="D81" s="31" t="s">
        <v>1190</v>
      </c>
      <c r="E81" s="31" t="s">
        <v>1173</v>
      </c>
      <c r="F81" s="30">
        <v>0.1</v>
      </c>
      <c r="G81" s="31" t="s">
        <v>1315</v>
      </c>
      <c r="H81" s="31" t="s">
        <v>425</v>
      </c>
      <c r="I81">
        <f>IF(COUNTIFS((WeatherIncidents!$B$3:'WeatherIncidents'!$B$26),"&lt;="&amp;A81,WeatherIncidents!$C$3:'WeatherIncidents'!$C$26,"&gt;="&amp;A81)&gt;0,1,0)</f>
        <v>0</v>
      </c>
    </row>
    <row r="82" spans="1:9" x14ac:dyDescent="0.25">
      <c r="A82" s="29">
        <v>39183</v>
      </c>
      <c r="B82" s="30">
        <v>5267</v>
      </c>
      <c r="C82" s="31" t="s">
        <v>1302</v>
      </c>
      <c r="D82" s="31" t="s">
        <v>1185</v>
      </c>
      <c r="E82" s="31" t="s">
        <v>1173</v>
      </c>
      <c r="F82" s="30">
        <v>0.1</v>
      </c>
      <c r="G82" s="31" t="s">
        <v>1316</v>
      </c>
      <c r="H82" s="31" t="s">
        <v>409</v>
      </c>
      <c r="I82">
        <f>IF(COUNTIFS((WeatherIncidents!$B$3:'WeatherIncidents'!$B$26),"&lt;="&amp;A82,WeatherIncidents!$C$3:'WeatherIncidents'!$C$26,"&gt;="&amp;A82)&gt;0,1,0)</f>
        <v>0</v>
      </c>
    </row>
    <row r="83" spans="1:9" ht="26.25" x14ac:dyDescent="0.25">
      <c r="A83" s="29">
        <v>39245</v>
      </c>
      <c r="B83" s="30">
        <v>5282</v>
      </c>
      <c r="C83" s="31" t="s">
        <v>1317</v>
      </c>
      <c r="D83" s="31" t="s">
        <v>1183</v>
      </c>
      <c r="E83" s="31" t="s">
        <v>1173</v>
      </c>
      <c r="F83" s="30">
        <v>0.1</v>
      </c>
      <c r="G83" s="31" t="s">
        <v>1318</v>
      </c>
      <c r="H83" s="31" t="s">
        <v>409</v>
      </c>
      <c r="I83">
        <f>IF(COUNTIFS((WeatherIncidents!$B$3:'WeatherIncidents'!$B$26),"&lt;="&amp;A83,WeatherIncidents!$C$3:'WeatherIncidents'!$C$26,"&gt;="&amp;A83)&gt;0,1,0)</f>
        <v>0</v>
      </c>
    </row>
    <row r="84" spans="1:9" ht="26.25" x14ac:dyDescent="0.25">
      <c r="A84" s="29">
        <v>39246</v>
      </c>
      <c r="B84" s="30">
        <v>5283</v>
      </c>
      <c r="C84" s="31" t="s">
        <v>1319</v>
      </c>
      <c r="D84" s="31" t="s">
        <v>1176</v>
      </c>
      <c r="E84" s="31" t="s">
        <v>1173</v>
      </c>
      <c r="F84" s="30">
        <v>0.25</v>
      </c>
      <c r="G84" s="31" t="s">
        <v>1320</v>
      </c>
      <c r="H84" s="31" t="s">
        <v>425</v>
      </c>
      <c r="I84">
        <f>IF(COUNTIFS((WeatherIncidents!$B$3:'WeatherIncidents'!$B$26),"&lt;="&amp;A84,WeatherIncidents!$C$3:'WeatherIncidents'!$C$26,"&gt;="&amp;A84)&gt;0,1,0)</f>
        <v>0</v>
      </c>
    </row>
    <row r="85" spans="1:9" ht="39" x14ac:dyDescent="0.25">
      <c r="A85" s="29">
        <v>39265</v>
      </c>
      <c r="B85" s="30">
        <v>5292</v>
      </c>
      <c r="C85" s="31" t="s">
        <v>1321</v>
      </c>
      <c r="D85" s="31" t="s">
        <v>1183</v>
      </c>
      <c r="E85" s="31" t="s">
        <v>1173</v>
      </c>
      <c r="F85" s="30">
        <v>0.25</v>
      </c>
      <c r="G85" s="31" t="s">
        <v>1322</v>
      </c>
      <c r="H85" s="31" t="s">
        <v>430</v>
      </c>
      <c r="I85">
        <f>IF(COUNTIFS((WeatherIncidents!$B$3:'WeatherIncidents'!$B$26),"&lt;="&amp;A85,WeatherIncidents!$C$3:'WeatherIncidents'!$C$26,"&gt;="&amp;A85)&gt;0,1,0)</f>
        <v>0</v>
      </c>
    </row>
    <row r="86" spans="1:9" ht="39" x14ac:dyDescent="0.25">
      <c r="A86" s="29">
        <v>39268</v>
      </c>
      <c r="B86" s="30">
        <v>5291</v>
      </c>
      <c r="C86" s="31" t="s">
        <v>1076</v>
      </c>
      <c r="D86" s="31" t="s">
        <v>1183</v>
      </c>
      <c r="E86" s="31" t="s">
        <v>1173</v>
      </c>
      <c r="F86" s="30">
        <v>0.1</v>
      </c>
      <c r="G86" s="31" t="s">
        <v>1323</v>
      </c>
      <c r="H86" s="31" t="s">
        <v>425</v>
      </c>
      <c r="I86">
        <f>IF(COUNTIFS((WeatherIncidents!$B$3:'WeatherIncidents'!$B$26),"&lt;="&amp;A86,WeatherIncidents!$C$3:'WeatherIncidents'!$C$26,"&gt;="&amp;A86)&gt;0,1,0)</f>
        <v>0</v>
      </c>
    </row>
    <row r="87" spans="1:9" ht="26.25" x14ac:dyDescent="0.25">
      <c r="A87" s="29">
        <v>39284</v>
      </c>
      <c r="B87" s="30">
        <v>5290</v>
      </c>
      <c r="C87" s="31" t="s">
        <v>1324</v>
      </c>
      <c r="D87" s="31" t="s">
        <v>1183</v>
      </c>
      <c r="E87" s="31" t="s">
        <v>1173</v>
      </c>
      <c r="F87" s="30">
        <v>0.1</v>
      </c>
      <c r="G87" s="31" t="s">
        <v>1325</v>
      </c>
      <c r="H87" s="31" t="s">
        <v>430</v>
      </c>
      <c r="I87">
        <f>IF(COUNTIFS((WeatherIncidents!$B$3:'WeatherIncidents'!$B$26),"&lt;="&amp;A87,WeatherIncidents!$C$3:'WeatherIncidents'!$C$26,"&gt;="&amp;A87)&gt;0,1,0)</f>
        <v>0</v>
      </c>
    </row>
    <row r="88" spans="1:9" ht="26.25" x14ac:dyDescent="0.25">
      <c r="A88" s="29">
        <v>39302</v>
      </c>
      <c r="B88" s="30">
        <v>5302</v>
      </c>
      <c r="C88" s="31" t="s">
        <v>1178</v>
      </c>
      <c r="D88" s="31" t="s">
        <v>1179</v>
      </c>
      <c r="E88" s="31" t="s">
        <v>1173</v>
      </c>
      <c r="F88" s="30">
        <v>0.1</v>
      </c>
      <c r="G88" s="31" t="s">
        <v>1326</v>
      </c>
      <c r="H88" s="31" t="s">
        <v>409</v>
      </c>
      <c r="I88">
        <f>IF(COUNTIFS((WeatherIncidents!$B$3:'WeatherIncidents'!$B$26),"&lt;="&amp;A88,WeatherIncidents!$C$3:'WeatherIncidents'!$C$26,"&gt;="&amp;A88)&gt;0,1,0)</f>
        <v>0</v>
      </c>
    </row>
    <row r="89" spans="1:9" ht="26.25" x14ac:dyDescent="0.25">
      <c r="A89" s="29">
        <v>39307</v>
      </c>
      <c r="B89" s="30">
        <v>5305</v>
      </c>
      <c r="C89" s="31" t="s">
        <v>1327</v>
      </c>
      <c r="D89" s="31" t="s">
        <v>1183</v>
      </c>
      <c r="E89" s="31" t="s">
        <v>1328</v>
      </c>
      <c r="F89" s="30">
        <v>10</v>
      </c>
      <c r="G89" s="31" t="s">
        <v>1329</v>
      </c>
      <c r="H89" s="31" t="s">
        <v>409</v>
      </c>
      <c r="I89">
        <f>IF(COUNTIFS((WeatherIncidents!$B$3:'WeatherIncidents'!$B$26),"&lt;="&amp;A89,WeatherIncidents!$C$3:'WeatherIncidents'!$C$26,"&gt;="&amp;A89)&gt;0,1,0)</f>
        <v>0</v>
      </c>
    </row>
    <row r="90" spans="1:9" ht="26.25" x14ac:dyDescent="0.25">
      <c r="A90" s="29">
        <v>39308</v>
      </c>
      <c r="B90" s="30">
        <v>5306</v>
      </c>
      <c r="C90" s="31" t="s">
        <v>1330</v>
      </c>
      <c r="D90" s="31" t="s">
        <v>1179</v>
      </c>
      <c r="E90" s="31" t="s">
        <v>1173</v>
      </c>
      <c r="F90" s="30">
        <v>0.1</v>
      </c>
      <c r="G90" s="31" t="s">
        <v>1331</v>
      </c>
      <c r="H90" s="31" t="s">
        <v>409</v>
      </c>
      <c r="I90">
        <f>IF(COUNTIFS((WeatherIncidents!$B$3:'WeatherIncidents'!$B$26),"&lt;="&amp;A90,WeatherIncidents!$C$3:'WeatherIncidents'!$C$26,"&gt;="&amp;A90)&gt;0,1,0)</f>
        <v>0</v>
      </c>
    </row>
    <row r="91" spans="1:9" x14ac:dyDescent="0.25">
      <c r="A91" s="29">
        <v>39322</v>
      </c>
      <c r="B91" s="30">
        <v>5310</v>
      </c>
      <c r="C91" s="31" t="s">
        <v>1332</v>
      </c>
      <c r="D91" s="31" t="s">
        <v>1179</v>
      </c>
      <c r="E91" s="31" t="s">
        <v>1173</v>
      </c>
      <c r="F91" s="30">
        <v>0.1</v>
      </c>
      <c r="G91" s="31" t="s">
        <v>1333</v>
      </c>
      <c r="H91" s="31" t="s">
        <v>425</v>
      </c>
      <c r="I91">
        <f>IF(COUNTIFS((WeatherIncidents!$B$3:'WeatherIncidents'!$B$26),"&lt;="&amp;A91,WeatherIncidents!$C$3:'WeatherIncidents'!$C$26,"&gt;="&amp;A91)&gt;0,1,0)</f>
        <v>0</v>
      </c>
    </row>
    <row r="92" spans="1:9" ht="26.25" x14ac:dyDescent="0.25">
      <c r="A92" s="29">
        <v>39349</v>
      </c>
      <c r="B92" s="30">
        <v>5318</v>
      </c>
      <c r="C92" s="31" t="s">
        <v>1334</v>
      </c>
      <c r="D92" s="31" t="s">
        <v>1210</v>
      </c>
      <c r="E92" s="31" t="s">
        <v>1173</v>
      </c>
      <c r="F92" s="30">
        <v>12</v>
      </c>
      <c r="G92" s="31" t="s">
        <v>1335</v>
      </c>
      <c r="H92" s="31" t="s">
        <v>425</v>
      </c>
      <c r="I92">
        <f>IF(COUNTIFS((WeatherIncidents!$B$3:'WeatherIncidents'!$B$26),"&lt;="&amp;A92,WeatherIncidents!$C$3:'WeatherIncidents'!$C$26,"&gt;="&amp;A92)&gt;0,1,0)</f>
        <v>0</v>
      </c>
    </row>
    <row r="93" spans="1:9" ht="39" x14ac:dyDescent="0.25">
      <c r="A93" s="29">
        <v>39376</v>
      </c>
      <c r="B93" s="30">
        <v>5327</v>
      </c>
      <c r="C93" s="31" t="s">
        <v>1324</v>
      </c>
      <c r="D93" s="31" t="s">
        <v>1183</v>
      </c>
      <c r="E93" s="31" t="s">
        <v>1173</v>
      </c>
      <c r="F93" s="30" t="s">
        <v>699</v>
      </c>
      <c r="G93" s="34" t="s">
        <v>1336</v>
      </c>
      <c r="H93" s="34" t="s">
        <v>508</v>
      </c>
      <c r="I93">
        <f>IF(COUNTIFS((WeatherIncidents!$B$3:'WeatherIncidents'!$B$26),"&lt;="&amp;A93,WeatherIncidents!$C$3:'WeatherIncidents'!$C$26,"&gt;="&amp;A93)&gt;0,1,0)</f>
        <v>1</v>
      </c>
    </row>
    <row r="94" spans="1:9" ht="51.75" x14ac:dyDescent="0.25">
      <c r="A94" s="29">
        <v>39377</v>
      </c>
      <c r="B94" s="30">
        <v>5325</v>
      </c>
      <c r="C94" s="31" t="s">
        <v>1337</v>
      </c>
      <c r="D94" s="31" t="s">
        <v>1183</v>
      </c>
      <c r="E94" s="31" t="s">
        <v>1173</v>
      </c>
      <c r="F94" s="30">
        <v>9472</v>
      </c>
      <c r="G94" s="34" t="s">
        <v>1338</v>
      </c>
      <c r="H94" s="34" t="s">
        <v>409</v>
      </c>
      <c r="I94">
        <f>IF(COUNTIFS((WeatherIncidents!$B$3:'WeatherIncidents'!$B$26),"&lt;="&amp;A94,WeatherIncidents!$C$3:'WeatherIncidents'!$C$26,"&gt;="&amp;A94)&gt;0,1,0)</f>
        <v>1</v>
      </c>
    </row>
  </sheetData>
  <autoFilter ref="I1:I94"/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8" sqref="F8"/>
    </sheetView>
  </sheetViews>
  <sheetFormatPr defaultRowHeight="15" x14ac:dyDescent="0.25"/>
  <cols>
    <col min="1" max="1" width="10.28515625" customWidth="1"/>
    <col min="2" max="2" width="11" customWidth="1"/>
    <col min="3" max="3" width="14.140625" customWidth="1"/>
    <col min="4" max="4" width="12.7109375" customWidth="1"/>
    <col min="5" max="5" width="20.42578125" customWidth="1"/>
    <col min="6" max="6" width="14" customWidth="1"/>
    <col min="7" max="7" width="35.85546875" customWidth="1"/>
    <col min="8" max="9" width="17.42578125" customWidth="1"/>
    <col min="10" max="10" width="25.28515625" customWidth="1"/>
    <col min="11" max="12" width="10.42578125" customWidth="1"/>
    <col min="13" max="13" width="9.85546875" customWidth="1"/>
    <col min="14" max="14" width="13.85546875" bestFit="1" customWidth="1"/>
    <col min="15" max="15" width="11.28515625" customWidth="1"/>
  </cols>
  <sheetData>
    <row r="1" spans="1:14" ht="26.25" x14ac:dyDescent="0.4">
      <c r="A1" s="37" t="s">
        <v>1340</v>
      </c>
    </row>
    <row r="2" spans="1:14" ht="15.75" thickBot="1" x14ac:dyDescent="0.3"/>
    <row r="3" spans="1:14" ht="16.5" thickBot="1" x14ac:dyDescent="0.3">
      <c r="A3" s="233" t="s">
        <v>1166</v>
      </c>
      <c r="B3" s="234"/>
      <c r="C3" s="234"/>
      <c r="D3" s="234"/>
      <c r="E3" s="234"/>
      <c r="F3" s="234"/>
      <c r="G3" s="235"/>
      <c r="H3" s="32"/>
    </row>
    <row r="4" spans="1:14" ht="15.75" thickBot="1" x14ac:dyDescent="0.3">
      <c r="A4" s="23"/>
      <c r="B4" s="22"/>
      <c r="C4" s="22"/>
      <c r="D4" s="22"/>
      <c r="E4" s="24"/>
      <c r="F4" s="22"/>
      <c r="G4" s="22"/>
      <c r="H4" s="22"/>
    </row>
    <row r="5" spans="1:14" ht="15.75" thickBot="1" x14ac:dyDescent="0.3">
      <c r="A5" s="25" t="s">
        <v>1167</v>
      </c>
      <c r="B5" s="26" t="s">
        <v>1168</v>
      </c>
      <c r="C5" s="26" t="s">
        <v>392</v>
      </c>
      <c r="D5" s="27" t="s">
        <v>1169</v>
      </c>
      <c r="E5" s="28" t="s">
        <v>393</v>
      </c>
      <c r="F5" s="26" t="s">
        <v>1170</v>
      </c>
      <c r="G5" s="26" t="s">
        <v>1171</v>
      </c>
      <c r="H5" s="26" t="s">
        <v>398</v>
      </c>
      <c r="I5" s="26" t="s">
        <v>1339</v>
      </c>
    </row>
    <row r="6" spans="1:14" x14ac:dyDescent="0.25">
      <c r="A6" s="23"/>
      <c r="B6" s="22"/>
      <c r="C6" s="22"/>
      <c r="D6" s="22"/>
      <c r="E6" s="24"/>
      <c r="F6" s="22"/>
      <c r="G6" s="22"/>
      <c r="H6" s="22"/>
    </row>
    <row r="7" spans="1:14" ht="51.75" x14ac:dyDescent="0.25">
      <c r="A7" s="29">
        <v>38755</v>
      </c>
      <c r="B7" s="30">
        <v>5048</v>
      </c>
      <c r="C7" s="31" t="s">
        <v>1219</v>
      </c>
      <c r="D7" s="31" t="s">
        <v>1220</v>
      </c>
      <c r="E7" s="31" t="s">
        <v>1173</v>
      </c>
      <c r="F7" s="30">
        <v>1</v>
      </c>
      <c r="G7" s="31" t="s">
        <v>1261</v>
      </c>
      <c r="H7" s="31" t="s">
        <v>409</v>
      </c>
      <c r="I7">
        <f>IF(COUNTIFS((WeatherIncidents!$B$3:'WeatherIncidents'!$B$26),"&lt;="&amp;A7,WeatherIncidents!$C$3:'WeatherIncidents'!$C$26,"&gt;="&amp;A7)&gt;0,1,0)</f>
        <v>1</v>
      </c>
    </row>
    <row r="8" spans="1:14" x14ac:dyDescent="0.25">
      <c r="A8" s="29">
        <v>39017</v>
      </c>
      <c r="B8" s="30">
        <v>5242</v>
      </c>
      <c r="C8" s="31" t="s">
        <v>1300</v>
      </c>
      <c r="D8" s="31" t="s">
        <v>1210</v>
      </c>
      <c r="E8" s="31" t="s">
        <v>1180</v>
      </c>
      <c r="F8" s="33">
        <v>2</v>
      </c>
      <c r="G8" s="33" t="s">
        <v>1301</v>
      </c>
      <c r="H8" s="33" t="s">
        <v>425</v>
      </c>
      <c r="I8">
        <f>IF(COUNTIFS((WeatherIncidents!$B$3:'WeatherIncidents'!$B$26),"&lt;="&amp;A8,WeatherIncidents!$C$3:'WeatherIncidents'!$C$26,"&gt;="&amp;A8)&gt;0,1,0)</f>
        <v>1</v>
      </c>
    </row>
    <row r="9" spans="1:14" ht="26.25" x14ac:dyDescent="0.25">
      <c r="A9" s="29">
        <v>39051</v>
      </c>
      <c r="B9" s="30">
        <v>5250</v>
      </c>
      <c r="C9" s="31" t="s">
        <v>1304</v>
      </c>
      <c r="D9" s="31" t="s">
        <v>1176</v>
      </c>
      <c r="E9" s="31" t="s">
        <v>1173</v>
      </c>
      <c r="F9" s="33">
        <v>290</v>
      </c>
      <c r="G9" s="33" t="s">
        <v>1305</v>
      </c>
      <c r="H9" s="33" t="s">
        <v>425</v>
      </c>
      <c r="I9">
        <f>IF(COUNTIFS((WeatherIncidents!$B$3:'WeatherIncidents'!$B$26),"&lt;="&amp;A9,WeatherIncidents!$C$3:'WeatherIncidents'!$C$26,"&gt;="&amp;A9)&gt;0,1,0)</f>
        <v>1</v>
      </c>
    </row>
    <row r="10" spans="1:14" ht="26.25" x14ac:dyDescent="0.25">
      <c r="A10" s="29">
        <v>39144</v>
      </c>
      <c r="B10" s="30">
        <v>5261</v>
      </c>
      <c r="C10" s="31" t="s">
        <v>448</v>
      </c>
      <c r="D10" s="31" t="s">
        <v>1190</v>
      </c>
      <c r="E10" s="31" t="s">
        <v>1173</v>
      </c>
      <c r="F10" s="30">
        <v>0.1</v>
      </c>
      <c r="G10" s="31" t="s">
        <v>1311</v>
      </c>
      <c r="H10" s="31" t="s">
        <v>409</v>
      </c>
      <c r="I10">
        <f>IF(COUNTIFS((WeatherIncidents!$B$3:'WeatherIncidents'!$B$26),"&lt;="&amp;A10,WeatherIncidents!$C$3:'WeatherIncidents'!$C$26,"&gt;="&amp;A10)&gt;0,1,0)</f>
        <v>1</v>
      </c>
    </row>
    <row r="11" spans="1:14" ht="39" x14ac:dyDescent="0.25">
      <c r="A11" s="29">
        <v>39376</v>
      </c>
      <c r="B11" s="30">
        <v>5327</v>
      </c>
      <c r="C11" s="31" t="s">
        <v>1324</v>
      </c>
      <c r="D11" s="31" t="s">
        <v>1183</v>
      </c>
      <c r="E11" s="31" t="s">
        <v>1173</v>
      </c>
      <c r="F11" s="30" t="s">
        <v>699</v>
      </c>
      <c r="G11" s="34" t="s">
        <v>1336</v>
      </c>
      <c r="H11" s="34" t="s">
        <v>508</v>
      </c>
      <c r="I11">
        <f>IF(COUNTIFS((WeatherIncidents!$B$3:'WeatherIncidents'!$B$26),"&lt;="&amp;A11,WeatherIncidents!$C$3:'WeatherIncidents'!$C$26,"&gt;="&amp;A11)&gt;0,1,0)</f>
        <v>1</v>
      </c>
    </row>
    <row r="12" spans="1:14" ht="51.75" x14ac:dyDescent="0.25">
      <c r="A12" s="29">
        <v>39377</v>
      </c>
      <c r="B12" s="30">
        <v>5325</v>
      </c>
      <c r="C12" s="31" t="s">
        <v>1337</v>
      </c>
      <c r="D12" s="31" t="s">
        <v>1183</v>
      </c>
      <c r="E12" s="31" t="s">
        <v>1173</v>
      </c>
      <c r="F12" s="30">
        <v>9472</v>
      </c>
      <c r="G12" s="34" t="s">
        <v>1338</v>
      </c>
      <c r="H12" s="34" t="s">
        <v>409</v>
      </c>
      <c r="I12">
        <f>IF(COUNTIFS((WeatherIncidents!$B$3:'WeatherIncidents'!$B$26),"&lt;="&amp;A12,WeatherIncidents!$C$3:'WeatherIncidents'!$C$26,"&gt;="&amp;A12)&gt;0,1,0)</f>
        <v>1</v>
      </c>
    </row>
    <row r="14" spans="1:14" x14ac:dyDescent="0.25">
      <c r="A14" s="227" t="s">
        <v>388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9"/>
    </row>
    <row r="15" spans="1:14" x14ac:dyDescent="0.25">
      <c r="A15" s="230" t="s">
        <v>389</v>
      </c>
      <c r="B15" s="231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2"/>
    </row>
    <row r="16" spans="1:14" x14ac:dyDescent="0.25">
      <c r="A16" s="19"/>
      <c r="B16" s="19"/>
      <c r="C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</row>
    <row r="17" spans="1:15" ht="45" x14ac:dyDescent="0.25">
      <c r="A17" s="21" t="s">
        <v>390</v>
      </c>
      <c r="B17" s="21" t="s">
        <v>391</v>
      </c>
      <c r="C17" s="21" t="s">
        <v>392</v>
      </c>
      <c r="D17" s="21" t="s">
        <v>393</v>
      </c>
      <c r="E17" s="21" t="s">
        <v>394</v>
      </c>
      <c r="F17" s="21" t="s">
        <v>395</v>
      </c>
      <c r="G17" s="21" t="s">
        <v>396</v>
      </c>
      <c r="H17" s="21" t="s">
        <v>397</v>
      </c>
      <c r="I17" s="21" t="s">
        <v>398</v>
      </c>
      <c r="J17" s="21" t="s">
        <v>399</v>
      </c>
      <c r="K17" s="21" t="s">
        <v>400</v>
      </c>
      <c r="L17" s="21" t="s">
        <v>401</v>
      </c>
      <c r="M17" s="21" t="s">
        <v>1</v>
      </c>
      <c r="N17" s="21" t="s">
        <v>402</v>
      </c>
      <c r="O17" s="35" t="s">
        <v>1339</v>
      </c>
    </row>
    <row r="18" spans="1:15" ht="45" x14ac:dyDescent="0.25">
      <c r="A18" s="19">
        <v>5332</v>
      </c>
      <c r="B18" s="19" t="s">
        <v>403</v>
      </c>
      <c r="C18" s="19" t="s">
        <v>404</v>
      </c>
      <c r="D18" s="19" t="s">
        <v>405</v>
      </c>
      <c r="E18" s="36">
        <v>39449.659722222219</v>
      </c>
      <c r="F18" s="19" t="s">
        <v>406</v>
      </c>
      <c r="G18" s="19" t="s">
        <v>407</v>
      </c>
      <c r="H18" s="19" t="s">
        <v>408</v>
      </c>
      <c r="I18" s="19" t="s">
        <v>409</v>
      </c>
      <c r="J18" s="19" t="s">
        <v>410</v>
      </c>
      <c r="K18" s="19" t="s">
        <v>411</v>
      </c>
      <c r="L18" s="19" t="s">
        <v>412</v>
      </c>
      <c r="M18" s="19" t="s">
        <v>412</v>
      </c>
      <c r="N18" s="19" t="s">
        <v>413</v>
      </c>
      <c r="O18">
        <f>IF(COUNTIFS((WeatherIncidents!$B$3:'WeatherIncidents'!$B$26),"&lt;="&amp;E18,WeatherIncidents!$C$3:'WeatherIncidents'!$C$26,"&gt;="&amp;E18)&gt;0,1,0)</f>
        <v>1</v>
      </c>
    </row>
    <row r="19" spans="1:15" ht="45" x14ac:dyDescent="0.25">
      <c r="A19" s="19">
        <v>5390</v>
      </c>
      <c r="B19" s="19" t="s">
        <v>403</v>
      </c>
      <c r="C19" s="19" t="s">
        <v>536</v>
      </c>
      <c r="D19" s="19" t="s">
        <v>415</v>
      </c>
      <c r="E19" s="36">
        <v>39735.4375</v>
      </c>
      <c r="F19" s="19" t="s">
        <v>537</v>
      </c>
      <c r="G19" s="19" t="s">
        <v>538</v>
      </c>
      <c r="H19" s="19" t="s">
        <v>539</v>
      </c>
      <c r="I19" s="19" t="s">
        <v>430</v>
      </c>
      <c r="J19" s="19" t="s">
        <v>539</v>
      </c>
      <c r="K19" s="19" t="s">
        <v>427</v>
      </c>
      <c r="L19" s="19" t="s">
        <v>412</v>
      </c>
      <c r="M19" s="19" t="s">
        <v>412</v>
      </c>
      <c r="N19" s="19" t="s">
        <v>413</v>
      </c>
      <c r="O19">
        <f>IF(COUNTIFS((WeatherIncidents!$B$3:'WeatherIncidents'!$B$26),"&lt;="&amp;E19,WeatherIncidents!$C$3:'WeatherIncidents'!$C$26,"&gt;="&amp;E19)&gt;0,1,0)</f>
        <v>1</v>
      </c>
    </row>
    <row r="20" spans="1:15" ht="45" x14ac:dyDescent="0.25">
      <c r="A20" s="19">
        <v>5392</v>
      </c>
      <c r="B20" s="19" t="s">
        <v>403</v>
      </c>
      <c r="C20" s="19" t="s">
        <v>243</v>
      </c>
      <c r="D20" s="19" t="s">
        <v>405</v>
      </c>
      <c r="E20" s="36">
        <v>39735.4375</v>
      </c>
      <c r="F20" s="19" t="s">
        <v>540</v>
      </c>
      <c r="G20" s="19" t="s">
        <v>541</v>
      </c>
      <c r="H20" s="19" t="s">
        <v>418</v>
      </c>
      <c r="I20" s="19" t="s">
        <v>409</v>
      </c>
      <c r="J20" s="19" t="s">
        <v>29</v>
      </c>
      <c r="K20" s="19" t="s">
        <v>427</v>
      </c>
      <c r="L20" s="19" t="s">
        <v>412</v>
      </c>
      <c r="M20" s="19" t="s">
        <v>412</v>
      </c>
      <c r="N20" s="19" t="s">
        <v>420</v>
      </c>
      <c r="O20">
        <f>IF(COUNTIFS((WeatherIncidents!$B$3:'WeatherIncidents'!$B$26),"&lt;="&amp;E20,WeatherIncidents!$C$3:'WeatherIncidents'!$C$26,"&gt;="&amp;E20)&gt;0,1,0)</f>
        <v>1</v>
      </c>
    </row>
    <row r="21" spans="1:15" ht="45" x14ac:dyDescent="0.25">
      <c r="A21" s="19">
        <v>6064</v>
      </c>
      <c r="B21" s="19" t="s">
        <v>403</v>
      </c>
      <c r="C21" s="19" t="s">
        <v>578</v>
      </c>
      <c r="D21" s="19" t="s">
        <v>415</v>
      </c>
      <c r="E21" s="36">
        <v>40566.294444444444</v>
      </c>
      <c r="F21" s="19" t="s">
        <v>498</v>
      </c>
      <c r="G21" s="19" t="s">
        <v>770</v>
      </c>
      <c r="H21" s="19" t="s">
        <v>443</v>
      </c>
      <c r="I21" s="19" t="s">
        <v>425</v>
      </c>
      <c r="J21" s="19" t="s">
        <v>771</v>
      </c>
      <c r="K21" s="19" t="s">
        <v>644</v>
      </c>
      <c r="L21" s="19" t="s">
        <v>772</v>
      </c>
      <c r="M21" s="19">
        <v>217</v>
      </c>
      <c r="N21" s="19" t="s">
        <v>773</v>
      </c>
      <c r="O21">
        <f>IF(COUNTIFS((WeatherIncidents!$B$3:'WeatherIncidents'!$B$26),"&lt;="&amp;E21,WeatherIncidents!$C$3:'WeatherIncidents'!$C$26,"&gt;="&amp;E21)&gt;0,1,0)</f>
        <v>1</v>
      </c>
    </row>
    <row r="22" spans="1:15" ht="45" x14ac:dyDescent="0.25">
      <c r="A22" s="19">
        <v>6218</v>
      </c>
      <c r="B22" s="19" t="s">
        <v>403</v>
      </c>
      <c r="C22" s="19" t="s">
        <v>844</v>
      </c>
      <c r="D22" s="19" t="s">
        <v>415</v>
      </c>
      <c r="E22" s="36">
        <v>41760.283333333333</v>
      </c>
      <c r="F22" s="19" t="s">
        <v>498</v>
      </c>
      <c r="G22" s="19" t="s">
        <v>1093</v>
      </c>
      <c r="H22" s="19" t="s">
        <v>1094</v>
      </c>
      <c r="I22" s="19" t="s">
        <v>508</v>
      </c>
      <c r="J22" s="19" t="s">
        <v>933</v>
      </c>
      <c r="K22" s="19" t="s">
        <v>685</v>
      </c>
      <c r="L22" s="19" t="s">
        <v>1095</v>
      </c>
      <c r="M22" s="19">
        <v>242</v>
      </c>
      <c r="N22" s="19" t="s">
        <v>681</v>
      </c>
      <c r="O22">
        <f>IF(COUNTIFS((WeatherIncidents!$B$3:'WeatherIncidents'!$B$26),"&lt;="&amp;E22,WeatherIncidents!$C$3:'WeatherIncidents'!$C$26,"&gt;="&amp;E22)&gt;0,1,0)</f>
        <v>1</v>
      </c>
    </row>
    <row r="23" spans="1: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</sheetData>
  <mergeCells count="3">
    <mergeCell ref="A3:G3"/>
    <mergeCell ref="A14:N14"/>
    <mergeCell ref="A15:N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O34" sqref="O34"/>
    </sheetView>
  </sheetViews>
  <sheetFormatPr defaultRowHeight="12.75" x14ac:dyDescent="0.2"/>
  <cols>
    <col min="1" max="7" width="9.140625" style="22"/>
    <col min="8" max="8" width="11.28515625" style="22" customWidth="1"/>
    <col min="9" max="9" width="14.140625" style="22" customWidth="1"/>
    <col min="10" max="263" width="9.140625" style="22"/>
    <col min="264" max="264" width="11.28515625" style="22" customWidth="1"/>
    <col min="265" max="265" width="14.140625" style="22" customWidth="1"/>
    <col min="266" max="519" width="9.140625" style="22"/>
    <col min="520" max="520" width="11.28515625" style="22" customWidth="1"/>
    <col min="521" max="521" width="14.140625" style="22" customWidth="1"/>
    <col min="522" max="775" width="9.140625" style="22"/>
    <col min="776" max="776" width="11.28515625" style="22" customWidth="1"/>
    <col min="777" max="777" width="14.140625" style="22" customWidth="1"/>
    <col min="778" max="1031" width="9.140625" style="22"/>
    <col min="1032" max="1032" width="11.28515625" style="22" customWidth="1"/>
    <col min="1033" max="1033" width="14.140625" style="22" customWidth="1"/>
    <col min="1034" max="1287" width="9.140625" style="22"/>
    <col min="1288" max="1288" width="11.28515625" style="22" customWidth="1"/>
    <col min="1289" max="1289" width="14.140625" style="22" customWidth="1"/>
    <col min="1290" max="1543" width="9.140625" style="22"/>
    <col min="1544" max="1544" width="11.28515625" style="22" customWidth="1"/>
    <col min="1545" max="1545" width="14.140625" style="22" customWidth="1"/>
    <col min="1546" max="1799" width="9.140625" style="22"/>
    <col min="1800" max="1800" width="11.28515625" style="22" customWidth="1"/>
    <col min="1801" max="1801" width="14.140625" style="22" customWidth="1"/>
    <col min="1802" max="2055" width="9.140625" style="22"/>
    <col min="2056" max="2056" width="11.28515625" style="22" customWidth="1"/>
    <col min="2057" max="2057" width="14.140625" style="22" customWidth="1"/>
    <col min="2058" max="2311" width="9.140625" style="22"/>
    <col min="2312" max="2312" width="11.28515625" style="22" customWidth="1"/>
    <col min="2313" max="2313" width="14.140625" style="22" customWidth="1"/>
    <col min="2314" max="2567" width="9.140625" style="22"/>
    <col min="2568" max="2568" width="11.28515625" style="22" customWidth="1"/>
    <col min="2569" max="2569" width="14.140625" style="22" customWidth="1"/>
    <col min="2570" max="2823" width="9.140625" style="22"/>
    <col min="2824" max="2824" width="11.28515625" style="22" customWidth="1"/>
    <col min="2825" max="2825" width="14.140625" style="22" customWidth="1"/>
    <col min="2826" max="3079" width="9.140625" style="22"/>
    <col min="3080" max="3080" width="11.28515625" style="22" customWidth="1"/>
    <col min="3081" max="3081" width="14.140625" style="22" customWidth="1"/>
    <col min="3082" max="3335" width="9.140625" style="22"/>
    <col min="3336" max="3336" width="11.28515625" style="22" customWidth="1"/>
    <col min="3337" max="3337" width="14.140625" style="22" customWidth="1"/>
    <col min="3338" max="3591" width="9.140625" style="22"/>
    <col min="3592" max="3592" width="11.28515625" style="22" customWidth="1"/>
    <col min="3593" max="3593" width="14.140625" style="22" customWidth="1"/>
    <col min="3594" max="3847" width="9.140625" style="22"/>
    <col min="3848" max="3848" width="11.28515625" style="22" customWidth="1"/>
    <col min="3849" max="3849" width="14.140625" style="22" customWidth="1"/>
    <col min="3850" max="4103" width="9.140625" style="22"/>
    <col min="4104" max="4104" width="11.28515625" style="22" customWidth="1"/>
    <col min="4105" max="4105" width="14.140625" style="22" customWidth="1"/>
    <col min="4106" max="4359" width="9.140625" style="22"/>
    <col min="4360" max="4360" width="11.28515625" style="22" customWidth="1"/>
    <col min="4361" max="4361" width="14.140625" style="22" customWidth="1"/>
    <col min="4362" max="4615" width="9.140625" style="22"/>
    <col min="4616" max="4616" width="11.28515625" style="22" customWidth="1"/>
    <col min="4617" max="4617" width="14.140625" style="22" customWidth="1"/>
    <col min="4618" max="4871" width="9.140625" style="22"/>
    <col min="4872" max="4872" width="11.28515625" style="22" customWidth="1"/>
    <col min="4873" max="4873" width="14.140625" style="22" customWidth="1"/>
    <col min="4874" max="5127" width="9.140625" style="22"/>
    <col min="5128" max="5128" width="11.28515625" style="22" customWidth="1"/>
    <col min="5129" max="5129" width="14.140625" style="22" customWidth="1"/>
    <col min="5130" max="5383" width="9.140625" style="22"/>
    <col min="5384" max="5384" width="11.28515625" style="22" customWidth="1"/>
    <col min="5385" max="5385" width="14.140625" style="22" customWidth="1"/>
    <col min="5386" max="5639" width="9.140625" style="22"/>
    <col min="5640" max="5640" width="11.28515625" style="22" customWidth="1"/>
    <col min="5641" max="5641" width="14.140625" style="22" customWidth="1"/>
    <col min="5642" max="5895" width="9.140625" style="22"/>
    <col min="5896" max="5896" width="11.28515625" style="22" customWidth="1"/>
    <col min="5897" max="5897" width="14.140625" style="22" customWidth="1"/>
    <col min="5898" max="6151" width="9.140625" style="22"/>
    <col min="6152" max="6152" width="11.28515625" style="22" customWidth="1"/>
    <col min="6153" max="6153" width="14.140625" style="22" customWidth="1"/>
    <col min="6154" max="6407" width="9.140625" style="22"/>
    <col min="6408" max="6408" width="11.28515625" style="22" customWidth="1"/>
    <col min="6409" max="6409" width="14.140625" style="22" customWidth="1"/>
    <col min="6410" max="6663" width="9.140625" style="22"/>
    <col min="6664" max="6664" width="11.28515625" style="22" customWidth="1"/>
    <col min="6665" max="6665" width="14.140625" style="22" customWidth="1"/>
    <col min="6666" max="6919" width="9.140625" style="22"/>
    <col min="6920" max="6920" width="11.28515625" style="22" customWidth="1"/>
    <col min="6921" max="6921" width="14.140625" style="22" customWidth="1"/>
    <col min="6922" max="7175" width="9.140625" style="22"/>
    <col min="7176" max="7176" width="11.28515625" style="22" customWidth="1"/>
    <col min="7177" max="7177" width="14.140625" style="22" customWidth="1"/>
    <col min="7178" max="7431" width="9.140625" style="22"/>
    <col min="7432" max="7432" width="11.28515625" style="22" customWidth="1"/>
    <col min="7433" max="7433" width="14.140625" style="22" customWidth="1"/>
    <col min="7434" max="7687" width="9.140625" style="22"/>
    <col min="7688" max="7688" width="11.28515625" style="22" customWidth="1"/>
    <col min="7689" max="7689" width="14.140625" style="22" customWidth="1"/>
    <col min="7690" max="7943" width="9.140625" style="22"/>
    <col min="7944" max="7944" width="11.28515625" style="22" customWidth="1"/>
    <col min="7945" max="7945" width="14.140625" style="22" customWidth="1"/>
    <col min="7946" max="8199" width="9.140625" style="22"/>
    <col min="8200" max="8200" width="11.28515625" style="22" customWidth="1"/>
    <col min="8201" max="8201" width="14.140625" style="22" customWidth="1"/>
    <col min="8202" max="8455" width="9.140625" style="22"/>
    <col min="8456" max="8456" width="11.28515625" style="22" customWidth="1"/>
    <col min="8457" max="8457" width="14.140625" style="22" customWidth="1"/>
    <col min="8458" max="8711" width="9.140625" style="22"/>
    <col min="8712" max="8712" width="11.28515625" style="22" customWidth="1"/>
    <col min="8713" max="8713" width="14.140625" style="22" customWidth="1"/>
    <col min="8714" max="8967" width="9.140625" style="22"/>
    <col min="8968" max="8968" width="11.28515625" style="22" customWidth="1"/>
    <col min="8969" max="8969" width="14.140625" style="22" customWidth="1"/>
    <col min="8970" max="9223" width="9.140625" style="22"/>
    <col min="9224" max="9224" width="11.28515625" style="22" customWidth="1"/>
    <col min="9225" max="9225" width="14.140625" style="22" customWidth="1"/>
    <col min="9226" max="9479" width="9.140625" style="22"/>
    <col min="9480" max="9480" width="11.28515625" style="22" customWidth="1"/>
    <col min="9481" max="9481" width="14.140625" style="22" customWidth="1"/>
    <col min="9482" max="9735" width="9.140625" style="22"/>
    <col min="9736" max="9736" width="11.28515625" style="22" customWidth="1"/>
    <col min="9737" max="9737" width="14.140625" style="22" customWidth="1"/>
    <col min="9738" max="9991" width="9.140625" style="22"/>
    <col min="9992" max="9992" width="11.28515625" style="22" customWidth="1"/>
    <col min="9993" max="9993" width="14.140625" style="22" customWidth="1"/>
    <col min="9994" max="10247" width="9.140625" style="22"/>
    <col min="10248" max="10248" width="11.28515625" style="22" customWidth="1"/>
    <col min="10249" max="10249" width="14.140625" style="22" customWidth="1"/>
    <col min="10250" max="10503" width="9.140625" style="22"/>
    <col min="10504" max="10504" width="11.28515625" style="22" customWidth="1"/>
    <col min="10505" max="10505" width="14.140625" style="22" customWidth="1"/>
    <col min="10506" max="10759" width="9.140625" style="22"/>
    <col min="10760" max="10760" width="11.28515625" style="22" customWidth="1"/>
    <col min="10761" max="10761" width="14.140625" style="22" customWidth="1"/>
    <col min="10762" max="11015" width="9.140625" style="22"/>
    <col min="11016" max="11016" width="11.28515625" style="22" customWidth="1"/>
    <col min="11017" max="11017" width="14.140625" style="22" customWidth="1"/>
    <col min="11018" max="11271" width="9.140625" style="22"/>
    <col min="11272" max="11272" width="11.28515625" style="22" customWidth="1"/>
    <col min="11273" max="11273" width="14.140625" style="22" customWidth="1"/>
    <col min="11274" max="11527" width="9.140625" style="22"/>
    <col min="11528" max="11528" width="11.28515625" style="22" customWidth="1"/>
    <col min="11529" max="11529" width="14.140625" style="22" customWidth="1"/>
    <col min="11530" max="11783" width="9.140625" style="22"/>
    <col min="11784" max="11784" width="11.28515625" style="22" customWidth="1"/>
    <col min="11785" max="11785" width="14.140625" style="22" customWidth="1"/>
    <col min="11786" max="12039" width="9.140625" style="22"/>
    <col min="12040" max="12040" width="11.28515625" style="22" customWidth="1"/>
    <col min="12041" max="12041" width="14.140625" style="22" customWidth="1"/>
    <col min="12042" max="12295" width="9.140625" style="22"/>
    <col min="12296" max="12296" width="11.28515625" style="22" customWidth="1"/>
    <col min="12297" max="12297" width="14.140625" style="22" customWidth="1"/>
    <col min="12298" max="12551" width="9.140625" style="22"/>
    <col min="12552" max="12552" width="11.28515625" style="22" customWidth="1"/>
    <col min="12553" max="12553" width="14.140625" style="22" customWidth="1"/>
    <col min="12554" max="12807" width="9.140625" style="22"/>
    <col min="12808" max="12808" width="11.28515625" style="22" customWidth="1"/>
    <col min="12809" max="12809" width="14.140625" style="22" customWidth="1"/>
    <col min="12810" max="13063" width="9.140625" style="22"/>
    <col min="13064" max="13064" width="11.28515625" style="22" customWidth="1"/>
    <col min="13065" max="13065" width="14.140625" style="22" customWidth="1"/>
    <col min="13066" max="13319" width="9.140625" style="22"/>
    <col min="13320" max="13320" width="11.28515625" style="22" customWidth="1"/>
    <col min="13321" max="13321" width="14.140625" style="22" customWidth="1"/>
    <col min="13322" max="13575" width="9.140625" style="22"/>
    <col min="13576" max="13576" width="11.28515625" style="22" customWidth="1"/>
    <col min="13577" max="13577" width="14.140625" style="22" customWidth="1"/>
    <col min="13578" max="13831" width="9.140625" style="22"/>
    <col min="13832" max="13832" width="11.28515625" style="22" customWidth="1"/>
    <col min="13833" max="13833" width="14.140625" style="22" customWidth="1"/>
    <col min="13834" max="14087" width="9.140625" style="22"/>
    <col min="14088" max="14088" width="11.28515625" style="22" customWidth="1"/>
    <col min="14089" max="14089" width="14.140625" style="22" customWidth="1"/>
    <col min="14090" max="14343" width="9.140625" style="22"/>
    <col min="14344" max="14344" width="11.28515625" style="22" customWidth="1"/>
    <col min="14345" max="14345" width="14.140625" style="22" customWidth="1"/>
    <col min="14346" max="14599" width="9.140625" style="22"/>
    <col min="14600" max="14600" width="11.28515625" style="22" customWidth="1"/>
    <col min="14601" max="14601" width="14.140625" style="22" customWidth="1"/>
    <col min="14602" max="14855" width="9.140625" style="22"/>
    <col min="14856" max="14856" width="11.28515625" style="22" customWidth="1"/>
    <col min="14857" max="14857" width="14.140625" style="22" customWidth="1"/>
    <col min="14858" max="15111" width="9.140625" style="22"/>
    <col min="15112" max="15112" width="11.28515625" style="22" customWidth="1"/>
    <col min="15113" max="15113" width="14.140625" style="22" customWidth="1"/>
    <col min="15114" max="15367" width="9.140625" style="22"/>
    <col min="15368" max="15368" width="11.28515625" style="22" customWidth="1"/>
    <col min="15369" max="15369" width="14.140625" style="22" customWidth="1"/>
    <col min="15370" max="15623" width="9.140625" style="22"/>
    <col min="15624" max="15624" width="11.28515625" style="22" customWidth="1"/>
    <col min="15625" max="15625" width="14.140625" style="22" customWidth="1"/>
    <col min="15626" max="15879" width="9.140625" style="22"/>
    <col min="15880" max="15880" width="11.28515625" style="22" customWidth="1"/>
    <col min="15881" max="15881" width="14.140625" style="22" customWidth="1"/>
    <col min="15882" max="16135" width="9.140625" style="22"/>
    <col min="16136" max="16136" width="11.28515625" style="22" customWidth="1"/>
    <col min="16137" max="16137" width="14.140625" style="22" customWidth="1"/>
    <col min="16138" max="16384" width="9.140625" style="22"/>
  </cols>
  <sheetData>
    <row r="1" spans="1:12" x14ac:dyDescent="0.2">
      <c r="A1" s="22" t="s">
        <v>1346</v>
      </c>
      <c r="B1" s="22" t="s">
        <v>1347</v>
      </c>
      <c r="C1" s="22" t="s">
        <v>1348</v>
      </c>
      <c r="D1" s="22" t="s">
        <v>1349</v>
      </c>
      <c r="E1" s="22" t="s">
        <v>1350</v>
      </c>
      <c r="F1" s="22" t="s">
        <v>1351</v>
      </c>
      <c r="G1" s="22" t="s">
        <v>1352</v>
      </c>
      <c r="H1" s="22" t="s">
        <v>1353</v>
      </c>
      <c r="I1" s="22" t="s">
        <v>1354</v>
      </c>
      <c r="J1" s="22" t="s">
        <v>1355</v>
      </c>
      <c r="K1" s="22" t="s">
        <v>1356</v>
      </c>
    </row>
    <row r="2" spans="1:12" x14ac:dyDescent="0.2">
      <c r="A2" s="22">
        <v>5</v>
      </c>
      <c r="B2" s="39">
        <f t="shared" ref="B2:B17" si="0">A2*1.61</f>
        <v>8.0500000000000007</v>
      </c>
      <c r="C2" s="22">
        <v>25.856972531702301</v>
      </c>
      <c r="D2" s="22">
        <v>3.1128136964442801</v>
      </c>
      <c r="E2" s="22">
        <f t="shared" ref="E2:F15" si="1">C2/$C$2</f>
        <v>1</v>
      </c>
      <c r="F2" s="22">
        <f t="shared" si="1"/>
        <v>0.12038585308576909</v>
      </c>
      <c r="G2" s="22">
        <f t="shared" ref="G2:G15" si="2">1/E2</f>
        <v>1</v>
      </c>
      <c r="H2" s="22">
        <f t="shared" ref="H2:H15" si="3">G2*F2/E2</f>
        <v>0.12038585308576909</v>
      </c>
      <c r="I2" s="22">
        <f t="shared" ref="I2:I15" si="4">LOG10(G2)</f>
        <v>0</v>
      </c>
      <c r="J2" s="22">
        <f t="shared" ref="J2:J14" si="5">-(LOG10(G2-H2)-I2)</f>
        <v>5.5707794457473349E-2</v>
      </c>
      <c r="K2" s="22">
        <f t="shared" ref="K2:K15" si="6">LOG10(G2+H2)-I2</f>
        <v>4.9367616426454361E-2</v>
      </c>
      <c r="L2" s="22">
        <f>A2-5</f>
        <v>0</v>
      </c>
    </row>
    <row r="3" spans="1:12" x14ac:dyDescent="0.2">
      <c r="A3" s="22">
        <v>10</v>
      </c>
      <c r="B3" s="39">
        <f t="shared" si="0"/>
        <v>16.100000000000001</v>
      </c>
      <c r="C3" s="22">
        <v>14.8939103916937</v>
      </c>
      <c r="D3" s="22">
        <v>1.7930161082870399</v>
      </c>
      <c r="E3" s="22">
        <f t="shared" si="1"/>
        <v>0.5760113784950196</v>
      </c>
      <c r="F3" s="22">
        <f t="shared" si="1"/>
        <v>6.9343621187232488E-2</v>
      </c>
      <c r="G3" s="22">
        <f t="shared" si="2"/>
        <v>1.736076816073949</v>
      </c>
      <c r="H3" s="22">
        <f t="shared" si="3"/>
        <v>0.20899908852548738</v>
      </c>
      <c r="I3" s="22">
        <f t="shared" si="4"/>
        <v>0.23956893746430385</v>
      </c>
      <c r="J3" s="22">
        <f t="shared" si="5"/>
        <v>5.5707794457473092E-2</v>
      </c>
      <c r="K3" s="22">
        <f t="shared" si="6"/>
        <v>4.9367616426454153E-2</v>
      </c>
      <c r="L3" s="22">
        <f t="shared" ref="L3:L14" si="7">A3-5</f>
        <v>5</v>
      </c>
    </row>
    <row r="4" spans="1:12" x14ac:dyDescent="0.2">
      <c r="A4" s="22">
        <v>15</v>
      </c>
      <c r="B4" s="39">
        <f t="shared" si="0"/>
        <v>24.150000000000002</v>
      </c>
      <c r="C4" s="22">
        <v>6.2168969856991598</v>
      </c>
      <c r="D4" s="22">
        <v>0.75390949810651997</v>
      </c>
      <c r="E4" s="22">
        <f t="shared" si="1"/>
        <v>0.24043406389038185</v>
      </c>
      <c r="F4" s="22">
        <f t="shared" si="1"/>
        <v>2.9156912982839688E-2</v>
      </c>
      <c r="G4" s="22">
        <f t="shared" si="2"/>
        <v>4.1591444399322626</v>
      </c>
      <c r="H4" s="22">
        <f t="shared" si="3"/>
        <v>0.50437034817768012</v>
      </c>
      <c r="I4" s="22">
        <f t="shared" si="4"/>
        <v>0.61900400292715829</v>
      </c>
      <c r="J4" s="22">
        <f t="shared" si="5"/>
        <v>5.6143465336846665E-2</v>
      </c>
      <c r="K4" s="22">
        <f t="shared" si="6"/>
        <v>4.9709355331436722E-2</v>
      </c>
      <c r="L4" s="22">
        <f t="shared" si="7"/>
        <v>10</v>
      </c>
    </row>
    <row r="5" spans="1:12" x14ac:dyDescent="0.2">
      <c r="A5" s="22">
        <v>20</v>
      </c>
      <c r="B5" s="39">
        <f t="shared" si="0"/>
        <v>32.200000000000003</v>
      </c>
      <c r="C5" s="22">
        <v>2.2806949179123999</v>
      </c>
      <c r="D5" s="22">
        <v>0.24737609634370999</v>
      </c>
      <c r="E5" s="22">
        <f t="shared" si="1"/>
        <v>8.8204251875045395E-2</v>
      </c>
      <c r="F5" s="22">
        <f t="shared" si="1"/>
        <v>9.567094370402842E-3</v>
      </c>
      <c r="G5" s="22">
        <f t="shared" si="2"/>
        <v>11.337321940178695</v>
      </c>
      <c r="H5" s="22">
        <f t="shared" si="3"/>
        <v>1.2297052194602314</v>
      </c>
      <c r="I5" s="22">
        <f t="shared" si="4"/>
        <v>1.0545104792518254</v>
      </c>
      <c r="J5" s="22">
        <f t="shared" si="5"/>
        <v>4.9861714072107377E-2</v>
      </c>
      <c r="K5" s="22">
        <f t="shared" si="6"/>
        <v>4.4722074419696334E-2</v>
      </c>
      <c r="L5" s="22">
        <f t="shared" si="7"/>
        <v>15</v>
      </c>
    </row>
    <row r="6" spans="1:12" x14ac:dyDescent="0.2">
      <c r="A6" s="22">
        <v>25</v>
      </c>
      <c r="B6" s="39">
        <f t="shared" si="0"/>
        <v>40.25</v>
      </c>
      <c r="C6" s="22">
        <v>1.93559588876386</v>
      </c>
      <c r="D6" s="22">
        <v>0.16019105554954999</v>
      </c>
      <c r="E6" s="22">
        <f t="shared" si="1"/>
        <v>7.4857792666589096E-2</v>
      </c>
      <c r="F6" s="22">
        <f t="shared" si="1"/>
        <v>6.1952750018644106E-3</v>
      </c>
      <c r="G6" s="22">
        <f t="shared" si="2"/>
        <v>13.358662663938325</v>
      </c>
      <c r="H6" s="22">
        <f t="shared" si="3"/>
        <v>1.1055707884527921</v>
      </c>
      <c r="I6" s="22">
        <f t="shared" si="4"/>
        <v>1.1257629830839206</v>
      </c>
      <c r="J6" s="22">
        <f t="shared" si="5"/>
        <v>3.7517293156222209E-2</v>
      </c>
      <c r="K6" s="22">
        <f t="shared" si="6"/>
        <v>3.453243960675989E-2</v>
      </c>
      <c r="L6" s="22">
        <f t="shared" si="7"/>
        <v>20</v>
      </c>
    </row>
    <row r="7" spans="1:12" x14ac:dyDescent="0.2">
      <c r="A7" s="22">
        <v>30</v>
      </c>
      <c r="B7" s="39">
        <f t="shared" si="0"/>
        <v>48.300000000000004</v>
      </c>
      <c r="C7" s="22">
        <v>0.92446097204691802</v>
      </c>
      <c r="D7" s="22">
        <v>0.100866961462797</v>
      </c>
      <c r="E7" s="22">
        <f t="shared" si="1"/>
        <v>3.5752869788350891E-2</v>
      </c>
      <c r="F7" s="22">
        <f t="shared" si="1"/>
        <v>3.9009579075480571E-3</v>
      </c>
      <c r="G7" s="22">
        <f t="shared" si="2"/>
        <v>27.969782731282262</v>
      </c>
      <c r="H7" s="22">
        <f t="shared" si="3"/>
        <v>3.0517534889897662</v>
      </c>
      <c r="I7" s="22">
        <f t="shared" si="4"/>
        <v>1.4466890927937048</v>
      </c>
      <c r="J7" s="22">
        <f t="shared" si="5"/>
        <v>5.0175401638138828E-2</v>
      </c>
      <c r="K7" s="22">
        <f t="shared" si="6"/>
        <v>4.4974207952331202E-2</v>
      </c>
      <c r="L7" s="22">
        <f t="shared" si="7"/>
        <v>25</v>
      </c>
    </row>
    <row r="8" spans="1:12" x14ac:dyDescent="0.2">
      <c r="A8" s="22">
        <v>35</v>
      </c>
      <c r="B8" s="39">
        <f t="shared" si="0"/>
        <v>56.35</v>
      </c>
      <c r="C8" s="22">
        <v>1.07244634402445</v>
      </c>
      <c r="D8" s="22">
        <v>0.11367908510864901</v>
      </c>
      <c r="E8" s="22">
        <f t="shared" si="1"/>
        <v>4.1476098669693921E-2</v>
      </c>
      <c r="F8" s="22">
        <f t="shared" si="1"/>
        <v>4.3964576660810223E-3</v>
      </c>
      <c r="G8" s="22">
        <f t="shared" si="2"/>
        <v>24.110271507543882</v>
      </c>
      <c r="H8" s="22">
        <f t="shared" si="3"/>
        <v>2.5556836684374291</v>
      </c>
      <c r="I8" s="22">
        <f t="shared" si="4"/>
        <v>1.3822021010271501</v>
      </c>
      <c r="J8" s="22">
        <f t="shared" si="5"/>
        <v>4.8662378217345204E-2</v>
      </c>
      <c r="K8" s="22">
        <f t="shared" si="6"/>
        <v>4.3755043722600861E-2</v>
      </c>
      <c r="L8" s="22">
        <f t="shared" si="7"/>
        <v>30</v>
      </c>
    </row>
    <row r="9" spans="1:12" x14ac:dyDescent="0.2">
      <c r="A9" s="22">
        <v>40</v>
      </c>
      <c r="B9" s="39">
        <f t="shared" si="0"/>
        <v>64.400000000000006</v>
      </c>
      <c r="C9" s="22">
        <v>0.44504332892767501</v>
      </c>
      <c r="D9" s="22">
        <v>4.0292329805712998E-2</v>
      </c>
      <c r="E9" s="22">
        <f t="shared" si="1"/>
        <v>1.7211733832413034E-2</v>
      </c>
      <c r="F9" s="22">
        <f t="shared" si="1"/>
        <v>1.5582771632027697E-3</v>
      </c>
      <c r="G9" s="22">
        <f t="shared" si="2"/>
        <v>58.099899158143266</v>
      </c>
      <c r="H9" s="22">
        <f t="shared" si="3"/>
        <v>5.260117715277592</v>
      </c>
      <c r="I9" s="22">
        <f t="shared" si="4"/>
        <v>1.7641753786020358</v>
      </c>
      <c r="J9" s="22">
        <f t="shared" si="5"/>
        <v>4.1214365994779234E-2</v>
      </c>
      <c r="K9" s="22">
        <f t="shared" si="6"/>
        <v>3.7639905636481341E-2</v>
      </c>
      <c r="L9" s="22">
        <f t="shared" si="7"/>
        <v>35</v>
      </c>
    </row>
    <row r="10" spans="1:12" x14ac:dyDescent="0.2">
      <c r="A10" s="22">
        <v>45</v>
      </c>
      <c r="B10" s="39">
        <f t="shared" si="0"/>
        <v>72.45</v>
      </c>
      <c r="C10" s="22">
        <v>0.16349256448003599</v>
      </c>
      <c r="D10" s="22">
        <v>1.7045278142621599E-2</v>
      </c>
      <c r="E10" s="22">
        <f t="shared" si="1"/>
        <v>6.3229585087574989E-3</v>
      </c>
      <c r="F10" s="22">
        <f t="shared" si="1"/>
        <v>6.5921399428038217E-4</v>
      </c>
      <c r="G10" s="22">
        <f t="shared" si="2"/>
        <v>158.15381337944385</v>
      </c>
      <c r="H10" s="22">
        <f t="shared" si="3"/>
        <v>16.488674863853333</v>
      </c>
      <c r="I10" s="22">
        <f t="shared" si="4"/>
        <v>2.1990796680170503</v>
      </c>
      <c r="J10" s="22">
        <f t="shared" si="5"/>
        <v>4.7816677423996978E-2</v>
      </c>
      <c r="K10" s="22">
        <f t="shared" si="6"/>
        <v>4.307024239953483E-2</v>
      </c>
      <c r="L10" s="22">
        <f t="shared" si="7"/>
        <v>40</v>
      </c>
    </row>
    <row r="11" spans="1:12" x14ac:dyDescent="0.2">
      <c r="A11" s="22">
        <v>50</v>
      </c>
      <c r="B11" s="39">
        <f t="shared" si="0"/>
        <v>80.5</v>
      </c>
      <c r="C11" s="22">
        <v>7.4707750916266205E-2</v>
      </c>
      <c r="D11" s="22">
        <v>8.9937563261738695E-3</v>
      </c>
      <c r="E11" s="22">
        <f t="shared" si="1"/>
        <v>2.8892690675472437E-3</v>
      </c>
      <c r="F11" s="22">
        <f t="shared" si="1"/>
        <v>3.4782712149100014E-4</v>
      </c>
      <c r="G11" s="22">
        <f t="shared" si="2"/>
        <v>346.10829819630447</v>
      </c>
      <c r="H11" s="22">
        <f t="shared" si="3"/>
        <v>41.666542738425939</v>
      </c>
      <c r="I11" s="22">
        <f t="shared" si="4"/>
        <v>2.539212011942674</v>
      </c>
      <c r="J11" s="22">
        <f t="shared" si="5"/>
        <v>5.5707794457473536E-2</v>
      </c>
      <c r="K11" s="22">
        <f t="shared" si="6"/>
        <v>4.9367616426454486E-2</v>
      </c>
      <c r="L11" s="22">
        <f t="shared" si="7"/>
        <v>45</v>
      </c>
    </row>
    <row r="12" spans="1:12" x14ac:dyDescent="0.2">
      <c r="A12" s="22">
        <v>55</v>
      </c>
      <c r="B12" s="39">
        <f t="shared" si="0"/>
        <v>88.550000000000011</v>
      </c>
      <c r="C12" s="22">
        <v>1.1401351155713699E-2</v>
      </c>
      <c r="D12" s="22">
        <v>1.84954338729074E-3</v>
      </c>
      <c r="E12" s="22">
        <f t="shared" si="1"/>
        <v>4.4093913708323409E-4</v>
      </c>
      <c r="F12" s="22">
        <f t="shared" si="1"/>
        <v>7.1529773449814421E-5</v>
      </c>
      <c r="G12" s="22">
        <f t="shared" si="2"/>
        <v>2267.8866897932776</v>
      </c>
      <c r="H12" s="22">
        <f t="shared" si="3"/>
        <v>367.89980178180667</v>
      </c>
      <c r="I12" s="22">
        <f t="shared" si="4"/>
        <v>3.3556213521490701</v>
      </c>
      <c r="J12" s="22">
        <f t="shared" si="5"/>
        <v>7.6870748293037749E-2</v>
      </c>
      <c r="K12" s="22">
        <f t="shared" si="6"/>
        <v>6.5288875743223063E-2</v>
      </c>
      <c r="L12" s="22">
        <f t="shared" si="7"/>
        <v>50</v>
      </c>
    </row>
    <row r="13" spans="1:12" x14ac:dyDescent="0.2">
      <c r="A13" s="22">
        <v>60</v>
      </c>
      <c r="B13" s="39">
        <f t="shared" si="0"/>
        <v>96.600000000000009</v>
      </c>
      <c r="C13" s="22">
        <v>1.3815363980721499E-3</v>
      </c>
      <c r="D13" s="22">
        <v>2.6108583832020301E-4</v>
      </c>
      <c r="E13" s="22">
        <f t="shared" si="1"/>
        <v>5.3429936407995869E-5</v>
      </c>
      <c r="F13" s="22">
        <f t="shared" si="1"/>
        <v>1.0097308878682339E-5</v>
      </c>
      <c r="G13" s="22">
        <f t="shared" si="2"/>
        <v>18716.099386005419</v>
      </c>
      <c r="H13" s="22">
        <f t="shared" si="3"/>
        <v>3537.0103206099293</v>
      </c>
      <c r="I13" s="22">
        <f t="shared" si="4"/>
        <v>4.2722153427115899</v>
      </c>
      <c r="J13" s="22">
        <f t="shared" si="5"/>
        <v>9.0969633454022869E-2</v>
      </c>
      <c r="K13" s="22">
        <f t="shared" si="6"/>
        <v>7.5175366270791244E-2</v>
      </c>
      <c r="L13" s="22">
        <f t="shared" si="7"/>
        <v>55</v>
      </c>
    </row>
    <row r="14" spans="1:12" x14ac:dyDescent="0.2">
      <c r="A14" s="22">
        <v>65</v>
      </c>
      <c r="B14" s="39">
        <f t="shared" si="0"/>
        <v>104.65</v>
      </c>
      <c r="C14" s="22">
        <v>2.8025213932277898E-3</v>
      </c>
      <c r="D14" s="22">
        <v>1.4012606966138899E-3</v>
      </c>
      <c r="E14" s="22">
        <f t="shared" si="1"/>
        <v>1.0838551921698179E-4</v>
      </c>
      <c r="F14" s="22">
        <f t="shared" si="1"/>
        <v>5.4192759608490697E-5</v>
      </c>
      <c r="G14" s="22">
        <f t="shared" si="2"/>
        <v>9226.3247639018609</v>
      </c>
      <c r="H14" s="22">
        <f t="shared" si="3"/>
        <v>4613.1623819509132</v>
      </c>
      <c r="I14" s="22">
        <f t="shared" si="4"/>
        <v>3.9650287375785704</v>
      </c>
      <c r="J14" s="22">
        <f t="shared" si="5"/>
        <v>0.30102999566397948</v>
      </c>
      <c r="K14" s="22">
        <f t="shared" si="6"/>
        <v>0.1760912590556809</v>
      </c>
      <c r="L14" s="22">
        <f t="shared" si="7"/>
        <v>60</v>
      </c>
    </row>
    <row r="15" spans="1:12" x14ac:dyDescent="0.2">
      <c r="A15" s="22">
        <v>70</v>
      </c>
      <c r="B15" s="39">
        <f t="shared" si="0"/>
        <v>112.7</v>
      </c>
      <c r="C15" s="22">
        <v>1.9305447686675001E-3</v>
      </c>
      <c r="D15" s="22">
        <v>1.9305447686675001E-3</v>
      </c>
      <c r="E15" s="22">
        <f t="shared" si="1"/>
        <v>7.4662444193748079E-5</v>
      </c>
      <c r="F15" s="22">
        <f t="shared" si="1"/>
        <v>7.4662444193748079E-5</v>
      </c>
      <c r="G15" s="22">
        <f t="shared" si="2"/>
        <v>13393.614564840831</v>
      </c>
      <c r="H15" s="22">
        <f t="shared" si="3"/>
        <v>13393.614564840831</v>
      </c>
      <c r="I15" s="22">
        <f t="shared" si="4"/>
        <v>4.1268977968570439</v>
      </c>
      <c r="J15" s="22">
        <f>LOG10(H15)</f>
        <v>4.1268977968570439</v>
      </c>
      <c r="K15" s="22">
        <f t="shared" si="6"/>
        <v>0.30102999566398125</v>
      </c>
    </row>
    <row r="16" spans="1:12" x14ac:dyDescent="0.2">
      <c r="A16" s="22">
        <v>75</v>
      </c>
      <c r="B16" s="39">
        <f t="shared" si="0"/>
        <v>120.75000000000001</v>
      </c>
      <c r="C16" s="22">
        <v>0</v>
      </c>
      <c r="D16" s="22" t="s">
        <v>1357</v>
      </c>
    </row>
    <row r="17" spans="1:5" x14ac:dyDescent="0.2">
      <c r="A17" s="22">
        <v>80</v>
      </c>
      <c r="B17" s="39">
        <f t="shared" si="0"/>
        <v>128.80000000000001</v>
      </c>
      <c r="C17" s="22">
        <v>0</v>
      </c>
      <c r="D17" s="22" t="s">
        <v>1357</v>
      </c>
    </row>
    <row r="20" spans="1:5" x14ac:dyDescent="0.2">
      <c r="D20" s="22">
        <f t="array" ref="D20:E24">LINEST(I2:I14,L2:L14,FALSE,TRUE)</f>
        <v>6.3260467270042156E-2</v>
      </c>
      <c r="E20" s="22">
        <v>0</v>
      </c>
    </row>
    <row r="21" spans="1:5" x14ac:dyDescent="0.2">
      <c r="D21" s="22">
        <v>2.7003911833820369E-3</v>
      </c>
      <c r="E21" s="22" t="e">
        <v>#N/A</v>
      </c>
    </row>
    <row r="22" spans="1:5" x14ac:dyDescent="0.2">
      <c r="D22" s="22">
        <v>0.97860186819285899</v>
      </c>
      <c r="E22" s="22">
        <v>0.34423368345997296</v>
      </c>
    </row>
    <row r="23" spans="1:5" x14ac:dyDescent="0.2">
      <c r="D23" s="22">
        <v>548.79662038511799</v>
      </c>
      <c r="E23" s="22">
        <v>12</v>
      </c>
    </row>
    <row r="24" spans="1:5" x14ac:dyDescent="0.2">
      <c r="D24" s="22">
        <v>65.03065918739118</v>
      </c>
      <c r="E24" s="22">
        <v>1.4219619459410502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7"/>
  <sheetViews>
    <sheetView topLeftCell="A2" zoomScaleNormal="100" workbookViewId="0">
      <pane ySplit="1905" activePane="bottomLeft"/>
      <selection activeCell="AF1" sqref="AF1:AF1048576"/>
      <selection pane="bottomLeft" activeCell="J177" sqref="J177"/>
    </sheetView>
  </sheetViews>
  <sheetFormatPr defaultRowHeight="12.75" x14ac:dyDescent="0.2"/>
  <cols>
    <col min="1" max="1" width="10.7109375" style="170" customWidth="1"/>
    <col min="2" max="2" width="5.5703125" style="22" customWidth="1"/>
    <col min="3" max="3" width="4.5703125" style="22" customWidth="1"/>
    <col min="4" max="4" width="14.85546875" style="22" customWidth="1"/>
    <col min="5" max="5" width="9.28515625" style="22" customWidth="1"/>
    <col min="6" max="6" width="10" style="22" customWidth="1"/>
    <col min="7" max="9" width="8.7109375" style="22" customWidth="1"/>
    <col min="10" max="10" width="5.7109375" style="22" customWidth="1"/>
    <col min="11" max="11" width="6.42578125" style="219" customWidth="1"/>
    <col min="12" max="12" width="5.85546875" style="22" customWidth="1"/>
    <col min="13" max="14" width="5.42578125" style="22" customWidth="1"/>
    <col min="15" max="15" width="5.7109375" style="24" customWidth="1"/>
    <col min="16" max="16" width="5" style="24" customWidth="1"/>
    <col min="17" max="17" width="6" style="24" customWidth="1"/>
    <col min="18" max="18" width="5" style="22" customWidth="1"/>
    <col min="19" max="19" width="4.85546875" style="22" customWidth="1"/>
    <col min="20" max="20" width="5.5703125" style="22" customWidth="1"/>
    <col min="21" max="21" width="4.85546875" style="22" customWidth="1"/>
    <col min="22" max="23" width="5.42578125" style="22" customWidth="1"/>
    <col min="24" max="24" width="5.28515625" style="39" customWidth="1"/>
    <col min="25" max="25" width="4.5703125" style="22" customWidth="1"/>
    <col min="26" max="29" width="5.42578125" style="22" customWidth="1"/>
    <col min="30" max="31" width="9.28515625" style="54" bestFit="1" customWidth="1"/>
    <col min="32" max="16384" width="9.140625" style="22"/>
  </cols>
  <sheetData>
    <row r="1" spans="1:34" ht="27" customHeight="1" x14ac:dyDescent="0.2">
      <c r="A1" s="41"/>
      <c r="B1" s="42" t="s">
        <v>1365</v>
      </c>
      <c r="C1" s="42"/>
      <c r="D1" s="42"/>
      <c r="E1" s="43"/>
      <c r="F1" s="43"/>
      <c r="G1" s="43"/>
      <c r="H1" s="43"/>
      <c r="I1" s="43"/>
      <c r="J1" s="44"/>
      <c r="K1" s="45" t="s">
        <v>1366</v>
      </c>
      <c r="L1" s="46"/>
      <c r="M1" s="47" t="s">
        <v>1367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9"/>
      <c r="Y1" s="50"/>
      <c r="Z1" s="51" t="s">
        <v>1368</v>
      </c>
      <c r="AA1" s="52"/>
      <c r="AB1" s="52"/>
      <c r="AC1" s="53"/>
    </row>
    <row r="2" spans="1:34" ht="20.25" customHeight="1" thickBot="1" x14ac:dyDescent="0.25">
      <c r="A2" s="55"/>
      <c r="B2" s="56"/>
      <c r="C2" s="56"/>
      <c r="D2" s="56"/>
      <c r="E2" s="56"/>
      <c r="F2" s="56"/>
      <c r="G2" s="56"/>
      <c r="H2" s="56"/>
      <c r="I2" s="56"/>
      <c r="J2" s="57"/>
      <c r="K2" s="58"/>
      <c r="L2" s="59"/>
      <c r="M2" s="60" t="s">
        <v>1369</v>
      </c>
      <c r="N2" s="61"/>
      <c r="O2" s="61"/>
      <c r="P2" s="61"/>
      <c r="Q2" s="61"/>
      <c r="R2" s="62" t="s">
        <v>393</v>
      </c>
      <c r="S2" s="63"/>
      <c r="T2" s="63"/>
      <c r="U2" s="63"/>
      <c r="V2" s="63"/>
      <c r="W2" s="63"/>
      <c r="X2" s="64"/>
      <c r="Y2" s="65"/>
      <c r="Z2" s="66"/>
      <c r="AA2" s="66"/>
      <c r="AB2" s="66"/>
      <c r="AC2" s="67"/>
    </row>
    <row r="3" spans="1:34" s="86" customFormat="1" ht="17.25" customHeight="1" thickBot="1" x14ac:dyDescent="0.25">
      <c r="A3" s="68"/>
      <c r="B3" s="69" t="s">
        <v>1370</v>
      </c>
      <c r="C3" s="70" t="s">
        <v>1371</v>
      </c>
      <c r="D3" s="71" t="s">
        <v>1372</v>
      </c>
      <c r="E3" s="72" t="s">
        <v>1373</v>
      </c>
      <c r="F3" s="71" t="s">
        <v>1374</v>
      </c>
      <c r="G3" s="71" t="s">
        <v>1375</v>
      </c>
      <c r="H3" s="71" t="s">
        <v>1376</v>
      </c>
      <c r="I3" s="70" t="s">
        <v>1377</v>
      </c>
      <c r="J3" s="73" t="s">
        <v>1378</v>
      </c>
      <c r="K3" s="74" t="s">
        <v>1173</v>
      </c>
      <c r="L3" s="75" t="s">
        <v>1379</v>
      </c>
      <c r="M3" s="76">
        <v>1</v>
      </c>
      <c r="N3" s="77">
        <v>2</v>
      </c>
      <c r="O3" s="77">
        <v>3</v>
      </c>
      <c r="P3" s="77">
        <v>4</v>
      </c>
      <c r="Q3" s="77">
        <v>5</v>
      </c>
      <c r="R3" s="78">
        <v>6</v>
      </c>
      <c r="S3" s="79">
        <v>7</v>
      </c>
      <c r="T3" s="79">
        <v>8</v>
      </c>
      <c r="U3" s="79">
        <v>9</v>
      </c>
      <c r="V3" s="79">
        <v>10</v>
      </c>
      <c r="W3" s="79">
        <v>11</v>
      </c>
      <c r="X3" s="80">
        <v>12</v>
      </c>
      <c r="Y3" s="81">
        <v>13</v>
      </c>
      <c r="Z3" s="82">
        <v>14</v>
      </c>
      <c r="AA3" s="83">
        <v>16</v>
      </c>
      <c r="AB3" s="83">
        <v>17</v>
      </c>
      <c r="AC3" s="84">
        <v>18</v>
      </c>
      <c r="AD3" s="85" t="s">
        <v>1380</v>
      </c>
      <c r="AE3" s="85" t="s">
        <v>1381</v>
      </c>
    </row>
    <row r="4" spans="1:34" s="86" customFormat="1" ht="18" customHeight="1" thickBot="1" x14ac:dyDescent="0.25">
      <c r="A4" s="87"/>
      <c r="B4" s="88">
        <f>SUM(M4:AC4)</f>
        <v>0.9600000000000003</v>
      </c>
      <c r="C4" s="89"/>
      <c r="D4" s="71"/>
      <c r="E4" s="90"/>
      <c r="F4" s="91"/>
      <c r="G4" s="91"/>
      <c r="H4" s="91"/>
      <c r="I4" s="89"/>
      <c r="J4" s="73"/>
      <c r="K4" s="92"/>
      <c r="L4" s="93"/>
      <c r="M4" s="94">
        <v>0.08</v>
      </c>
      <c r="N4" s="95">
        <v>0.12</v>
      </c>
      <c r="O4" s="95">
        <v>0.1</v>
      </c>
      <c r="P4" s="94">
        <v>0.12</v>
      </c>
      <c r="Q4" s="95">
        <v>0.1</v>
      </c>
      <c r="R4" s="96">
        <v>0.03</v>
      </c>
      <c r="S4" s="97">
        <v>0.03</v>
      </c>
      <c r="T4" s="97">
        <v>0.02</v>
      </c>
      <c r="U4" s="97">
        <v>0.02</v>
      </c>
      <c r="V4" s="97">
        <v>0.02</v>
      </c>
      <c r="W4" s="97">
        <v>0.02</v>
      </c>
      <c r="X4" s="97">
        <v>0.04</v>
      </c>
      <c r="Y4" s="98">
        <v>0.05</v>
      </c>
      <c r="Z4" s="99">
        <v>0.12</v>
      </c>
      <c r="AA4" s="100">
        <v>0.03</v>
      </c>
      <c r="AB4" s="100">
        <v>0.03</v>
      </c>
      <c r="AC4" s="101">
        <v>0.03</v>
      </c>
      <c r="AD4" s="102">
        <f>SUM(M4:AC4)</f>
        <v>0.9600000000000003</v>
      </c>
      <c r="AE4" s="102">
        <f>1-AD4</f>
        <v>3.9999999999999702E-2</v>
      </c>
    </row>
    <row r="5" spans="1:34" s="86" customFormat="1" ht="24" customHeight="1" thickBot="1" x14ac:dyDescent="0.25">
      <c r="A5" s="68" t="s">
        <v>1382</v>
      </c>
      <c r="B5" s="103" t="s">
        <v>1383</v>
      </c>
      <c r="C5" s="71" t="s">
        <v>1384</v>
      </c>
      <c r="D5" s="71" t="s">
        <v>1385</v>
      </c>
      <c r="E5" s="104" t="s">
        <v>1386</v>
      </c>
      <c r="F5" s="104" t="s">
        <v>1387</v>
      </c>
      <c r="G5" s="105" t="s">
        <v>1387</v>
      </c>
      <c r="H5" s="105" t="s">
        <v>1387</v>
      </c>
      <c r="I5" s="106" t="s">
        <v>1387</v>
      </c>
      <c r="J5" s="73" t="s">
        <v>1388</v>
      </c>
      <c r="K5" s="107" t="s">
        <v>1389</v>
      </c>
      <c r="L5" s="75" t="s">
        <v>1390</v>
      </c>
      <c r="M5" s="108" t="s">
        <v>1391</v>
      </c>
      <c r="N5" s="77" t="s">
        <v>1392</v>
      </c>
      <c r="O5" s="77" t="s">
        <v>1393</v>
      </c>
      <c r="P5" s="77" t="s">
        <v>1394</v>
      </c>
      <c r="Q5" s="77" t="s">
        <v>1395</v>
      </c>
      <c r="R5" s="109" t="s">
        <v>1396</v>
      </c>
      <c r="S5" s="110" t="s">
        <v>1397</v>
      </c>
      <c r="T5" s="110" t="s">
        <v>1398</v>
      </c>
      <c r="U5" s="110" t="s">
        <v>1399</v>
      </c>
      <c r="V5" s="110" t="s">
        <v>1400</v>
      </c>
      <c r="W5" s="110" t="s">
        <v>1401</v>
      </c>
      <c r="X5" s="111" t="s">
        <v>1402</v>
      </c>
      <c r="Y5" s="112" t="s">
        <v>1403</v>
      </c>
      <c r="Z5" s="113" t="s">
        <v>1404</v>
      </c>
      <c r="AA5" s="83" t="s">
        <v>1405</v>
      </c>
      <c r="AB5" s="83" t="s">
        <v>1406</v>
      </c>
      <c r="AC5" s="84" t="s">
        <v>1407</v>
      </c>
      <c r="AD5" s="85"/>
      <c r="AE5" s="85" t="s">
        <v>1381</v>
      </c>
    </row>
    <row r="6" spans="1:34" s="133" customFormat="1" ht="19.5" customHeight="1" x14ac:dyDescent="0.2">
      <c r="A6" s="114">
        <v>76</v>
      </c>
      <c r="B6" s="222">
        <v>221</v>
      </c>
      <c r="C6" s="115" t="s">
        <v>1408</v>
      </c>
      <c r="D6" s="116" t="s">
        <v>1409</v>
      </c>
      <c r="E6" s="117" t="s">
        <v>1410</v>
      </c>
      <c r="F6" s="115" t="s">
        <v>1411</v>
      </c>
      <c r="G6" s="115"/>
      <c r="H6" s="115"/>
      <c r="I6" s="118"/>
      <c r="J6" s="119">
        <v>28.243181818181817</v>
      </c>
      <c r="K6" s="120">
        <f t="shared" ref="K6:K69" si="0">M$4*M6+N$4*N6+O$4*O6+P$4*P6+Q$4*Q6+R$4*R6+S$4*S6+T$4*T6+U$4*U6+V$4*V6+W$4*W6+X$4*X6+Y$4*Y6+Z$4*Z6+AA$4*AA6+AB$4*AB6+AC$4*AC6-(J6/100000)</f>
        <v>2.519717568181818</v>
      </c>
      <c r="L6" s="121">
        <f t="shared" ref="L6:L69" si="1">RANK(K6,$K$6:$K$291)</f>
        <v>1</v>
      </c>
      <c r="M6" s="122">
        <v>3</v>
      </c>
      <c r="N6" s="123">
        <v>3</v>
      </c>
      <c r="O6" s="123">
        <v>3</v>
      </c>
      <c r="P6" s="123">
        <v>3</v>
      </c>
      <c r="Q6" s="124">
        <v>3</v>
      </c>
      <c r="R6" s="125">
        <v>2</v>
      </c>
      <c r="S6" s="126">
        <v>2</v>
      </c>
      <c r="T6" s="126">
        <v>3</v>
      </c>
      <c r="U6" s="126">
        <v>3</v>
      </c>
      <c r="V6" s="126">
        <v>3</v>
      </c>
      <c r="W6" s="126">
        <v>3</v>
      </c>
      <c r="X6" s="127">
        <v>3</v>
      </c>
      <c r="Y6" s="128">
        <v>3</v>
      </c>
      <c r="Z6" s="129">
        <v>2</v>
      </c>
      <c r="AA6" s="130">
        <v>1</v>
      </c>
      <c r="AB6" s="131">
        <v>1</v>
      </c>
      <c r="AC6" s="132">
        <v>1</v>
      </c>
      <c r="AE6" s="85"/>
      <c r="AF6" s="133" t="str">
        <f>TEXT(B6,"#")</f>
        <v>221</v>
      </c>
      <c r="AG6" s="133">
        <v>2.519717568181818</v>
      </c>
      <c r="AH6" s="133">
        <f>COUNTIF(AF6:AF56,"=$AD$7")</f>
        <v>0</v>
      </c>
    </row>
    <row r="7" spans="1:34" s="133" customFormat="1" ht="25.5" customHeight="1" x14ac:dyDescent="0.2">
      <c r="A7" s="134">
        <v>168</v>
      </c>
      <c r="B7" s="223">
        <v>442</v>
      </c>
      <c r="C7" s="135" t="s">
        <v>1412</v>
      </c>
      <c r="D7" s="136" t="s">
        <v>1413</v>
      </c>
      <c r="E7" s="137" t="s">
        <v>1414</v>
      </c>
      <c r="F7" s="116" t="s">
        <v>1415</v>
      </c>
      <c r="G7" s="116" t="s">
        <v>1416</v>
      </c>
      <c r="H7" s="116"/>
      <c r="I7" s="138"/>
      <c r="J7" s="119">
        <v>15.386931818181818</v>
      </c>
      <c r="K7" s="120">
        <f t="shared" si="0"/>
        <v>2.459846130681818</v>
      </c>
      <c r="L7" s="121">
        <f t="shared" si="1"/>
        <v>2</v>
      </c>
      <c r="M7" s="122">
        <v>3</v>
      </c>
      <c r="N7" s="139">
        <v>3</v>
      </c>
      <c r="O7" s="123">
        <v>3</v>
      </c>
      <c r="P7" s="139">
        <v>3</v>
      </c>
      <c r="Q7" s="140">
        <v>3</v>
      </c>
      <c r="R7" s="141">
        <v>1</v>
      </c>
      <c r="S7" s="142">
        <v>2</v>
      </c>
      <c r="T7" s="142">
        <v>1</v>
      </c>
      <c r="U7" s="142">
        <v>2</v>
      </c>
      <c r="V7" s="142">
        <v>3</v>
      </c>
      <c r="W7" s="142">
        <v>2</v>
      </c>
      <c r="X7" s="143">
        <v>2</v>
      </c>
      <c r="Y7" s="144">
        <v>3</v>
      </c>
      <c r="Z7" s="145">
        <v>2</v>
      </c>
      <c r="AA7" s="146">
        <v>1</v>
      </c>
      <c r="AB7" s="147">
        <v>2</v>
      </c>
      <c r="AC7" s="132">
        <v>3</v>
      </c>
      <c r="AD7" s="85" t="str">
        <f>TEXT(971,"#")</f>
        <v>971</v>
      </c>
      <c r="AE7" s="85"/>
      <c r="AF7" s="133" t="str">
        <f t="shared" ref="AF7:AF70" si="2">TEXT(B7,"#")</f>
        <v>442</v>
      </c>
      <c r="AG7" s="133">
        <v>2.459846130681818</v>
      </c>
      <c r="AH7" s="133">
        <f>COUNTIFS(AF7:AF57,"="&amp;AD7)</f>
        <v>3</v>
      </c>
    </row>
    <row r="8" spans="1:34" s="133" customFormat="1" ht="16.5" customHeight="1" x14ac:dyDescent="0.2">
      <c r="A8" s="134">
        <v>98</v>
      </c>
      <c r="B8" s="223">
        <v>237</v>
      </c>
      <c r="C8" s="135" t="s">
        <v>1408</v>
      </c>
      <c r="D8" s="136" t="s">
        <v>1115</v>
      </c>
      <c r="E8" s="137" t="s">
        <v>1417</v>
      </c>
      <c r="F8" s="116" t="s">
        <v>1416</v>
      </c>
      <c r="G8" s="116"/>
      <c r="H8" s="116"/>
      <c r="I8" s="138"/>
      <c r="J8" s="119">
        <v>31.21003787878788</v>
      </c>
      <c r="K8" s="120">
        <f t="shared" si="0"/>
        <v>2.3196878996212118</v>
      </c>
      <c r="L8" s="121">
        <f t="shared" si="1"/>
        <v>3</v>
      </c>
      <c r="M8" s="122">
        <v>3</v>
      </c>
      <c r="N8" s="139">
        <v>3</v>
      </c>
      <c r="O8" s="123">
        <v>3</v>
      </c>
      <c r="P8" s="139">
        <v>3</v>
      </c>
      <c r="Q8" s="140">
        <v>3</v>
      </c>
      <c r="R8" s="141">
        <v>1</v>
      </c>
      <c r="S8" s="142">
        <v>2</v>
      </c>
      <c r="T8" s="142">
        <v>1</v>
      </c>
      <c r="U8" s="142">
        <v>2</v>
      </c>
      <c r="V8" s="142">
        <v>2</v>
      </c>
      <c r="W8" s="142">
        <v>3</v>
      </c>
      <c r="X8" s="143">
        <v>3</v>
      </c>
      <c r="Y8" s="144">
        <v>3</v>
      </c>
      <c r="Z8" s="145">
        <v>1</v>
      </c>
      <c r="AA8" s="146">
        <v>1</v>
      </c>
      <c r="AB8" s="147">
        <v>1</v>
      </c>
      <c r="AC8" s="132">
        <v>2</v>
      </c>
      <c r="AD8" s="85"/>
      <c r="AE8" s="85"/>
      <c r="AF8" s="133" t="str">
        <f t="shared" si="2"/>
        <v>237</v>
      </c>
      <c r="AG8" s="133">
        <v>2.3196878996212118</v>
      </c>
    </row>
    <row r="9" spans="1:34" s="133" customFormat="1" ht="18" customHeight="1" x14ac:dyDescent="0.2">
      <c r="A9" s="134">
        <v>82</v>
      </c>
      <c r="B9" s="223">
        <v>222</v>
      </c>
      <c r="C9" s="135" t="s">
        <v>1408</v>
      </c>
      <c r="D9" s="136" t="s">
        <v>1409</v>
      </c>
      <c r="E9" s="137" t="s">
        <v>1418</v>
      </c>
      <c r="F9" s="116" t="s">
        <v>1416</v>
      </c>
      <c r="G9" s="116"/>
      <c r="H9" s="116"/>
      <c r="I9" s="138"/>
      <c r="J9" s="119">
        <v>38.306628787878786</v>
      </c>
      <c r="K9" s="120">
        <f t="shared" si="0"/>
        <v>2.3196169337121213</v>
      </c>
      <c r="L9" s="121">
        <f t="shared" si="1"/>
        <v>4</v>
      </c>
      <c r="M9" s="122">
        <v>3</v>
      </c>
      <c r="N9" s="139">
        <v>3</v>
      </c>
      <c r="O9" s="123">
        <v>3</v>
      </c>
      <c r="P9" s="139">
        <v>2</v>
      </c>
      <c r="Q9" s="140">
        <v>3</v>
      </c>
      <c r="R9" s="141">
        <v>2</v>
      </c>
      <c r="S9" s="142">
        <v>3</v>
      </c>
      <c r="T9" s="142">
        <v>1</v>
      </c>
      <c r="U9" s="142">
        <v>3</v>
      </c>
      <c r="V9" s="142">
        <v>3</v>
      </c>
      <c r="W9" s="142">
        <v>1</v>
      </c>
      <c r="X9" s="143">
        <v>3</v>
      </c>
      <c r="Y9" s="144">
        <v>3</v>
      </c>
      <c r="Z9" s="145">
        <v>2</v>
      </c>
      <c r="AA9" s="146">
        <v>0</v>
      </c>
      <c r="AB9" s="147">
        <v>1</v>
      </c>
      <c r="AC9" s="132">
        <v>1</v>
      </c>
      <c r="AD9" s="85"/>
      <c r="AE9" s="85"/>
      <c r="AF9" s="133" t="str">
        <f t="shared" si="2"/>
        <v>222</v>
      </c>
      <c r="AG9" s="133">
        <v>2.3196169337121213</v>
      </c>
    </row>
    <row r="10" spans="1:34" s="133" customFormat="1" ht="21" customHeight="1" x14ac:dyDescent="0.2">
      <c r="A10" s="134">
        <v>276</v>
      </c>
      <c r="B10" s="223">
        <v>1030</v>
      </c>
      <c r="C10" s="135" t="s">
        <v>1408</v>
      </c>
      <c r="D10" s="136" t="s">
        <v>578</v>
      </c>
      <c r="E10" s="137" t="s">
        <v>1419</v>
      </c>
      <c r="F10" s="116" t="s">
        <v>1420</v>
      </c>
      <c r="G10" s="116"/>
      <c r="H10" s="116"/>
      <c r="I10" s="138"/>
      <c r="J10" s="119">
        <v>40.053977272727273</v>
      </c>
      <c r="K10" s="120">
        <f t="shared" si="0"/>
        <v>2.3195994602272729</v>
      </c>
      <c r="L10" s="121">
        <f t="shared" si="1"/>
        <v>5</v>
      </c>
      <c r="M10" s="122">
        <v>3</v>
      </c>
      <c r="N10" s="139">
        <v>2</v>
      </c>
      <c r="O10" s="123">
        <v>3</v>
      </c>
      <c r="P10" s="139">
        <v>3</v>
      </c>
      <c r="Q10" s="140">
        <v>3</v>
      </c>
      <c r="R10" s="141">
        <v>2</v>
      </c>
      <c r="S10" s="142">
        <v>3</v>
      </c>
      <c r="T10" s="142">
        <v>2</v>
      </c>
      <c r="U10" s="142">
        <v>2</v>
      </c>
      <c r="V10" s="142">
        <v>3</v>
      </c>
      <c r="W10" s="142">
        <v>1</v>
      </c>
      <c r="X10" s="143">
        <v>2</v>
      </c>
      <c r="Y10" s="144">
        <v>2</v>
      </c>
      <c r="Z10" s="145">
        <v>2</v>
      </c>
      <c r="AA10" s="146">
        <v>1</v>
      </c>
      <c r="AB10" s="147">
        <v>1</v>
      </c>
      <c r="AC10" s="132">
        <v>3</v>
      </c>
      <c r="AD10" s="85"/>
      <c r="AE10" s="85"/>
      <c r="AF10" s="133" t="str">
        <f t="shared" si="2"/>
        <v>1030</v>
      </c>
      <c r="AG10" s="133">
        <v>2.3195994602272729</v>
      </c>
    </row>
    <row r="11" spans="1:34" s="133" customFormat="1" ht="18" customHeight="1" x14ac:dyDescent="0.2">
      <c r="A11" s="134">
        <v>57</v>
      </c>
      <c r="B11" s="223">
        <v>212</v>
      </c>
      <c r="C11" s="135" t="s">
        <v>1408</v>
      </c>
      <c r="D11" s="136" t="s">
        <v>502</v>
      </c>
      <c r="E11" s="137" t="s">
        <v>1421</v>
      </c>
      <c r="F11" s="116" t="s">
        <v>1416</v>
      </c>
      <c r="G11" s="116"/>
      <c r="H11" s="116"/>
      <c r="I11" s="138"/>
      <c r="J11" s="119">
        <v>23.097727272727273</v>
      </c>
      <c r="K11" s="120">
        <f t="shared" si="0"/>
        <v>2.3097690227272727</v>
      </c>
      <c r="L11" s="121">
        <f t="shared" si="1"/>
        <v>6</v>
      </c>
      <c r="M11" s="122">
        <v>3</v>
      </c>
      <c r="N11" s="139">
        <v>3</v>
      </c>
      <c r="O11" s="123">
        <v>3</v>
      </c>
      <c r="P11" s="139">
        <v>3</v>
      </c>
      <c r="Q11" s="140">
        <v>3</v>
      </c>
      <c r="R11" s="141">
        <v>0</v>
      </c>
      <c r="S11" s="142">
        <v>1</v>
      </c>
      <c r="T11" s="142">
        <v>2</v>
      </c>
      <c r="U11" s="142">
        <v>3</v>
      </c>
      <c r="V11" s="142">
        <v>2</v>
      </c>
      <c r="W11" s="142">
        <v>2</v>
      </c>
      <c r="X11" s="143">
        <v>3</v>
      </c>
      <c r="Y11" s="144">
        <v>3</v>
      </c>
      <c r="Z11" s="145">
        <v>1</v>
      </c>
      <c r="AA11" s="146">
        <v>0</v>
      </c>
      <c r="AB11" s="147">
        <v>2</v>
      </c>
      <c r="AC11" s="132">
        <v>3</v>
      </c>
      <c r="AD11" s="85"/>
      <c r="AE11" s="85"/>
      <c r="AF11" s="133" t="str">
        <f t="shared" si="2"/>
        <v>212</v>
      </c>
      <c r="AG11" s="133">
        <v>2.3097690227272727</v>
      </c>
    </row>
    <row r="12" spans="1:34" s="133" customFormat="1" ht="11.25" customHeight="1" x14ac:dyDescent="0.2">
      <c r="A12" s="134">
        <v>163</v>
      </c>
      <c r="B12" s="224">
        <v>440</v>
      </c>
      <c r="C12" s="135" t="s">
        <v>1412</v>
      </c>
      <c r="D12" s="136" t="s">
        <v>1413</v>
      </c>
      <c r="E12" s="136" t="s">
        <v>1422</v>
      </c>
      <c r="F12" s="116" t="s">
        <v>1416</v>
      </c>
      <c r="G12" s="116"/>
      <c r="H12" s="116"/>
      <c r="I12" s="138"/>
      <c r="J12" s="119">
        <v>12.268939393939394</v>
      </c>
      <c r="K12" s="120">
        <f t="shared" si="0"/>
        <v>2.2898773106060601</v>
      </c>
      <c r="L12" s="121">
        <f t="shared" si="1"/>
        <v>7</v>
      </c>
      <c r="M12" s="122">
        <v>3</v>
      </c>
      <c r="N12" s="139">
        <v>2</v>
      </c>
      <c r="O12" s="123">
        <v>3</v>
      </c>
      <c r="P12" s="139">
        <v>3</v>
      </c>
      <c r="Q12" s="140">
        <v>3</v>
      </c>
      <c r="R12" s="141">
        <v>0</v>
      </c>
      <c r="S12" s="142">
        <v>2</v>
      </c>
      <c r="T12" s="142">
        <v>2</v>
      </c>
      <c r="U12" s="142">
        <v>2</v>
      </c>
      <c r="V12" s="142">
        <v>2</v>
      </c>
      <c r="W12" s="142">
        <v>0</v>
      </c>
      <c r="X12" s="143">
        <v>3</v>
      </c>
      <c r="Y12" s="144">
        <v>2</v>
      </c>
      <c r="Z12" s="145">
        <v>2</v>
      </c>
      <c r="AA12" s="146">
        <v>1</v>
      </c>
      <c r="AB12" s="147">
        <v>3</v>
      </c>
      <c r="AC12" s="132">
        <v>3</v>
      </c>
      <c r="AD12" s="85"/>
      <c r="AE12" s="85"/>
      <c r="AF12" s="133" t="str">
        <f t="shared" si="2"/>
        <v>440</v>
      </c>
      <c r="AG12" s="133">
        <v>2.2898773106060601</v>
      </c>
    </row>
    <row r="13" spans="1:34" s="133" customFormat="1" ht="11.25" customHeight="1" x14ac:dyDescent="0.2">
      <c r="A13" s="134">
        <v>206</v>
      </c>
      <c r="B13" s="223">
        <v>520</v>
      </c>
      <c r="C13" s="135" t="s">
        <v>1408</v>
      </c>
      <c r="D13" s="136" t="s">
        <v>1423</v>
      </c>
      <c r="E13" s="116" t="s">
        <v>1424</v>
      </c>
      <c r="F13" s="116" t="s">
        <v>1425</v>
      </c>
      <c r="G13" s="116"/>
      <c r="H13" s="116"/>
      <c r="I13" s="138"/>
      <c r="J13" s="119">
        <v>25.280492424242425</v>
      </c>
      <c r="K13" s="120">
        <f t="shared" si="0"/>
        <v>2.2897471950757571</v>
      </c>
      <c r="L13" s="121">
        <f t="shared" si="1"/>
        <v>8</v>
      </c>
      <c r="M13" s="122">
        <v>3</v>
      </c>
      <c r="N13" s="139">
        <v>3</v>
      </c>
      <c r="O13" s="123">
        <v>3</v>
      </c>
      <c r="P13" s="139">
        <v>2</v>
      </c>
      <c r="Q13" s="140">
        <v>3</v>
      </c>
      <c r="R13" s="141">
        <v>0</v>
      </c>
      <c r="S13" s="142">
        <v>2</v>
      </c>
      <c r="T13" s="142">
        <v>2</v>
      </c>
      <c r="U13" s="142">
        <v>2</v>
      </c>
      <c r="V13" s="142">
        <v>3</v>
      </c>
      <c r="W13" s="142">
        <v>1</v>
      </c>
      <c r="X13" s="143">
        <v>3</v>
      </c>
      <c r="Y13" s="144">
        <v>3</v>
      </c>
      <c r="Z13" s="145">
        <v>2</v>
      </c>
      <c r="AA13" s="146">
        <v>2</v>
      </c>
      <c r="AB13" s="147">
        <v>1</v>
      </c>
      <c r="AC13" s="132">
        <v>1</v>
      </c>
      <c r="AD13" s="85"/>
      <c r="AE13" s="85"/>
      <c r="AF13" s="133" t="str">
        <f t="shared" si="2"/>
        <v>520</v>
      </c>
      <c r="AG13" s="133">
        <v>2.2897471950757571</v>
      </c>
    </row>
    <row r="14" spans="1:34" s="133" customFormat="1" ht="11.25" customHeight="1" x14ac:dyDescent="0.2">
      <c r="A14" s="134">
        <v>251</v>
      </c>
      <c r="B14" s="223">
        <v>971</v>
      </c>
      <c r="C14" s="135" t="s">
        <v>1408</v>
      </c>
      <c r="D14" s="136" t="s">
        <v>1115</v>
      </c>
      <c r="E14" s="116">
        <v>971</v>
      </c>
      <c r="F14" s="116" t="s">
        <v>1426</v>
      </c>
      <c r="G14" s="116"/>
      <c r="H14" s="116"/>
      <c r="I14" s="138"/>
      <c r="J14" s="119">
        <v>59.91912878787879</v>
      </c>
      <c r="K14" s="120">
        <f t="shared" si="0"/>
        <v>2.2894008087121218</v>
      </c>
      <c r="L14" s="121">
        <f t="shared" si="1"/>
        <v>9</v>
      </c>
      <c r="M14" s="122">
        <v>3</v>
      </c>
      <c r="N14" s="139">
        <v>2</v>
      </c>
      <c r="O14" s="123">
        <v>2</v>
      </c>
      <c r="P14" s="139">
        <v>3</v>
      </c>
      <c r="Q14" s="140">
        <v>3</v>
      </c>
      <c r="R14" s="141">
        <v>3</v>
      </c>
      <c r="S14" s="142">
        <v>3</v>
      </c>
      <c r="T14" s="142">
        <v>3</v>
      </c>
      <c r="U14" s="142">
        <v>3</v>
      </c>
      <c r="V14" s="142">
        <v>3</v>
      </c>
      <c r="W14" s="142">
        <v>0</v>
      </c>
      <c r="X14" s="143">
        <v>2</v>
      </c>
      <c r="Y14" s="144">
        <v>3</v>
      </c>
      <c r="Z14" s="145">
        <v>2</v>
      </c>
      <c r="AA14" s="146">
        <v>1</v>
      </c>
      <c r="AB14" s="147">
        <v>1</v>
      </c>
      <c r="AC14" s="132">
        <v>2</v>
      </c>
      <c r="AD14" s="85"/>
      <c r="AE14" s="85"/>
      <c r="AF14" s="133" t="str">
        <f t="shared" si="2"/>
        <v>971</v>
      </c>
      <c r="AG14" s="133">
        <v>2.2894008087121218</v>
      </c>
    </row>
    <row r="15" spans="1:34" s="133" customFormat="1" ht="11.25" customHeight="1" x14ac:dyDescent="0.2">
      <c r="A15" s="134">
        <v>292</v>
      </c>
      <c r="B15" s="223">
        <v>1233</v>
      </c>
      <c r="C15" s="135" t="s">
        <v>1408</v>
      </c>
      <c r="D15" s="136" t="s">
        <v>696</v>
      </c>
      <c r="E15" s="116" t="s">
        <v>1427</v>
      </c>
      <c r="F15" s="116" t="s">
        <v>1416</v>
      </c>
      <c r="G15" s="116"/>
      <c r="H15" s="116"/>
      <c r="I15" s="138"/>
      <c r="J15" s="119">
        <v>22.832954545454545</v>
      </c>
      <c r="K15" s="120">
        <f t="shared" si="0"/>
        <v>2.279771670454545</v>
      </c>
      <c r="L15" s="121">
        <f t="shared" si="1"/>
        <v>10</v>
      </c>
      <c r="M15" s="122">
        <v>3</v>
      </c>
      <c r="N15" s="139">
        <v>2</v>
      </c>
      <c r="O15" s="123">
        <v>2</v>
      </c>
      <c r="P15" s="139">
        <v>3</v>
      </c>
      <c r="Q15" s="140">
        <v>3</v>
      </c>
      <c r="R15" s="141">
        <v>0</v>
      </c>
      <c r="S15" s="142">
        <v>2</v>
      </c>
      <c r="T15" s="142">
        <v>1</v>
      </c>
      <c r="U15" s="142">
        <v>2</v>
      </c>
      <c r="V15" s="142">
        <v>3</v>
      </c>
      <c r="W15" s="142">
        <v>2</v>
      </c>
      <c r="X15" s="143">
        <v>3</v>
      </c>
      <c r="Y15" s="144">
        <v>3</v>
      </c>
      <c r="Z15" s="145">
        <v>3</v>
      </c>
      <c r="AA15" s="146">
        <v>1</v>
      </c>
      <c r="AB15" s="147">
        <v>1</v>
      </c>
      <c r="AC15" s="132">
        <v>1</v>
      </c>
      <c r="AD15" s="85"/>
      <c r="AE15" s="85"/>
      <c r="AF15" s="133" t="str">
        <f t="shared" si="2"/>
        <v>1233</v>
      </c>
      <c r="AG15" s="133">
        <v>2.279771670454545</v>
      </c>
    </row>
    <row r="16" spans="1:34" s="133" customFormat="1" ht="11.25" customHeight="1" x14ac:dyDescent="0.2">
      <c r="A16" s="134">
        <v>277</v>
      </c>
      <c r="B16" s="223">
        <v>1030</v>
      </c>
      <c r="C16" s="135" t="s">
        <v>1408</v>
      </c>
      <c r="D16" s="136" t="s">
        <v>578</v>
      </c>
      <c r="E16" s="116" t="s">
        <v>1420</v>
      </c>
      <c r="F16" s="116" t="s">
        <v>1416</v>
      </c>
      <c r="G16" s="116"/>
      <c r="H16" s="116"/>
      <c r="I16" s="138"/>
      <c r="J16" s="119">
        <v>32.634280303030302</v>
      </c>
      <c r="K16" s="120">
        <f t="shared" si="0"/>
        <v>2.27967365719697</v>
      </c>
      <c r="L16" s="121">
        <f t="shared" si="1"/>
        <v>11</v>
      </c>
      <c r="M16" s="122">
        <v>3</v>
      </c>
      <c r="N16" s="139">
        <v>2</v>
      </c>
      <c r="O16" s="123">
        <v>3</v>
      </c>
      <c r="P16" s="139">
        <v>3</v>
      </c>
      <c r="Q16" s="140">
        <v>3</v>
      </c>
      <c r="R16" s="141">
        <v>1</v>
      </c>
      <c r="S16" s="142">
        <v>2</v>
      </c>
      <c r="T16" s="142">
        <v>1</v>
      </c>
      <c r="U16" s="142">
        <v>2</v>
      </c>
      <c r="V16" s="142">
        <v>3</v>
      </c>
      <c r="W16" s="142">
        <v>1</v>
      </c>
      <c r="X16" s="143">
        <v>3</v>
      </c>
      <c r="Y16" s="144">
        <v>2</v>
      </c>
      <c r="Z16" s="145">
        <v>2</v>
      </c>
      <c r="AA16" s="146">
        <v>1</v>
      </c>
      <c r="AB16" s="147">
        <v>1</v>
      </c>
      <c r="AC16" s="132">
        <v>3</v>
      </c>
      <c r="AD16" s="85"/>
      <c r="AE16" s="85"/>
      <c r="AF16" s="133" t="str">
        <f t="shared" si="2"/>
        <v>1030</v>
      </c>
      <c r="AG16" s="133">
        <v>2.27967365719697</v>
      </c>
    </row>
    <row r="17" spans="1:33" s="133" customFormat="1" ht="11.25" customHeight="1" x14ac:dyDescent="0.2">
      <c r="A17" s="134">
        <v>253</v>
      </c>
      <c r="B17" s="223">
        <v>971</v>
      </c>
      <c r="C17" s="135" t="s">
        <v>1408</v>
      </c>
      <c r="D17" s="136" t="s">
        <v>1115</v>
      </c>
      <c r="E17" s="116" t="s">
        <v>1428</v>
      </c>
      <c r="F17" s="116" t="s">
        <v>1429</v>
      </c>
      <c r="G17" s="116" t="s">
        <v>1416</v>
      </c>
      <c r="H17" s="116"/>
      <c r="I17" s="138"/>
      <c r="J17" s="119">
        <v>21.534848484848485</v>
      </c>
      <c r="K17" s="120">
        <f t="shared" si="0"/>
        <v>2.2697846515151516</v>
      </c>
      <c r="L17" s="121">
        <f t="shared" si="1"/>
        <v>12</v>
      </c>
      <c r="M17" s="122">
        <v>3</v>
      </c>
      <c r="N17" s="139">
        <v>2</v>
      </c>
      <c r="O17" s="123">
        <v>3</v>
      </c>
      <c r="P17" s="139">
        <v>3</v>
      </c>
      <c r="Q17" s="140">
        <v>2</v>
      </c>
      <c r="R17" s="141">
        <v>3</v>
      </c>
      <c r="S17" s="142">
        <v>2</v>
      </c>
      <c r="T17" s="142">
        <v>2</v>
      </c>
      <c r="U17" s="142">
        <v>2</v>
      </c>
      <c r="V17" s="142">
        <v>3</v>
      </c>
      <c r="W17" s="142">
        <v>2</v>
      </c>
      <c r="X17" s="143">
        <v>3</v>
      </c>
      <c r="Y17" s="144">
        <v>3</v>
      </c>
      <c r="Z17" s="145">
        <v>2</v>
      </c>
      <c r="AA17" s="146">
        <v>1</v>
      </c>
      <c r="AB17" s="147">
        <v>1</v>
      </c>
      <c r="AC17" s="132">
        <v>1</v>
      </c>
      <c r="AD17" s="85"/>
      <c r="AE17" s="85"/>
      <c r="AF17" s="133" t="str">
        <f t="shared" si="2"/>
        <v>971</v>
      </c>
      <c r="AG17" s="133">
        <v>2.2697846515151516</v>
      </c>
    </row>
    <row r="18" spans="1:33" s="133" customFormat="1" ht="11.25" customHeight="1" x14ac:dyDescent="0.2">
      <c r="A18" s="134">
        <v>95</v>
      </c>
      <c r="B18" s="223">
        <v>236</v>
      </c>
      <c r="C18" s="135" t="s">
        <v>1408</v>
      </c>
      <c r="D18" s="136" t="s">
        <v>1115</v>
      </c>
      <c r="E18" s="116">
        <v>236</v>
      </c>
      <c r="F18" s="116" t="s">
        <v>1416</v>
      </c>
      <c r="G18" s="116" t="s">
        <v>1430</v>
      </c>
      <c r="H18" s="116"/>
      <c r="I18" s="138"/>
      <c r="J18" s="119">
        <v>45.914583333333333</v>
      </c>
      <c r="K18" s="120">
        <f t="shared" si="0"/>
        <v>2.2695408541666664</v>
      </c>
      <c r="L18" s="121">
        <f t="shared" si="1"/>
        <v>13</v>
      </c>
      <c r="M18" s="122">
        <v>3</v>
      </c>
      <c r="N18" s="139">
        <v>2</v>
      </c>
      <c r="O18" s="123">
        <v>3</v>
      </c>
      <c r="P18" s="139">
        <v>2</v>
      </c>
      <c r="Q18" s="140">
        <v>3</v>
      </c>
      <c r="R18" s="141">
        <v>3</v>
      </c>
      <c r="S18" s="142">
        <v>3</v>
      </c>
      <c r="T18" s="142">
        <v>3</v>
      </c>
      <c r="U18" s="142">
        <v>3</v>
      </c>
      <c r="V18" s="142">
        <v>3</v>
      </c>
      <c r="W18" s="142">
        <v>1</v>
      </c>
      <c r="X18" s="143">
        <v>3</v>
      </c>
      <c r="Y18" s="144">
        <v>3</v>
      </c>
      <c r="Z18" s="145">
        <v>2</v>
      </c>
      <c r="AA18" s="146">
        <v>0</v>
      </c>
      <c r="AB18" s="147">
        <v>1</v>
      </c>
      <c r="AC18" s="132">
        <v>1</v>
      </c>
      <c r="AD18" s="85"/>
      <c r="AE18" s="85"/>
      <c r="AF18" s="133" t="str">
        <f t="shared" si="2"/>
        <v>236</v>
      </c>
      <c r="AG18" s="133">
        <v>2.2695408541666664</v>
      </c>
    </row>
    <row r="19" spans="1:33" s="133" customFormat="1" ht="11.25" customHeight="1" x14ac:dyDescent="0.2">
      <c r="A19" s="134">
        <v>180</v>
      </c>
      <c r="B19" s="223">
        <v>448</v>
      </c>
      <c r="C19" s="135" t="s">
        <v>1412</v>
      </c>
      <c r="D19" s="136" t="s">
        <v>1431</v>
      </c>
      <c r="E19" s="116" t="s">
        <v>1432</v>
      </c>
      <c r="F19" s="116" t="s">
        <v>1433</v>
      </c>
      <c r="G19" s="116" t="s">
        <v>1434</v>
      </c>
      <c r="H19" s="116"/>
      <c r="I19" s="138"/>
      <c r="J19" s="119">
        <v>8.9731060606060602</v>
      </c>
      <c r="K19" s="120">
        <f t="shared" si="0"/>
        <v>2.2599102689393935</v>
      </c>
      <c r="L19" s="121">
        <f t="shared" si="1"/>
        <v>14</v>
      </c>
      <c r="M19" s="122">
        <v>3</v>
      </c>
      <c r="N19" s="139">
        <v>3</v>
      </c>
      <c r="O19" s="123">
        <v>2</v>
      </c>
      <c r="P19" s="139">
        <v>3</v>
      </c>
      <c r="Q19" s="140">
        <v>3</v>
      </c>
      <c r="R19" s="141">
        <v>1</v>
      </c>
      <c r="S19" s="142">
        <v>1</v>
      </c>
      <c r="T19" s="142">
        <v>1</v>
      </c>
      <c r="U19" s="142">
        <v>2</v>
      </c>
      <c r="V19" s="142">
        <v>1</v>
      </c>
      <c r="W19" s="142">
        <v>0</v>
      </c>
      <c r="X19" s="143">
        <v>3</v>
      </c>
      <c r="Y19" s="144">
        <v>3</v>
      </c>
      <c r="Z19" s="145">
        <v>2</v>
      </c>
      <c r="AA19" s="146">
        <v>1</v>
      </c>
      <c r="AB19" s="147">
        <v>1</v>
      </c>
      <c r="AC19" s="132">
        <v>3</v>
      </c>
      <c r="AD19" s="85"/>
      <c r="AE19" s="85"/>
      <c r="AF19" s="133" t="str">
        <f t="shared" si="2"/>
        <v>448</v>
      </c>
      <c r="AG19" s="133">
        <v>2.2599102689393935</v>
      </c>
    </row>
    <row r="20" spans="1:33" s="133" customFormat="1" ht="11.25" customHeight="1" x14ac:dyDescent="0.2">
      <c r="A20" s="134">
        <v>151</v>
      </c>
      <c r="B20" s="223">
        <v>357</v>
      </c>
      <c r="C20" s="135" t="s">
        <v>1412</v>
      </c>
      <c r="D20" s="136" t="s">
        <v>220</v>
      </c>
      <c r="E20" s="116">
        <v>357</v>
      </c>
      <c r="F20" s="116" t="s">
        <v>1435</v>
      </c>
      <c r="G20" s="116"/>
      <c r="H20" s="116"/>
      <c r="I20" s="138"/>
      <c r="J20" s="119">
        <v>11.889772727272728</v>
      </c>
      <c r="K20" s="120">
        <f t="shared" si="0"/>
        <v>2.249881102272727</v>
      </c>
      <c r="L20" s="121">
        <f t="shared" si="1"/>
        <v>15</v>
      </c>
      <c r="M20" s="122">
        <v>3</v>
      </c>
      <c r="N20" s="139">
        <v>2</v>
      </c>
      <c r="O20" s="123">
        <v>3</v>
      </c>
      <c r="P20" s="139">
        <v>2</v>
      </c>
      <c r="Q20" s="140">
        <v>3</v>
      </c>
      <c r="R20" s="141">
        <v>0</v>
      </c>
      <c r="S20" s="142">
        <v>3</v>
      </c>
      <c r="T20" s="142">
        <v>3</v>
      </c>
      <c r="U20" s="142">
        <v>1</v>
      </c>
      <c r="V20" s="142">
        <v>2</v>
      </c>
      <c r="W20" s="142">
        <v>2</v>
      </c>
      <c r="X20" s="143">
        <v>2</v>
      </c>
      <c r="Y20" s="144">
        <v>3</v>
      </c>
      <c r="Z20" s="145">
        <v>3</v>
      </c>
      <c r="AA20" s="146">
        <v>1</v>
      </c>
      <c r="AB20" s="147">
        <v>1</v>
      </c>
      <c r="AC20" s="132">
        <v>1</v>
      </c>
      <c r="AD20" s="85"/>
      <c r="AE20" s="85"/>
      <c r="AF20" s="133" t="str">
        <f t="shared" si="2"/>
        <v>357</v>
      </c>
      <c r="AG20" s="133">
        <v>2.249881102272727</v>
      </c>
    </row>
    <row r="21" spans="1:33" s="133" customFormat="1" ht="11.25" customHeight="1" x14ac:dyDescent="0.2">
      <c r="A21" s="134">
        <v>3</v>
      </c>
      <c r="B21" s="223">
        <v>73</v>
      </c>
      <c r="C21" s="135" t="s">
        <v>1412</v>
      </c>
      <c r="D21" s="136" t="s">
        <v>241</v>
      </c>
      <c r="E21" s="116">
        <v>73</v>
      </c>
      <c r="F21" s="116" t="s">
        <v>1436</v>
      </c>
      <c r="G21" s="116"/>
      <c r="H21" s="116"/>
      <c r="I21" s="138"/>
      <c r="J21" s="119">
        <v>12.805113636363636</v>
      </c>
      <c r="K21" s="120">
        <f t="shared" si="0"/>
        <v>2.2398719488636369</v>
      </c>
      <c r="L21" s="121">
        <f t="shared" si="1"/>
        <v>16</v>
      </c>
      <c r="M21" s="122">
        <v>3</v>
      </c>
      <c r="N21" s="139">
        <v>3</v>
      </c>
      <c r="O21" s="123">
        <v>2</v>
      </c>
      <c r="P21" s="139">
        <v>3</v>
      </c>
      <c r="Q21" s="140">
        <v>3</v>
      </c>
      <c r="R21" s="141">
        <v>0</v>
      </c>
      <c r="S21" s="142">
        <v>1</v>
      </c>
      <c r="T21" s="142">
        <v>2</v>
      </c>
      <c r="U21" s="142">
        <v>2</v>
      </c>
      <c r="V21" s="142">
        <v>2</v>
      </c>
      <c r="W21" s="142">
        <v>1</v>
      </c>
      <c r="X21" s="143">
        <v>3</v>
      </c>
      <c r="Y21" s="144">
        <v>2</v>
      </c>
      <c r="Z21" s="145">
        <v>2</v>
      </c>
      <c r="AA21" s="146">
        <v>1</v>
      </c>
      <c r="AB21" s="147">
        <v>2</v>
      </c>
      <c r="AC21" s="132">
        <v>2</v>
      </c>
      <c r="AD21" s="85"/>
      <c r="AE21" s="85"/>
      <c r="AF21" s="133" t="str">
        <f t="shared" si="2"/>
        <v>73</v>
      </c>
      <c r="AG21" s="133">
        <v>2.2398719488636369</v>
      </c>
    </row>
    <row r="22" spans="1:33" s="133" customFormat="1" ht="11.25" customHeight="1" x14ac:dyDescent="0.2">
      <c r="A22" s="134">
        <v>155</v>
      </c>
      <c r="B22" s="223">
        <v>358</v>
      </c>
      <c r="C22" s="135" t="s">
        <v>1412</v>
      </c>
      <c r="D22" s="136" t="s">
        <v>220</v>
      </c>
      <c r="E22" s="116" t="s">
        <v>1437</v>
      </c>
      <c r="F22" s="116" t="s">
        <v>1416</v>
      </c>
      <c r="G22" s="116"/>
      <c r="H22" s="116"/>
      <c r="I22" s="138"/>
      <c r="J22" s="119">
        <v>17.951325757575759</v>
      </c>
      <c r="K22" s="120">
        <f t="shared" si="0"/>
        <v>2.2398204867424241</v>
      </c>
      <c r="L22" s="121">
        <f t="shared" si="1"/>
        <v>17</v>
      </c>
      <c r="M22" s="122">
        <v>3</v>
      </c>
      <c r="N22" s="139">
        <v>2</v>
      </c>
      <c r="O22" s="123">
        <v>2</v>
      </c>
      <c r="P22" s="139">
        <v>2</v>
      </c>
      <c r="Q22" s="140">
        <v>3</v>
      </c>
      <c r="R22" s="141">
        <v>2</v>
      </c>
      <c r="S22" s="142">
        <v>2</v>
      </c>
      <c r="T22" s="142">
        <v>2</v>
      </c>
      <c r="U22" s="142">
        <v>2</v>
      </c>
      <c r="V22" s="142">
        <v>2</v>
      </c>
      <c r="W22" s="142">
        <v>2</v>
      </c>
      <c r="X22" s="143">
        <v>2</v>
      </c>
      <c r="Y22" s="144">
        <v>3</v>
      </c>
      <c r="Z22" s="145">
        <v>3</v>
      </c>
      <c r="AA22" s="146">
        <v>1</v>
      </c>
      <c r="AB22" s="147">
        <v>1</v>
      </c>
      <c r="AC22" s="132">
        <v>3</v>
      </c>
      <c r="AD22" s="85"/>
      <c r="AE22" s="85"/>
      <c r="AF22" s="133" t="str">
        <f t="shared" si="2"/>
        <v>358</v>
      </c>
      <c r="AG22" s="133">
        <v>2.2398204867424241</v>
      </c>
    </row>
    <row r="23" spans="1:33" s="133" customFormat="1" ht="11.25" customHeight="1" x14ac:dyDescent="0.2">
      <c r="A23" s="134">
        <v>74</v>
      </c>
      <c r="B23" s="223">
        <v>220</v>
      </c>
      <c r="C23" s="135" t="s">
        <v>1408</v>
      </c>
      <c r="D23" s="136" t="s">
        <v>1409</v>
      </c>
      <c r="E23" s="116" t="s">
        <v>1438</v>
      </c>
      <c r="F23" s="116" t="s">
        <v>1416</v>
      </c>
      <c r="G23" s="116"/>
      <c r="H23" s="116"/>
      <c r="I23" s="138"/>
      <c r="J23" s="119">
        <v>33.336931818181817</v>
      </c>
      <c r="K23" s="120">
        <f t="shared" si="0"/>
        <v>2.2296666306818187</v>
      </c>
      <c r="L23" s="121">
        <f t="shared" si="1"/>
        <v>18</v>
      </c>
      <c r="M23" s="122">
        <v>3</v>
      </c>
      <c r="N23" s="139">
        <v>3</v>
      </c>
      <c r="O23" s="123">
        <v>2</v>
      </c>
      <c r="P23" s="139">
        <v>3</v>
      </c>
      <c r="Q23" s="140">
        <v>3</v>
      </c>
      <c r="R23" s="141">
        <v>0</v>
      </c>
      <c r="S23" s="142">
        <v>2</v>
      </c>
      <c r="T23" s="142">
        <v>1</v>
      </c>
      <c r="U23" s="142">
        <v>3</v>
      </c>
      <c r="V23" s="142">
        <v>2</v>
      </c>
      <c r="W23" s="142">
        <v>2</v>
      </c>
      <c r="X23" s="143">
        <v>3</v>
      </c>
      <c r="Y23" s="144">
        <v>2</v>
      </c>
      <c r="Z23" s="145">
        <v>2</v>
      </c>
      <c r="AA23" s="146">
        <v>0</v>
      </c>
      <c r="AB23" s="147">
        <v>1</v>
      </c>
      <c r="AC23" s="132">
        <v>2</v>
      </c>
      <c r="AD23" s="85"/>
      <c r="AE23" s="85"/>
      <c r="AF23" s="133" t="str">
        <f t="shared" si="2"/>
        <v>220</v>
      </c>
      <c r="AG23" s="133">
        <v>2.2296666306818187</v>
      </c>
    </row>
    <row r="24" spans="1:33" s="133" customFormat="1" ht="11.25" customHeight="1" x14ac:dyDescent="0.2">
      <c r="A24" s="134">
        <v>81</v>
      </c>
      <c r="B24" s="223">
        <v>222</v>
      </c>
      <c r="C24" s="135" t="s">
        <v>1408</v>
      </c>
      <c r="D24" s="136" t="s">
        <v>1409</v>
      </c>
      <c r="E24" s="137" t="s">
        <v>1439</v>
      </c>
      <c r="F24" s="116" t="s">
        <v>1416</v>
      </c>
      <c r="G24" s="116"/>
      <c r="H24" s="116"/>
      <c r="I24" s="138"/>
      <c r="J24" s="119">
        <v>51</v>
      </c>
      <c r="K24" s="120">
        <f t="shared" si="0"/>
        <v>2.2294899999999997</v>
      </c>
      <c r="L24" s="121">
        <f t="shared" si="1"/>
        <v>19</v>
      </c>
      <c r="M24" s="122">
        <v>3</v>
      </c>
      <c r="N24" s="139">
        <v>3</v>
      </c>
      <c r="O24" s="123">
        <v>2</v>
      </c>
      <c r="P24" s="139">
        <v>2</v>
      </c>
      <c r="Q24" s="140">
        <v>3</v>
      </c>
      <c r="R24" s="141">
        <v>1</v>
      </c>
      <c r="S24" s="142">
        <v>3</v>
      </c>
      <c r="T24" s="142">
        <v>2</v>
      </c>
      <c r="U24" s="142">
        <v>3</v>
      </c>
      <c r="V24" s="142">
        <v>3</v>
      </c>
      <c r="W24" s="142">
        <v>2</v>
      </c>
      <c r="X24" s="143">
        <v>3</v>
      </c>
      <c r="Y24" s="144">
        <v>3</v>
      </c>
      <c r="Z24" s="145">
        <v>2</v>
      </c>
      <c r="AA24" s="146">
        <v>0</v>
      </c>
      <c r="AB24" s="147">
        <v>1</v>
      </c>
      <c r="AC24" s="132">
        <v>1</v>
      </c>
      <c r="AD24" s="85"/>
      <c r="AE24" s="85"/>
      <c r="AF24" s="133" t="str">
        <f t="shared" si="2"/>
        <v>222</v>
      </c>
      <c r="AG24" s="133">
        <v>2.2294899999999997</v>
      </c>
    </row>
    <row r="25" spans="1:33" s="133" customFormat="1" ht="11.25" customHeight="1" x14ac:dyDescent="0.2">
      <c r="A25" s="134">
        <v>63</v>
      </c>
      <c r="B25" s="224">
        <v>214</v>
      </c>
      <c r="C25" s="135" t="s">
        <v>1408</v>
      </c>
      <c r="D25" s="136" t="s">
        <v>1072</v>
      </c>
      <c r="E25" s="135" t="s">
        <v>1440</v>
      </c>
      <c r="F25" s="136" t="s">
        <v>1441</v>
      </c>
      <c r="G25" s="116" t="s">
        <v>1416</v>
      </c>
      <c r="H25" s="116"/>
      <c r="I25" s="138"/>
      <c r="J25" s="119">
        <v>32.929166666666667</v>
      </c>
      <c r="K25" s="120">
        <f t="shared" si="0"/>
        <v>2.2196707083333327</v>
      </c>
      <c r="L25" s="121">
        <f t="shared" si="1"/>
        <v>20</v>
      </c>
      <c r="M25" s="122">
        <v>3</v>
      </c>
      <c r="N25" s="139">
        <v>2</v>
      </c>
      <c r="O25" s="123">
        <v>2</v>
      </c>
      <c r="P25" s="139">
        <v>2</v>
      </c>
      <c r="Q25" s="140">
        <v>3</v>
      </c>
      <c r="R25" s="141">
        <v>2</v>
      </c>
      <c r="S25" s="142">
        <v>2</v>
      </c>
      <c r="T25" s="142">
        <v>1</v>
      </c>
      <c r="U25" s="142">
        <v>3</v>
      </c>
      <c r="V25" s="142">
        <v>3</v>
      </c>
      <c r="W25" s="142">
        <v>1</v>
      </c>
      <c r="X25" s="143">
        <v>3</v>
      </c>
      <c r="Y25" s="144">
        <v>3</v>
      </c>
      <c r="Z25" s="145">
        <v>2</v>
      </c>
      <c r="AA25" s="146">
        <v>3</v>
      </c>
      <c r="AB25" s="147">
        <v>3</v>
      </c>
      <c r="AC25" s="132">
        <v>1</v>
      </c>
      <c r="AD25" s="85"/>
      <c r="AE25" s="85"/>
      <c r="AF25" s="133" t="str">
        <f t="shared" si="2"/>
        <v>214</v>
      </c>
      <c r="AG25" s="133">
        <v>2.2196707083333327</v>
      </c>
    </row>
    <row r="26" spans="1:33" s="133" customFormat="1" ht="11.25" customHeight="1" x14ac:dyDescent="0.2">
      <c r="A26" s="134">
        <v>77</v>
      </c>
      <c r="B26" s="224">
        <v>221</v>
      </c>
      <c r="C26" s="135" t="s">
        <v>1408</v>
      </c>
      <c r="D26" s="136" t="s">
        <v>1409</v>
      </c>
      <c r="E26" s="135" t="s">
        <v>1411</v>
      </c>
      <c r="F26" s="136" t="s">
        <v>1442</v>
      </c>
      <c r="G26" s="116" t="s">
        <v>1443</v>
      </c>
      <c r="H26" s="116"/>
      <c r="I26" s="138"/>
      <c r="J26" s="119">
        <v>16.057765151515152</v>
      </c>
      <c r="K26" s="120">
        <f t="shared" si="0"/>
        <v>2.2098394223484843</v>
      </c>
      <c r="L26" s="121">
        <f t="shared" si="1"/>
        <v>21</v>
      </c>
      <c r="M26" s="122">
        <v>3</v>
      </c>
      <c r="N26" s="139">
        <v>3</v>
      </c>
      <c r="O26" s="123">
        <v>1</v>
      </c>
      <c r="P26" s="139">
        <v>3</v>
      </c>
      <c r="Q26" s="140">
        <v>3</v>
      </c>
      <c r="R26" s="141">
        <v>0</v>
      </c>
      <c r="S26" s="142">
        <v>1</v>
      </c>
      <c r="T26" s="142">
        <v>2</v>
      </c>
      <c r="U26" s="142">
        <v>1</v>
      </c>
      <c r="V26" s="142">
        <v>1</v>
      </c>
      <c r="W26" s="142">
        <v>1</v>
      </c>
      <c r="X26" s="143">
        <v>3</v>
      </c>
      <c r="Y26" s="144">
        <v>3</v>
      </c>
      <c r="Z26" s="145">
        <v>2</v>
      </c>
      <c r="AA26" s="146">
        <v>1</v>
      </c>
      <c r="AB26" s="147">
        <v>3</v>
      </c>
      <c r="AC26" s="132">
        <v>3</v>
      </c>
      <c r="AD26" s="85"/>
      <c r="AE26" s="85"/>
      <c r="AF26" s="133" t="str">
        <f t="shared" si="2"/>
        <v>221</v>
      </c>
      <c r="AG26" s="133">
        <v>2.2098394223484843</v>
      </c>
    </row>
    <row r="27" spans="1:33" s="133" customFormat="1" ht="11.25" customHeight="1" x14ac:dyDescent="0.2">
      <c r="A27" s="134">
        <v>219</v>
      </c>
      <c r="B27" s="224">
        <v>524</v>
      </c>
      <c r="C27" s="135" t="s">
        <v>1412</v>
      </c>
      <c r="D27" s="136" t="s">
        <v>1122</v>
      </c>
      <c r="E27" s="135" t="s">
        <v>1444</v>
      </c>
      <c r="F27" s="136" t="s">
        <v>1445</v>
      </c>
      <c r="G27" s="116"/>
      <c r="H27" s="116"/>
      <c r="I27" s="138"/>
      <c r="J27" s="119">
        <v>38.566477272727276</v>
      </c>
      <c r="K27" s="120">
        <f t="shared" si="0"/>
        <v>2.2096143352272728</v>
      </c>
      <c r="L27" s="121">
        <f t="shared" si="1"/>
        <v>22</v>
      </c>
      <c r="M27" s="122">
        <v>3</v>
      </c>
      <c r="N27" s="139">
        <v>1</v>
      </c>
      <c r="O27" s="123">
        <v>3</v>
      </c>
      <c r="P27" s="139">
        <v>2</v>
      </c>
      <c r="Q27" s="140">
        <v>2</v>
      </c>
      <c r="R27" s="141">
        <v>3</v>
      </c>
      <c r="S27" s="142">
        <v>3</v>
      </c>
      <c r="T27" s="142">
        <v>3</v>
      </c>
      <c r="U27" s="142">
        <v>2</v>
      </c>
      <c r="V27" s="142">
        <v>3</v>
      </c>
      <c r="W27" s="142">
        <v>3</v>
      </c>
      <c r="X27" s="143">
        <v>2</v>
      </c>
      <c r="Y27" s="144">
        <v>3</v>
      </c>
      <c r="Z27" s="145">
        <v>3</v>
      </c>
      <c r="AA27" s="146">
        <v>1</v>
      </c>
      <c r="AB27" s="147">
        <v>1</v>
      </c>
      <c r="AC27" s="132">
        <v>2</v>
      </c>
      <c r="AD27" s="85"/>
      <c r="AE27" s="85"/>
      <c r="AF27" s="133" t="str">
        <f t="shared" si="2"/>
        <v>524</v>
      </c>
      <c r="AG27" s="133">
        <v>2.2096143352272728</v>
      </c>
    </row>
    <row r="28" spans="1:33" s="133" customFormat="1" ht="11.25" customHeight="1" x14ac:dyDescent="0.2">
      <c r="A28" s="134">
        <v>153</v>
      </c>
      <c r="B28" s="224">
        <v>357</v>
      </c>
      <c r="C28" s="135" t="s">
        <v>1412</v>
      </c>
      <c r="D28" s="136" t="s">
        <v>220</v>
      </c>
      <c r="E28" s="135" t="s">
        <v>1446</v>
      </c>
      <c r="F28" s="136" t="s">
        <v>1416</v>
      </c>
      <c r="G28" s="116"/>
      <c r="H28" s="116"/>
      <c r="I28" s="138"/>
      <c r="J28" s="119">
        <v>7.113825757575758</v>
      </c>
      <c r="K28" s="120">
        <f t="shared" si="0"/>
        <v>2.199928861742424</v>
      </c>
      <c r="L28" s="121">
        <f t="shared" si="1"/>
        <v>23</v>
      </c>
      <c r="M28" s="122">
        <v>3</v>
      </c>
      <c r="N28" s="139">
        <v>2</v>
      </c>
      <c r="O28" s="123">
        <v>3</v>
      </c>
      <c r="P28" s="139">
        <v>2</v>
      </c>
      <c r="Q28" s="140">
        <v>3</v>
      </c>
      <c r="R28" s="141">
        <v>0</v>
      </c>
      <c r="S28" s="142">
        <v>3</v>
      </c>
      <c r="T28" s="142">
        <v>0</v>
      </c>
      <c r="U28" s="142">
        <v>1</v>
      </c>
      <c r="V28" s="142">
        <v>2</v>
      </c>
      <c r="W28" s="142">
        <v>1</v>
      </c>
      <c r="X28" s="143">
        <v>2</v>
      </c>
      <c r="Y28" s="144">
        <v>3</v>
      </c>
      <c r="Z28" s="145">
        <v>3</v>
      </c>
      <c r="AA28" s="146">
        <v>1</v>
      </c>
      <c r="AB28" s="147">
        <v>1</v>
      </c>
      <c r="AC28" s="132">
        <v>2</v>
      </c>
      <c r="AD28" s="85"/>
      <c r="AE28" s="85"/>
      <c r="AF28" s="133" t="str">
        <f t="shared" si="2"/>
        <v>357</v>
      </c>
      <c r="AG28" s="133">
        <v>2.199928861742424</v>
      </c>
    </row>
    <row r="29" spans="1:33" s="133" customFormat="1" ht="11.25" customHeight="1" x14ac:dyDescent="0.2">
      <c r="A29" s="134">
        <v>152</v>
      </c>
      <c r="B29" s="224">
        <v>357</v>
      </c>
      <c r="C29" s="135" t="s">
        <v>1412</v>
      </c>
      <c r="D29" s="136" t="s">
        <v>220</v>
      </c>
      <c r="E29" s="135" t="s">
        <v>1435</v>
      </c>
      <c r="F29" s="136" t="s">
        <v>1446</v>
      </c>
      <c r="G29" s="116"/>
      <c r="H29" s="116"/>
      <c r="I29" s="138"/>
      <c r="J29" s="119">
        <v>9.7471590909090917</v>
      </c>
      <c r="K29" s="120">
        <f t="shared" si="0"/>
        <v>2.1999025284090905</v>
      </c>
      <c r="L29" s="121">
        <f t="shared" si="1"/>
        <v>24</v>
      </c>
      <c r="M29" s="122">
        <v>3</v>
      </c>
      <c r="N29" s="139">
        <v>2</v>
      </c>
      <c r="O29" s="123">
        <v>2</v>
      </c>
      <c r="P29" s="139">
        <v>2</v>
      </c>
      <c r="Q29" s="140">
        <v>3</v>
      </c>
      <c r="R29" s="141">
        <v>2</v>
      </c>
      <c r="S29" s="142">
        <v>3</v>
      </c>
      <c r="T29" s="142">
        <v>2</v>
      </c>
      <c r="U29" s="142">
        <v>1</v>
      </c>
      <c r="V29" s="142">
        <v>2</v>
      </c>
      <c r="W29" s="142">
        <v>1</v>
      </c>
      <c r="X29" s="143">
        <v>2</v>
      </c>
      <c r="Y29" s="144">
        <v>3</v>
      </c>
      <c r="Z29" s="145">
        <v>3</v>
      </c>
      <c r="AA29" s="146">
        <v>1</v>
      </c>
      <c r="AB29" s="147">
        <v>1</v>
      </c>
      <c r="AC29" s="132">
        <v>2</v>
      </c>
      <c r="AD29" s="85"/>
      <c r="AE29" s="85"/>
      <c r="AF29" s="133" t="str">
        <f t="shared" si="2"/>
        <v>357</v>
      </c>
      <c r="AG29" s="133">
        <v>2.1999025284090905</v>
      </c>
    </row>
    <row r="30" spans="1:33" s="133" customFormat="1" ht="11.25" customHeight="1" x14ac:dyDescent="0.2">
      <c r="A30" s="134">
        <v>27</v>
      </c>
      <c r="B30" s="224">
        <v>176</v>
      </c>
      <c r="C30" s="135" t="s">
        <v>1408</v>
      </c>
      <c r="D30" s="136" t="s">
        <v>464</v>
      </c>
      <c r="E30" s="135" t="s">
        <v>1447</v>
      </c>
      <c r="F30" s="136" t="s">
        <v>1416</v>
      </c>
      <c r="G30" s="116"/>
      <c r="H30" s="116"/>
      <c r="I30" s="138"/>
      <c r="J30" s="119">
        <v>36.485606060606059</v>
      </c>
      <c r="K30" s="120">
        <f t="shared" si="0"/>
        <v>2.1996351439393935</v>
      </c>
      <c r="L30" s="121">
        <f t="shared" si="1"/>
        <v>25</v>
      </c>
      <c r="M30" s="122">
        <v>3</v>
      </c>
      <c r="N30" s="139">
        <v>1</v>
      </c>
      <c r="O30" s="123">
        <v>3</v>
      </c>
      <c r="P30" s="139">
        <v>2</v>
      </c>
      <c r="Q30" s="140">
        <v>2</v>
      </c>
      <c r="R30" s="141">
        <v>2</v>
      </c>
      <c r="S30" s="142">
        <v>3</v>
      </c>
      <c r="T30" s="142">
        <v>3</v>
      </c>
      <c r="U30" s="142">
        <v>2</v>
      </c>
      <c r="V30" s="142">
        <v>3</v>
      </c>
      <c r="W30" s="142">
        <v>2</v>
      </c>
      <c r="X30" s="143">
        <v>3</v>
      </c>
      <c r="Y30" s="144">
        <v>3</v>
      </c>
      <c r="Z30" s="145">
        <v>3</v>
      </c>
      <c r="AA30" s="146">
        <v>1</v>
      </c>
      <c r="AB30" s="147">
        <v>1</v>
      </c>
      <c r="AC30" s="132">
        <v>2</v>
      </c>
      <c r="AD30" s="85"/>
      <c r="AE30" s="85"/>
      <c r="AF30" s="133" t="str">
        <f t="shared" si="2"/>
        <v>176</v>
      </c>
      <c r="AG30" s="133">
        <v>2.1996351439393935</v>
      </c>
    </row>
    <row r="31" spans="1:33" s="133" customFormat="1" ht="11.25" customHeight="1" x14ac:dyDescent="0.2">
      <c r="A31" s="134">
        <v>257</v>
      </c>
      <c r="B31" s="224">
        <v>972</v>
      </c>
      <c r="C31" s="135" t="s">
        <v>1408</v>
      </c>
      <c r="D31" s="136" t="s">
        <v>1115</v>
      </c>
      <c r="E31" s="135" t="s">
        <v>1448</v>
      </c>
      <c r="F31" s="136" t="s">
        <v>1416</v>
      </c>
      <c r="G31" s="116"/>
      <c r="H31" s="116"/>
      <c r="I31" s="138"/>
      <c r="J31" s="119">
        <v>15.697916666666666</v>
      </c>
      <c r="K31" s="120">
        <f t="shared" si="0"/>
        <v>2.1898430208333335</v>
      </c>
      <c r="L31" s="121">
        <f t="shared" si="1"/>
        <v>26</v>
      </c>
      <c r="M31" s="122">
        <v>3</v>
      </c>
      <c r="N31" s="139">
        <v>2</v>
      </c>
      <c r="O31" s="123">
        <v>2</v>
      </c>
      <c r="P31" s="139">
        <v>3</v>
      </c>
      <c r="Q31" s="140">
        <v>3</v>
      </c>
      <c r="R31" s="141">
        <v>1</v>
      </c>
      <c r="S31" s="142">
        <v>2</v>
      </c>
      <c r="T31" s="142">
        <v>0</v>
      </c>
      <c r="U31" s="142">
        <v>2</v>
      </c>
      <c r="V31" s="142">
        <v>2</v>
      </c>
      <c r="W31" s="142">
        <v>1</v>
      </c>
      <c r="X31" s="143">
        <v>3</v>
      </c>
      <c r="Y31" s="144">
        <v>3</v>
      </c>
      <c r="Z31" s="145">
        <v>2</v>
      </c>
      <c r="AA31" s="146">
        <v>2</v>
      </c>
      <c r="AB31" s="147">
        <v>2</v>
      </c>
      <c r="AC31" s="132">
        <v>1</v>
      </c>
      <c r="AD31" s="85"/>
      <c r="AE31" s="85"/>
      <c r="AF31" s="133" t="str">
        <f t="shared" si="2"/>
        <v>972</v>
      </c>
      <c r="AG31" s="133">
        <v>2.1898430208333335</v>
      </c>
    </row>
    <row r="32" spans="1:33" s="133" customFormat="1" ht="11.25" customHeight="1" x14ac:dyDescent="0.2">
      <c r="A32" s="134">
        <v>4</v>
      </c>
      <c r="B32" s="224">
        <v>73</v>
      </c>
      <c r="C32" s="135" t="s">
        <v>1412</v>
      </c>
      <c r="D32" s="136" t="s">
        <v>241</v>
      </c>
      <c r="E32" s="135" t="s">
        <v>1436</v>
      </c>
      <c r="F32" s="136" t="s">
        <v>1449</v>
      </c>
      <c r="G32" s="116"/>
      <c r="H32" s="116"/>
      <c r="I32" s="138"/>
      <c r="J32" s="119">
        <v>23.069128787878789</v>
      </c>
      <c r="K32" s="120">
        <f t="shared" si="0"/>
        <v>2.1897693087121213</v>
      </c>
      <c r="L32" s="121">
        <f t="shared" si="1"/>
        <v>27</v>
      </c>
      <c r="M32" s="122">
        <v>3</v>
      </c>
      <c r="N32" s="139">
        <v>3</v>
      </c>
      <c r="O32" s="123">
        <v>1</v>
      </c>
      <c r="P32" s="139">
        <v>3</v>
      </c>
      <c r="Q32" s="140">
        <v>3</v>
      </c>
      <c r="R32" s="141">
        <v>1</v>
      </c>
      <c r="S32" s="142">
        <v>2</v>
      </c>
      <c r="T32" s="142">
        <v>2</v>
      </c>
      <c r="U32" s="142">
        <v>1</v>
      </c>
      <c r="V32" s="142">
        <v>2</v>
      </c>
      <c r="W32" s="142">
        <v>3</v>
      </c>
      <c r="X32" s="143">
        <v>3</v>
      </c>
      <c r="Y32" s="144">
        <v>2</v>
      </c>
      <c r="Z32" s="145">
        <v>2</v>
      </c>
      <c r="AA32" s="146">
        <v>1</v>
      </c>
      <c r="AB32" s="147">
        <v>1</v>
      </c>
      <c r="AC32" s="132">
        <v>2</v>
      </c>
      <c r="AD32" s="85"/>
      <c r="AE32" s="85"/>
      <c r="AF32" s="133" t="str">
        <f t="shared" si="2"/>
        <v>73</v>
      </c>
      <c r="AG32" s="133">
        <v>2.1897693087121213</v>
      </c>
    </row>
    <row r="33" spans="1:32" s="133" customFormat="1" ht="11.25" customHeight="1" x14ac:dyDescent="0.2">
      <c r="A33" s="134">
        <v>182</v>
      </c>
      <c r="B33" s="224">
        <v>448</v>
      </c>
      <c r="C33" s="135" t="s">
        <v>1412</v>
      </c>
      <c r="D33" s="136" t="s">
        <v>1431</v>
      </c>
      <c r="E33" s="135" t="s">
        <v>1433</v>
      </c>
      <c r="F33" s="136" t="s">
        <v>1450</v>
      </c>
      <c r="G33" s="116"/>
      <c r="H33" s="116"/>
      <c r="I33" s="138"/>
      <c r="J33" s="119">
        <v>12.77253787878788</v>
      </c>
      <c r="K33" s="120">
        <f t="shared" si="0"/>
        <v>2.1798722746212125</v>
      </c>
      <c r="L33" s="121">
        <f t="shared" si="1"/>
        <v>28</v>
      </c>
      <c r="M33" s="122">
        <v>3</v>
      </c>
      <c r="N33" s="139">
        <v>3</v>
      </c>
      <c r="O33" s="123">
        <v>1</v>
      </c>
      <c r="P33" s="139">
        <v>3</v>
      </c>
      <c r="Q33" s="140">
        <v>3</v>
      </c>
      <c r="R33" s="141">
        <v>1</v>
      </c>
      <c r="S33" s="142">
        <v>1</v>
      </c>
      <c r="T33" s="142">
        <v>1</v>
      </c>
      <c r="U33" s="142">
        <v>2</v>
      </c>
      <c r="V33" s="142">
        <v>1</v>
      </c>
      <c r="W33" s="142">
        <v>1</v>
      </c>
      <c r="X33" s="143">
        <v>3</v>
      </c>
      <c r="Y33" s="144">
        <v>3</v>
      </c>
      <c r="Z33" s="145">
        <v>2</v>
      </c>
      <c r="AA33" s="146">
        <v>1</v>
      </c>
      <c r="AB33" s="147">
        <v>2</v>
      </c>
      <c r="AC33" s="132">
        <v>2</v>
      </c>
      <c r="AD33" s="85"/>
      <c r="AE33" s="85"/>
      <c r="AF33" s="133" t="str">
        <f t="shared" si="2"/>
        <v>448</v>
      </c>
    </row>
    <row r="34" spans="1:32" s="133" customFormat="1" ht="11.25" customHeight="1" x14ac:dyDescent="0.2">
      <c r="A34" s="134">
        <v>103</v>
      </c>
      <c r="B34" s="224">
        <v>240</v>
      </c>
      <c r="C34" s="135" t="s">
        <v>1412</v>
      </c>
      <c r="D34" s="136" t="s">
        <v>844</v>
      </c>
      <c r="E34" s="135">
        <v>240</v>
      </c>
      <c r="F34" s="136" t="s">
        <v>1451</v>
      </c>
      <c r="G34" s="116" t="s">
        <v>1452</v>
      </c>
      <c r="H34" s="116"/>
      <c r="I34" s="138"/>
      <c r="J34" s="119">
        <v>13.931818181818182</v>
      </c>
      <c r="K34" s="120">
        <f t="shared" si="0"/>
        <v>2.1698606818181814</v>
      </c>
      <c r="L34" s="121">
        <f t="shared" si="1"/>
        <v>29</v>
      </c>
      <c r="M34" s="122">
        <v>3</v>
      </c>
      <c r="N34" s="139">
        <v>1</v>
      </c>
      <c r="O34" s="123">
        <v>3</v>
      </c>
      <c r="P34" s="139">
        <v>3</v>
      </c>
      <c r="Q34" s="140">
        <v>3</v>
      </c>
      <c r="R34" s="141">
        <v>3</v>
      </c>
      <c r="S34" s="142">
        <v>2</v>
      </c>
      <c r="T34" s="142">
        <v>3</v>
      </c>
      <c r="U34" s="142">
        <v>2</v>
      </c>
      <c r="V34" s="142">
        <v>2</v>
      </c>
      <c r="W34" s="142">
        <v>0</v>
      </c>
      <c r="X34" s="143">
        <v>2</v>
      </c>
      <c r="Y34" s="144">
        <v>3</v>
      </c>
      <c r="Z34" s="145">
        <v>2</v>
      </c>
      <c r="AA34" s="146">
        <v>1</v>
      </c>
      <c r="AB34" s="147">
        <v>1</v>
      </c>
      <c r="AC34" s="132">
        <v>1</v>
      </c>
      <c r="AD34" s="85"/>
      <c r="AE34" s="85"/>
      <c r="AF34" s="133" t="str">
        <f t="shared" si="2"/>
        <v>240</v>
      </c>
    </row>
    <row r="35" spans="1:32" s="133" customFormat="1" ht="11.25" customHeight="1" x14ac:dyDescent="0.2">
      <c r="A35" s="134">
        <v>183</v>
      </c>
      <c r="B35" s="224">
        <v>448</v>
      </c>
      <c r="C35" s="135" t="s">
        <v>1412</v>
      </c>
      <c r="D35" s="136" t="s">
        <v>1431</v>
      </c>
      <c r="E35" s="135" t="s">
        <v>1450</v>
      </c>
      <c r="F35" s="136" t="s">
        <v>1416</v>
      </c>
      <c r="G35" s="116"/>
      <c r="H35" s="116"/>
      <c r="I35" s="138"/>
      <c r="J35" s="119">
        <v>14.94905303030303</v>
      </c>
      <c r="K35" s="120">
        <f t="shared" si="0"/>
        <v>2.1698505094696969</v>
      </c>
      <c r="L35" s="121">
        <f t="shared" si="1"/>
        <v>30</v>
      </c>
      <c r="M35" s="122">
        <v>3</v>
      </c>
      <c r="N35" s="139">
        <v>3</v>
      </c>
      <c r="O35" s="123">
        <v>1</v>
      </c>
      <c r="P35" s="139">
        <v>3</v>
      </c>
      <c r="Q35" s="140">
        <v>3</v>
      </c>
      <c r="R35" s="141">
        <v>0</v>
      </c>
      <c r="S35" s="142">
        <v>1</v>
      </c>
      <c r="T35" s="142">
        <v>1</v>
      </c>
      <c r="U35" s="142">
        <v>2</v>
      </c>
      <c r="V35" s="142">
        <v>1</v>
      </c>
      <c r="W35" s="142">
        <v>2</v>
      </c>
      <c r="X35" s="143">
        <v>3</v>
      </c>
      <c r="Y35" s="144">
        <v>3</v>
      </c>
      <c r="Z35" s="145">
        <v>2</v>
      </c>
      <c r="AA35" s="146">
        <v>1</v>
      </c>
      <c r="AB35" s="147">
        <v>1</v>
      </c>
      <c r="AC35" s="132">
        <v>3</v>
      </c>
      <c r="AD35" s="85"/>
      <c r="AE35" s="85"/>
      <c r="AF35" s="133" t="str">
        <f t="shared" si="2"/>
        <v>448</v>
      </c>
    </row>
    <row r="36" spans="1:32" s="133" customFormat="1" ht="11.25" customHeight="1" x14ac:dyDescent="0.2">
      <c r="A36" s="134">
        <v>179</v>
      </c>
      <c r="B36" s="224">
        <v>448</v>
      </c>
      <c r="C36" s="135" t="s">
        <v>1412</v>
      </c>
      <c r="D36" s="136" t="s">
        <v>1431</v>
      </c>
      <c r="E36" s="135">
        <v>448</v>
      </c>
      <c r="F36" s="136" t="s">
        <v>1432</v>
      </c>
      <c r="G36" s="116"/>
      <c r="H36" s="116"/>
      <c r="I36" s="138"/>
      <c r="J36" s="119">
        <v>17.313825757575756</v>
      </c>
      <c r="K36" s="120">
        <f t="shared" si="0"/>
        <v>2.1698268617424241</v>
      </c>
      <c r="L36" s="121">
        <f t="shared" si="1"/>
        <v>31</v>
      </c>
      <c r="M36" s="122">
        <v>3</v>
      </c>
      <c r="N36" s="139">
        <v>3</v>
      </c>
      <c r="O36" s="123">
        <v>1</v>
      </c>
      <c r="P36" s="139">
        <v>3</v>
      </c>
      <c r="Q36" s="140">
        <v>3</v>
      </c>
      <c r="R36" s="141">
        <v>0</v>
      </c>
      <c r="S36" s="142">
        <v>1</v>
      </c>
      <c r="T36" s="142">
        <v>2</v>
      </c>
      <c r="U36" s="142">
        <v>2</v>
      </c>
      <c r="V36" s="142">
        <v>2</v>
      </c>
      <c r="W36" s="142">
        <v>0</v>
      </c>
      <c r="X36" s="143">
        <v>3</v>
      </c>
      <c r="Y36" s="144">
        <v>3</v>
      </c>
      <c r="Z36" s="145">
        <v>2</v>
      </c>
      <c r="AA36" s="146">
        <v>1</v>
      </c>
      <c r="AB36" s="147">
        <v>1</v>
      </c>
      <c r="AC36" s="132">
        <v>3</v>
      </c>
      <c r="AD36" s="85"/>
      <c r="AE36" s="85"/>
      <c r="AF36" s="133" t="str">
        <f t="shared" si="2"/>
        <v>448</v>
      </c>
    </row>
    <row r="37" spans="1:32" s="133" customFormat="1" ht="11.25" customHeight="1" x14ac:dyDescent="0.2">
      <c r="A37" s="134">
        <v>181</v>
      </c>
      <c r="B37" s="224">
        <v>448</v>
      </c>
      <c r="C37" s="135" t="s">
        <v>1412</v>
      </c>
      <c r="D37" s="136" t="s">
        <v>1431</v>
      </c>
      <c r="E37" s="148" t="s">
        <v>1434</v>
      </c>
      <c r="F37" s="136" t="s">
        <v>1416</v>
      </c>
      <c r="G37" s="116"/>
      <c r="H37" s="116"/>
      <c r="I37" s="138"/>
      <c r="J37" s="119">
        <v>26.188068181818181</v>
      </c>
      <c r="K37" s="120">
        <f t="shared" si="0"/>
        <v>2.1697381193181813</v>
      </c>
      <c r="L37" s="121">
        <f t="shared" si="1"/>
        <v>32</v>
      </c>
      <c r="M37" s="122">
        <v>3</v>
      </c>
      <c r="N37" s="139">
        <v>3</v>
      </c>
      <c r="O37" s="123">
        <v>1</v>
      </c>
      <c r="P37" s="139">
        <v>3</v>
      </c>
      <c r="Q37" s="140">
        <v>3</v>
      </c>
      <c r="R37" s="141">
        <v>0</v>
      </c>
      <c r="S37" s="142">
        <v>2</v>
      </c>
      <c r="T37" s="142">
        <v>1</v>
      </c>
      <c r="U37" s="142">
        <v>2</v>
      </c>
      <c r="V37" s="142">
        <v>3</v>
      </c>
      <c r="W37" s="142">
        <v>0</v>
      </c>
      <c r="X37" s="143">
        <v>3</v>
      </c>
      <c r="Y37" s="144">
        <v>3</v>
      </c>
      <c r="Z37" s="145">
        <v>2</v>
      </c>
      <c r="AA37" s="146">
        <v>1</v>
      </c>
      <c r="AB37" s="147">
        <v>1</v>
      </c>
      <c r="AC37" s="132">
        <v>2</v>
      </c>
      <c r="AD37" s="85"/>
      <c r="AE37" s="85"/>
      <c r="AF37" s="133" t="str">
        <f t="shared" si="2"/>
        <v>448</v>
      </c>
    </row>
    <row r="38" spans="1:32" s="133" customFormat="1" ht="11.25" customHeight="1" x14ac:dyDescent="0.2">
      <c r="A38" s="134">
        <v>70</v>
      </c>
      <c r="B38" s="224">
        <v>217</v>
      </c>
      <c r="C38" s="135" t="s">
        <v>1408</v>
      </c>
      <c r="D38" s="136" t="s">
        <v>1072</v>
      </c>
      <c r="E38" s="136">
        <v>217</v>
      </c>
      <c r="F38" s="136" t="s">
        <v>1453</v>
      </c>
      <c r="G38" s="116"/>
      <c r="H38" s="116"/>
      <c r="I38" s="138"/>
      <c r="J38" s="119">
        <v>45.56098484848485</v>
      </c>
      <c r="K38" s="120">
        <f t="shared" si="0"/>
        <v>2.1695443901515152</v>
      </c>
      <c r="L38" s="121">
        <f t="shared" si="1"/>
        <v>33</v>
      </c>
      <c r="M38" s="122">
        <v>3</v>
      </c>
      <c r="N38" s="139">
        <v>3</v>
      </c>
      <c r="O38" s="123">
        <v>3</v>
      </c>
      <c r="P38" s="139">
        <v>1</v>
      </c>
      <c r="Q38" s="140">
        <v>2</v>
      </c>
      <c r="R38" s="141">
        <v>2</v>
      </c>
      <c r="S38" s="142">
        <v>3</v>
      </c>
      <c r="T38" s="142">
        <v>3</v>
      </c>
      <c r="U38" s="142">
        <v>3</v>
      </c>
      <c r="V38" s="142">
        <v>3</v>
      </c>
      <c r="W38" s="142">
        <v>0</v>
      </c>
      <c r="X38" s="143">
        <v>2</v>
      </c>
      <c r="Y38" s="144">
        <v>3</v>
      </c>
      <c r="Z38" s="145">
        <v>2</v>
      </c>
      <c r="AA38" s="146">
        <v>1</v>
      </c>
      <c r="AB38" s="147">
        <v>1</v>
      </c>
      <c r="AC38" s="132">
        <v>3</v>
      </c>
      <c r="AD38" s="85"/>
      <c r="AE38" s="85"/>
      <c r="AF38" s="133" t="str">
        <f t="shared" si="2"/>
        <v>217</v>
      </c>
    </row>
    <row r="39" spans="1:32" s="133" customFormat="1" ht="11.25" customHeight="1" x14ac:dyDescent="0.2">
      <c r="A39" s="134">
        <v>162</v>
      </c>
      <c r="B39" s="224">
        <v>440</v>
      </c>
      <c r="C39" s="135" t="s">
        <v>1412</v>
      </c>
      <c r="D39" s="136" t="s">
        <v>1413</v>
      </c>
      <c r="E39" s="135">
        <v>440</v>
      </c>
      <c r="F39" s="136" t="s">
        <v>1422</v>
      </c>
      <c r="G39" s="116"/>
      <c r="H39" s="116"/>
      <c r="I39" s="138"/>
      <c r="J39" s="119">
        <v>8.0581439393939398</v>
      </c>
      <c r="K39" s="120">
        <f t="shared" si="0"/>
        <v>2.1599194185606061</v>
      </c>
      <c r="L39" s="121">
        <f t="shared" si="1"/>
        <v>34</v>
      </c>
      <c r="M39" s="122">
        <v>3</v>
      </c>
      <c r="N39" s="139">
        <v>2</v>
      </c>
      <c r="O39" s="123">
        <v>2</v>
      </c>
      <c r="P39" s="139">
        <v>3</v>
      </c>
      <c r="Q39" s="140">
        <v>3</v>
      </c>
      <c r="R39" s="141">
        <v>0</v>
      </c>
      <c r="S39" s="142">
        <v>1</v>
      </c>
      <c r="T39" s="142">
        <v>2</v>
      </c>
      <c r="U39" s="142">
        <v>2</v>
      </c>
      <c r="V39" s="142">
        <v>1</v>
      </c>
      <c r="W39" s="142">
        <v>1</v>
      </c>
      <c r="X39" s="143">
        <v>3</v>
      </c>
      <c r="Y39" s="144">
        <v>2</v>
      </c>
      <c r="Z39" s="145">
        <v>2</v>
      </c>
      <c r="AA39" s="146">
        <v>1</v>
      </c>
      <c r="AB39" s="147">
        <v>3</v>
      </c>
      <c r="AC39" s="132">
        <v>3</v>
      </c>
      <c r="AD39" s="85"/>
      <c r="AE39" s="85"/>
      <c r="AF39" s="133" t="str">
        <f t="shared" si="2"/>
        <v>440</v>
      </c>
    </row>
    <row r="40" spans="1:32" s="133" customFormat="1" ht="11.25" customHeight="1" x14ac:dyDescent="0.2">
      <c r="A40" s="134">
        <v>169</v>
      </c>
      <c r="B40" s="224">
        <v>442</v>
      </c>
      <c r="C40" s="135" t="s">
        <v>1412</v>
      </c>
      <c r="D40" s="136" t="s">
        <v>1413</v>
      </c>
      <c r="E40" s="135" t="s">
        <v>1415</v>
      </c>
      <c r="F40" s="136" t="s">
        <v>1416</v>
      </c>
      <c r="G40" s="116"/>
      <c r="H40" s="116"/>
      <c r="I40" s="138"/>
      <c r="J40" s="119">
        <v>10.703219696969697</v>
      </c>
      <c r="K40" s="120">
        <f t="shared" si="0"/>
        <v>2.1598929678030307</v>
      </c>
      <c r="L40" s="121">
        <f t="shared" si="1"/>
        <v>35</v>
      </c>
      <c r="M40" s="122">
        <v>3</v>
      </c>
      <c r="N40" s="139">
        <v>3</v>
      </c>
      <c r="O40" s="123">
        <v>2</v>
      </c>
      <c r="P40" s="139">
        <v>3</v>
      </c>
      <c r="Q40" s="140">
        <v>3</v>
      </c>
      <c r="R40" s="141">
        <v>1</v>
      </c>
      <c r="S40" s="142">
        <v>1</v>
      </c>
      <c r="T40" s="142">
        <v>1</v>
      </c>
      <c r="U40" s="142">
        <v>2</v>
      </c>
      <c r="V40" s="142">
        <v>1</v>
      </c>
      <c r="W40" s="142">
        <v>0</v>
      </c>
      <c r="X40" s="143">
        <v>2</v>
      </c>
      <c r="Y40" s="144">
        <v>3</v>
      </c>
      <c r="Z40" s="145">
        <v>1</v>
      </c>
      <c r="AA40" s="146">
        <v>1</v>
      </c>
      <c r="AB40" s="147">
        <v>3</v>
      </c>
      <c r="AC40" s="132">
        <v>3</v>
      </c>
      <c r="AD40" s="85"/>
      <c r="AE40" s="85"/>
      <c r="AF40" s="133" t="str">
        <f t="shared" si="2"/>
        <v>442</v>
      </c>
    </row>
    <row r="41" spans="1:32" s="133" customFormat="1" ht="11.25" customHeight="1" x14ac:dyDescent="0.2">
      <c r="A41" s="134">
        <v>154</v>
      </c>
      <c r="B41" s="224">
        <v>358</v>
      </c>
      <c r="C41" s="135" t="s">
        <v>1412</v>
      </c>
      <c r="D41" s="136" t="s">
        <v>220</v>
      </c>
      <c r="E41" s="135">
        <v>358</v>
      </c>
      <c r="F41" s="136" t="s">
        <v>1437</v>
      </c>
      <c r="G41" s="116"/>
      <c r="H41" s="116"/>
      <c r="I41" s="138"/>
      <c r="J41" s="119">
        <v>11.247159090909092</v>
      </c>
      <c r="K41" s="120">
        <f t="shared" si="0"/>
        <v>2.1598875284090906</v>
      </c>
      <c r="L41" s="121">
        <f t="shared" si="1"/>
        <v>36</v>
      </c>
      <c r="M41" s="122">
        <v>3</v>
      </c>
      <c r="N41" s="139">
        <v>2</v>
      </c>
      <c r="O41" s="123">
        <v>2</v>
      </c>
      <c r="P41" s="139">
        <v>2</v>
      </c>
      <c r="Q41" s="140">
        <v>3</v>
      </c>
      <c r="R41" s="141">
        <v>0</v>
      </c>
      <c r="S41" s="142">
        <v>3</v>
      </c>
      <c r="T41" s="142">
        <v>2</v>
      </c>
      <c r="U41" s="142">
        <v>1</v>
      </c>
      <c r="V41" s="142">
        <v>2</v>
      </c>
      <c r="W41" s="142">
        <v>2</v>
      </c>
      <c r="X41" s="143">
        <v>2</v>
      </c>
      <c r="Y41" s="144">
        <v>3</v>
      </c>
      <c r="Z41" s="145">
        <v>3</v>
      </c>
      <c r="AA41" s="146">
        <v>1</v>
      </c>
      <c r="AB41" s="147">
        <v>1</v>
      </c>
      <c r="AC41" s="132">
        <v>2</v>
      </c>
      <c r="AD41" s="85"/>
      <c r="AE41" s="85"/>
      <c r="AF41" s="133" t="str">
        <f t="shared" si="2"/>
        <v>358</v>
      </c>
    </row>
    <row r="42" spans="1:32" s="133" customFormat="1" ht="11.25" customHeight="1" x14ac:dyDescent="0.2">
      <c r="A42" s="134">
        <v>202</v>
      </c>
      <c r="B42" s="224">
        <v>520</v>
      </c>
      <c r="C42" s="135" t="s">
        <v>1408</v>
      </c>
      <c r="D42" s="136" t="s">
        <v>1423</v>
      </c>
      <c r="E42" s="135" t="s">
        <v>1454</v>
      </c>
      <c r="F42" s="136" t="s">
        <v>1455</v>
      </c>
      <c r="G42" s="116"/>
      <c r="H42" s="116"/>
      <c r="I42" s="138"/>
      <c r="J42" s="119">
        <v>13.859659090909091</v>
      </c>
      <c r="K42" s="120">
        <f t="shared" si="0"/>
        <v>2.1598614034090904</v>
      </c>
      <c r="L42" s="121">
        <f t="shared" si="1"/>
        <v>37</v>
      </c>
      <c r="M42" s="122">
        <v>3</v>
      </c>
      <c r="N42" s="139">
        <v>3</v>
      </c>
      <c r="O42" s="123">
        <v>2</v>
      </c>
      <c r="P42" s="139">
        <v>2</v>
      </c>
      <c r="Q42" s="140">
        <v>3</v>
      </c>
      <c r="R42" s="141">
        <v>1</v>
      </c>
      <c r="S42" s="142">
        <v>2</v>
      </c>
      <c r="T42" s="142">
        <v>2</v>
      </c>
      <c r="U42" s="142">
        <v>1</v>
      </c>
      <c r="V42" s="142">
        <v>2</v>
      </c>
      <c r="W42" s="142">
        <v>0</v>
      </c>
      <c r="X42" s="143">
        <v>3</v>
      </c>
      <c r="Y42" s="144">
        <v>3</v>
      </c>
      <c r="Z42" s="145">
        <v>2</v>
      </c>
      <c r="AA42" s="146">
        <v>2</v>
      </c>
      <c r="AB42" s="147">
        <v>1</v>
      </c>
      <c r="AC42" s="132">
        <v>1</v>
      </c>
      <c r="AD42" s="85"/>
      <c r="AE42" s="85"/>
      <c r="AF42" s="133" t="str">
        <f t="shared" si="2"/>
        <v>520</v>
      </c>
    </row>
    <row r="43" spans="1:32" s="133" customFormat="1" ht="11.25" customHeight="1" x14ac:dyDescent="0.2">
      <c r="A43" s="134">
        <v>220</v>
      </c>
      <c r="B43" s="224">
        <v>524</v>
      </c>
      <c r="C43" s="135" t="s">
        <v>1412</v>
      </c>
      <c r="D43" s="136" t="s">
        <v>1122</v>
      </c>
      <c r="E43" s="135" t="s">
        <v>1445</v>
      </c>
      <c r="F43" s="136" t="s">
        <v>1416</v>
      </c>
      <c r="G43" s="116"/>
      <c r="H43" s="116"/>
      <c r="I43" s="138"/>
      <c r="J43" s="119">
        <v>30.225378787878789</v>
      </c>
      <c r="K43" s="120">
        <f t="shared" si="0"/>
        <v>2.1496977462121212</v>
      </c>
      <c r="L43" s="121">
        <f t="shared" si="1"/>
        <v>38</v>
      </c>
      <c r="M43" s="122">
        <v>3</v>
      </c>
      <c r="N43" s="139">
        <v>1</v>
      </c>
      <c r="O43" s="123">
        <v>2</v>
      </c>
      <c r="P43" s="139">
        <v>3</v>
      </c>
      <c r="Q43" s="140">
        <v>3</v>
      </c>
      <c r="R43" s="141">
        <v>0</v>
      </c>
      <c r="S43" s="142">
        <v>2</v>
      </c>
      <c r="T43" s="142">
        <v>0</v>
      </c>
      <c r="U43" s="142">
        <v>2</v>
      </c>
      <c r="V43" s="142">
        <v>3</v>
      </c>
      <c r="W43" s="142">
        <v>3</v>
      </c>
      <c r="X43" s="143">
        <v>2</v>
      </c>
      <c r="Y43" s="144">
        <v>3</v>
      </c>
      <c r="Z43" s="145">
        <v>3</v>
      </c>
      <c r="AA43" s="146">
        <v>1</v>
      </c>
      <c r="AB43" s="147">
        <v>1</v>
      </c>
      <c r="AC43" s="132">
        <v>2</v>
      </c>
      <c r="AD43" s="85"/>
      <c r="AE43" s="85"/>
      <c r="AF43" s="133" t="str">
        <f t="shared" si="2"/>
        <v>524</v>
      </c>
    </row>
    <row r="44" spans="1:32" s="133" customFormat="1" ht="11.25" customHeight="1" x14ac:dyDescent="0.2">
      <c r="A44" s="134">
        <v>21</v>
      </c>
      <c r="B44" s="224">
        <v>157</v>
      </c>
      <c r="C44" s="135" t="s">
        <v>1412</v>
      </c>
      <c r="D44" s="136" t="s">
        <v>297</v>
      </c>
      <c r="E44" s="135" t="s">
        <v>1456</v>
      </c>
      <c r="F44" s="136" t="s">
        <v>1416</v>
      </c>
      <c r="G44" s="116"/>
      <c r="H44" s="116"/>
      <c r="I44" s="138"/>
      <c r="J44" s="119">
        <v>34.9092803030303</v>
      </c>
      <c r="K44" s="120">
        <f t="shared" si="0"/>
        <v>2.13965090719697</v>
      </c>
      <c r="L44" s="121">
        <f t="shared" si="1"/>
        <v>39</v>
      </c>
      <c r="M44" s="122">
        <v>3</v>
      </c>
      <c r="N44" s="139">
        <v>3</v>
      </c>
      <c r="O44" s="123">
        <v>3</v>
      </c>
      <c r="P44" s="139">
        <v>1</v>
      </c>
      <c r="Q44" s="140">
        <v>2</v>
      </c>
      <c r="R44" s="141">
        <v>1</v>
      </c>
      <c r="S44" s="142">
        <v>2</v>
      </c>
      <c r="T44" s="142">
        <v>3</v>
      </c>
      <c r="U44" s="142">
        <v>3</v>
      </c>
      <c r="V44" s="142">
        <v>3</v>
      </c>
      <c r="W44" s="142">
        <v>3</v>
      </c>
      <c r="X44" s="143">
        <v>2</v>
      </c>
      <c r="Y44" s="144">
        <v>3</v>
      </c>
      <c r="Z44" s="145">
        <v>2</v>
      </c>
      <c r="AA44" s="146">
        <v>1</v>
      </c>
      <c r="AB44" s="147">
        <v>1</v>
      </c>
      <c r="AC44" s="132">
        <v>2</v>
      </c>
      <c r="AD44" s="85"/>
      <c r="AE44" s="85"/>
      <c r="AF44" s="133" t="str">
        <f t="shared" si="2"/>
        <v>157</v>
      </c>
    </row>
    <row r="45" spans="1:32" s="133" customFormat="1" ht="11.25" customHeight="1" x14ac:dyDescent="0.2">
      <c r="A45" s="134">
        <v>254</v>
      </c>
      <c r="B45" s="224">
        <v>971</v>
      </c>
      <c r="C45" s="135" t="s">
        <v>1408</v>
      </c>
      <c r="D45" s="136" t="s">
        <v>1115</v>
      </c>
      <c r="E45" s="135" t="s">
        <v>1429</v>
      </c>
      <c r="F45" s="136" t="s">
        <v>1416</v>
      </c>
      <c r="G45" s="116"/>
      <c r="H45" s="116"/>
      <c r="I45" s="138"/>
      <c r="J45" s="119">
        <v>17.796780303030303</v>
      </c>
      <c r="K45" s="120">
        <f t="shared" si="0"/>
        <v>2.129822032196969</v>
      </c>
      <c r="L45" s="121">
        <f t="shared" si="1"/>
        <v>40</v>
      </c>
      <c r="M45" s="122">
        <v>3</v>
      </c>
      <c r="N45" s="139">
        <v>2</v>
      </c>
      <c r="O45" s="123">
        <v>2</v>
      </c>
      <c r="P45" s="139">
        <v>3</v>
      </c>
      <c r="Q45" s="140">
        <v>3</v>
      </c>
      <c r="R45" s="141">
        <v>0</v>
      </c>
      <c r="S45" s="142">
        <v>2</v>
      </c>
      <c r="T45" s="142">
        <v>1</v>
      </c>
      <c r="U45" s="142">
        <v>2</v>
      </c>
      <c r="V45" s="142">
        <v>2</v>
      </c>
      <c r="W45" s="142">
        <v>0</v>
      </c>
      <c r="X45" s="143">
        <v>3</v>
      </c>
      <c r="Y45" s="144">
        <v>3</v>
      </c>
      <c r="Z45" s="145">
        <v>2</v>
      </c>
      <c r="AA45" s="146">
        <v>1</v>
      </c>
      <c r="AB45" s="147">
        <v>1</v>
      </c>
      <c r="AC45" s="132">
        <v>2</v>
      </c>
      <c r="AD45" s="85"/>
      <c r="AE45" s="85"/>
      <c r="AF45" s="133" t="str">
        <f t="shared" si="2"/>
        <v>971</v>
      </c>
    </row>
    <row r="46" spans="1:32" s="133" customFormat="1" ht="11.25" customHeight="1" x14ac:dyDescent="0.2">
      <c r="A46" s="134">
        <v>101</v>
      </c>
      <c r="B46" s="224">
        <v>239</v>
      </c>
      <c r="C46" s="135" t="s">
        <v>1408</v>
      </c>
      <c r="D46" s="136" t="s">
        <v>696</v>
      </c>
      <c r="E46" s="135" t="s">
        <v>1457</v>
      </c>
      <c r="F46" s="136" t="s">
        <v>1416</v>
      </c>
      <c r="G46" s="136"/>
      <c r="H46" s="136"/>
      <c r="I46" s="149"/>
      <c r="J46" s="119">
        <v>18.827840909090909</v>
      </c>
      <c r="K46" s="120">
        <f t="shared" si="0"/>
        <v>2.1298117215909089</v>
      </c>
      <c r="L46" s="121">
        <f t="shared" si="1"/>
        <v>41</v>
      </c>
      <c r="M46" s="122">
        <v>3</v>
      </c>
      <c r="N46" s="139">
        <v>2</v>
      </c>
      <c r="O46" s="123">
        <v>2</v>
      </c>
      <c r="P46" s="139">
        <v>2</v>
      </c>
      <c r="Q46" s="140">
        <v>3</v>
      </c>
      <c r="R46" s="141">
        <v>1</v>
      </c>
      <c r="S46" s="142">
        <v>1</v>
      </c>
      <c r="T46" s="142">
        <v>2</v>
      </c>
      <c r="U46" s="142">
        <v>2</v>
      </c>
      <c r="V46" s="142">
        <v>3</v>
      </c>
      <c r="W46" s="142">
        <v>1</v>
      </c>
      <c r="X46" s="143">
        <v>3</v>
      </c>
      <c r="Y46" s="144">
        <v>3</v>
      </c>
      <c r="Z46" s="145">
        <v>2</v>
      </c>
      <c r="AA46" s="146">
        <v>1</v>
      </c>
      <c r="AB46" s="147">
        <v>2</v>
      </c>
      <c r="AC46" s="132">
        <v>3</v>
      </c>
      <c r="AD46" s="85"/>
      <c r="AE46" s="85"/>
      <c r="AF46" s="133" t="str">
        <f t="shared" si="2"/>
        <v>239</v>
      </c>
    </row>
    <row r="47" spans="1:32" s="133" customFormat="1" ht="11.25" customHeight="1" x14ac:dyDescent="0.2">
      <c r="A47" s="134">
        <v>201</v>
      </c>
      <c r="B47" s="224">
        <v>520</v>
      </c>
      <c r="C47" s="135" t="s">
        <v>1408</v>
      </c>
      <c r="D47" s="136" t="s">
        <v>1423</v>
      </c>
      <c r="E47" s="135" t="s">
        <v>1458</v>
      </c>
      <c r="F47" s="136" t="s">
        <v>1454</v>
      </c>
      <c r="G47" s="136"/>
      <c r="H47" s="136"/>
      <c r="I47" s="149"/>
      <c r="J47" s="119">
        <v>10.459090909090909</v>
      </c>
      <c r="K47" s="120">
        <f t="shared" si="0"/>
        <v>2.1198954090909092</v>
      </c>
      <c r="L47" s="121">
        <f t="shared" si="1"/>
        <v>42</v>
      </c>
      <c r="M47" s="122">
        <v>3</v>
      </c>
      <c r="N47" s="139">
        <v>2</v>
      </c>
      <c r="O47" s="123">
        <v>2</v>
      </c>
      <c r="P47" s="139">
        <v>2</v>
      </c>
      <c r="Q47" s="140">
        <v>3</v>
      </c>
      <c r="R47" s="141">
        <v>1</v>
      </c>
      <c r="S47" s="142">
        <v>2</v>
      </c>
      <c r="T47" s="142">
        <v>1</v>
      </c>
      <c r="U47" s="142">
        <v>2</v>
      </c>
      <c r="V47" s="142">
        <v>2</v>
      </c>
      <c r="W47" s="142">
        <v>1</v>
      </c>
      <c r="X47" s="143">
        <v>3</v>
      </c>
      <c r="Y47" s="144">
        <v>3</v>
      </c>
      <c r="Z47" s="145">
        <v>2</v>
      </c>
      <c r="AA47" s="146">
        <v>2</v>
      </c>
      <c r="AB47" s="147">
        <v>2</v>
      </c>
      <c r="AC47" s="132">
        <v>2</v>
      </c>
      <c r="AD47" s="85"/>
      <c r="AE47" s="85"/>
      <c r="AF47" s="133" t="str">
        <f t="shared" si="2"/>
        <v>520</v>
      </c>
    </row>
    <row r="48" spans="1:32" s="133" customFormat="1" ht="11.25" customHeight="1" x14ac:dyDescent="0.2">
      <c r="A48" s="134">
        <v>140</v>
      </c>
      <c r="B48" s="224">
        <v>351</v>
      </c>
      <c r="C48" s="135" t="s">
        <v>1408</v>
      </c>
      <c r="D48" s="136" t="s">
        <v>254</v>
      </c>
      <c r="E48" s="135">
        <v>351</v>
      </c>
      <c r="F48" s="136" t="s">
        <v>1459</v>
      </c>
      <c r="G48" s="136"/>
      <c r="H48" s="136"/>
      <c r="I48" s="149"/>
      <c r="J48" s="119">
        <v>10.680113636363636</v>
      </c>
      <c r="K48" s="120">
        <f t="shared" si="0"/>
        <v>2.1198931988636356</v>
      </c>
      <c r="L48" s="121">
        <f t="shared" si="1"/>
        <v>43</v>
      </c>
      <c r="M48" s="122">
        <v>3</v>
      </c>
      <c r="N48" s="139">
        <v>2</v>
      </c>
      <c r="O48" s="123">
        <v>2</v>
      </c>
      <c r="P48" s="139">
        <v>2</v>
      </c>
      <c r="Q48" s="140">
        <v>3</v>
      </c>
      <c r="R48" s="141">
        <v>0</v>
      </c>
      <c r="S48" s="142">
        <v>2</v>
      </c>
      <c r="T48" s="142">
        <v>2</v>
      </c>
      <c r="U48" s="142">
        <v>1</v>
      </c>
      <c r="V48" s="142">
        <v>2</v>
      </c>
      <c r="W48" s="142">
        <v>1</v>
      </c>
      <c r="X48" s="143">
        <v>3</v>
      </c>
      <c r="Y48" s="144">
        <v>3</v>
      </c>
      <c r="Z48" s="145">
        <v>3</v>
      </c>
      <c r="AA48" s="146">
        <v>1</v>
      </c>
      <c r="AB48" s="147">
        <v>1</v>
      </c>
      <c r="AC48" s="132">
        <v>1</v>
      </c>
      <c r="AD48" s="85"/>
      <c r="AE48" s="85"/>
      <c r="AF48" s="133" t="str">
        <f t="shared" si="2"/>
        <v>351</v>
      </c>
    </row>
    <row r="49" spans="1:32" s="133" customFormat="1" ht="11.25" customHeight="1" x14ac:dyDescent="0.2">
      <c r="A49" s="134">
        <v>144</v>
      </c>
      <c r="B49" s="224">
        <v>353</v>
      </c>
      <c r="C49" s="135" t="s">
        <v>1408</v>
      </c>
      <c r="D49" s="136" t="s">
        <v>254</v>
      </c>
      <c r="E49" s="135" t="s">
        <v>1460</v>
      </c>
      <c r="F49" s="136" t="s">
        <v>1416</v>
      </c>
      <c r="G49" s="136"/>
      <c r="H49" s="136"/>
      <c r="I49" s="149"/>
      <c r="J49" s="119">
        <v>12.114962121212121</v>
      </c>
      <c r="K49" s="120">
        <f t="shared" si="0"/>
        <v>2.1198788503787878</v>
      </c>
      <c r="L49" s="121">
        <f t="shared" si="1"/>
        <v>44</v>
      </c>
      <c r="M49" s="122">
        <v>3</v>
      </c>
      <c r="N49" s="139">
        <v>2</v>
      </c>
      <c r="O49" s="123">
        <v>3</v>
      </c>
      <c r="P49" s="139">
        <v>2</v>
      </c>
      <c r="Q49" s="140">
        <v>3</v>
      </c>
      <c r="R49" s="141">
        <v>1</v>
      </c>
      <c r="S49" s="142">
        <v>3</v>
      </c>
      <c r="T49" s="142">
        <v>2</v>
      </c>
      <c r="U49" s="142">
        <v>1</v>
      </c>
      <c r="V49" s="142">
        <v>2</v>
      </c>
      <c r="W49" s="142">
        <v>1</v>
      </c>
      <c r="X49" s="143">
        <v>2</v>
      </c>
      <c r="Y49" s="144">
        <v>3</v>
      </c>
      <c r="Z49" s="145">
        <v>2</v>
      </c>
      <c r="AA49" s="146">
        <v>1</v>
      </c>
      <c r="AB49" s="147">
        <v>1</v>
      </c>
      <c r="AC49" s="132">
        <v>1</v>
      </c>
      <c r="AD49" s="85"/>
      <c r="AE49" s="85"/>
      <c r="AF49" s="133" t="str">
        <f t="shared" si="2"/>
        <v>353</v>
      </c>
    </row>
    <row r="50" spans="1:32" s="133" customFormat="1" ht="11.25" customHeight="1" x14ac:dyDescent="0.2">
      <c r="A50" s="134">
        <v>185</v>
      </c>
      <c r="B50" s="224">
        <v>449</v>
      </c>
      <c r="C50" s="135" t="s">
        <v>1412</v>
      </c>
      <c r="D50" s="136" t="s">
        <v>1431</v>
      </c>
      <c r="E50" s="135" t="s">
        <v>1461</v>
      </c>
      <c r="F50" s="136" t="s">
        <v>1416</v>
      </c>
      <c r="G50" s="136"/>
      <c r="H50" s="136"/>
      <c r="I50" s="149"/>
      <c r="J50" s="119">
        <v>13.762121212121212</v>
      </c>
      <c r="K50" s="120">
        <f t="shared" si="0"/>
        <v>2.1198623787878788</v>
      </c>
      <c r="L50" s="121">
        <f t="shared" si="1"/>
        <v>45</v>
      </c>
      <c r="M50" s="122">
        <v>3</v>
      </c>
      <c r="N50" s="139">
        <v>3</v>
      </c>
      <c r="O50" s="123">
        <v>2</v>
      </c>
      <c r="P50" s="139">
        <v>3</v>
      </c>
      <c r="Q50" s="140">
        <v>3</v>
      </c>
      <c r="R50" s="141">
        <v>1</v>
      </c>
      <c r="S50" s="142">
        <v>1</v>
      </c>
      <c r="T50" s="142">
        <v>1</v>
      </c>
      <c r="U50" s="142">
        <v>2</v>
      </c>
      <c r="V50" s="142">
        <v>2</v>
      </c>
      <c r="W50" s="142">
        <v>2</v>
      </c>
      <c r="X50" s="143">
        <v>2</v>
      </c>
      <c r="Y50" s="144">
        <v>1</v>
      </c>
      <c r="Z50" s="145">
        <v>2</v>
      </c>
      <c r="AA50" s="146">
        <v>0</v>
      </c>
      <c r="AB50" s="147">
        <v>1</v>
      </c>
      <c r="AC50" s="132">
        <v>2</v>
      </c>
      <c r="AD50" s="85"/>
      <c r="AE50" s="85"/>
      <c r="AF50" s="133" t="str">
        <f t="shared" si="2"/>
        <v>449</v>
      </c>
    </row>
    <row r="51" spans="1:32" s="133" customFormat="1" ht="11.25" customHeight="1" x14ac:dyDescent="0.2">
      <c r="A51" s="134">
        <v>290</v>
      </c>
      <c r="B51" s="224">
        <v>1215</v>
      </c>
      <c r="C51" s="135" t="s">
        <v>1412</v>
      </c>
      <c r="D51" s="136" t="s">
        <v>240</v>
      </c>
      <c r="E51" s="135">
        <v>1215</v>
      </c>
      <c r="F51" s="136" t="s">
        <v>1416</v>
      </c>
      <c r="G51" s="136"/>
      <c r="H51" s="136"/>
      <c r="I51" s="149"/>
      <c r="J51" s="119">
        <v>21.985795454545453</v>
      </c>
      <c r="K51" s="120">
        <f t="shared" si="0"/>
        <v>2.119780142045455</v>
      </c>
      <c r="L51" s="121">
        <f t="shared" si="1"/>
        <v>46</v>
      </c>
      <c r="M51" s="122">
        <v>3</v>
      </c>
      <c r="N51" s="139">
        <v>3</v>
      </c>
      <c r="O51" s="123">
        <v>1</v>
      </c>
      <c r="P51" s="139">
        <v>3</v>
      </c>
      <c r="Q51" s="140">
        <v>3</v>
      </c>
      <c r="R51" s="141">
        <v>0</v>
      </c>
      <c r="S51" s="142">
        <v>2</v>
      </c>
      <c r="T51" s="142">
        <v>3</v>
      </c>
      <c r="U51" s="142">
        <v>2</v>
      </c>
      <c r="V51" s="142">
        <v>2</v>
      </c>
      <c r="W51" s="142">
        <v>0</v>
      </c>
      <c r="X51" s="143">
        <v>2</v>
      </c>
      <c r="Y51" s="144">
        <v>3</v>
      </c>
      <c r="Z51" s="145">
        <v>1</v>
      </c>
      <c r="AA51" s="146">
        <v>1</v>
      </c>
      <c r="AB51" s="147">
        <v>3</v>
      </c>
      <c r="AC51" s="132">
        <v>3</v>
      </c>
      <c r="AD51" s="85"/>
      <c r="AE51" s="85"/>
      <c r="AF51" s="133" t="str">
        <f t="shared" si="2"/>
        <v>1215</v>
      </c>
    </row>
    <row r="52" spans="1:32" s="133" customFormat="1" ht="11.25" customHeight="1" x14ac:dyDescent="0.2">
      <c r="A52" s="134">
        <v>73</v>
      </c>
      <c r="B52" s="224">
        <v>220</v>
      </c>
      <c r="C52" s="135" t="s">
        <v>1408</v>
      </c>
      <c r="D52" s="136" t="s">
        <v>1409</v>
      </c>
      <c r="E52" s="135" t="s">
        <v>1462</v>
      </c>
      <c r="F52" s="136" t="s">
        <v>1438</v>
      </c>
      <c r="G52" s="136"/>
      <c r="H52" s="136"/>
      <c r="I52" s="149"/>
      <c r="J52" s="119">
        <v>11.526325757575757</v>
      </c>
      <c r="K52" s="120">
        <f t="shared" si="0"/>
        <v>2.1098847367424245</v>
      </c>
      <c r="L52" s="121">
        <f t="shared" si="1"/>
        <v>47</v>
      </c>
      <c r="M52" s="122">
        <v>3</v>
      </c>
      <c r="N52" s="139">
        <v>3</v>
      </c>
      <c r="O52" s="123">
        <v>1</v>
      </c>
      <c r="P52" s="139">
        <v>3</v>
      </c>
      <c r="Q52" s="140">
        <v>3</v>
      </c>
      <c r="R52" s="141">
        <v>0</v>
      </c>
      <c r="S52" s="142">
        <v>1</v>
      </c>
      <c r="T52" s="142">
        <v>2</v>
      </c>
      <c r="U52" s="142">
        <v>1</v>
      </c>
      <c r="V52" s="142">
        <v>1</v>
      </c>
      <c r="W52" s="142">
        <v>0</v>
      </c>
      <c r="X52" s="143">
        <v>3</v>
      </c>
      <c r="Y52" s="144">
        <v>2</v>
      </c>
      <c r="Z52" s="145">
        <v>2</v>
      </c>
      <c r="AA52" s="146">
        <v>0</v>
      </c>
      <c r="AB52" s="147">
        <v>3</v>
      </c>
      <c r="AC52" s="132">
        <v>3</v>
      </c>
      <c r="AD52" s="85"/>
      <c r="AE52" s="85"/>
      <c r="AF52" s="133" t="str">
        <f t="shared" si="2"/>
        <v>220</v>
      </c>
    </row>
    <row r="53" spans="1:32" s="133" customFormat="1" ht="11.25" customHeight="1" x14ac:dyDescent="0.2">
      <c r="A53" s="134">
        <v>294</v>
      </c>
      <c r="B53" s="224">
        <v>1250</v>
      </c>
      <c r="C53" s="135" t="s">
        <v>1408</v>
      </c>
      <c r="D53" s="136" t="s">
        <v>1463</v>
      </c>
      <c r="E53" s="135">
        <v>1250</v>
      </c>
      <c r="F53" s="136" t="s">
        <v>1464</v>
      </c>
      <c r="G53" s="136"/>
      <c r="H53" s="136"/>
      <c r="I53" s="149"/>
      <c r="J53" s="119">
        <v>15.940530303030304</v>
      </c>
      <c r="K53" s="120">
        <f t="shared" si="0"/>
        <v>2.1098405946969696</v>
      </c>
      <c r="L53" s="121">
        <f t="shared" si="1"/>
        <v>48</v>
      </c>
      <c r="M53" s="122">
        <v>1</v>
      </c>
      <c r="N53" s="139">
        <v>2</v>
      </c>
      <c r="O53" s="123">
        <v>3</v>
      </c>
      <c r="P53" s="139">
        <v>3</v>
      </c>
      <c r="Q53" s="140">
        <v>3</v>
      </c>
      <c r="R53" s="141">
        <v>1</v>
      </c>
      <c r="S53" s="142">
        <v>2</v>
      </c>
      <c r="T53" s="142">
        <v>3</v>
      </c>
      <c r="U53" s="142">
        <v>2</v>
      </c>
      <c r="V53" s="142">
        <v>2</v>
      </c>
      <c r="W53" s="142">
        <v>1</v>
      </c>
      <c r="X53" s="143">
        <v>2</v>
      </c>
      <c r="Y53" s="144">
        <v>1</v>
      </c>
      <c r="Z53" s="145">
        <v>3</v>
      </c>
      <c r="AA53" s="146">
        <v>1</v>
      </c>
      <c r="AB53" s="147">
        <v>1</v>
      </c>
      <c r="AC53" s="132">
        <v>1</v>
      </c>
      <c r="AD53" s="85"/>
      <c r="AE53" s="85"/>
      <c r="AF53" s="133" t="str">
        <f t="shared" si="2"/>
        <v>1250</v>
      </c>
    </row>
    <row r="54" spans="1:32" s="133" customFormat="1" ht="11.25" customHeight="1" x14ac:dyDescent="0.2">
      <c r="A54" s="134">
        <v>5</v>
      </c>
      <c r="B54" s="224">
        <v>73</v>
      </c>
      <c r="C54" s="135" t="s">
        <v>1412</v>
      </c>
      <c r="D54" s="136" t="s">
        <v>241</v>
      </c>
      <c r="E54" s="135" t="s">
        <v>1449</v>
      </c>
      <c r="F54" s="136" t="s">
        <v>1416</v>
      </c>
      <c r="G54" s="116"/>
      <c r="H54" s="116"/>
      <c r="I54" s="138"/>
      <c r="J54" s="119">
        <v>18.09223484848485</v>
      </c>
      <c r="K54" s="120">
        <f t="shared" si="0"/>
        <v>2.1098190776515153</v>
      </c>
      <c r="L54" s="121">
        <f t="shared" si="1"/>
        <v>49</v>
      </c>
      <c r="M54" s="122">
        <v>3</v>
      </c>
      <c r="N54" s="139">
        <v>3</v>
      </c>
      <c r="O54" s="123">
        <v>1</v>
      </c>
      <c r="P54" s="139">
        <v>3</v>
      </c>
      <c r="Q54" s="140">
        <v>3</v>
      </c>
      <c r="R54" s="141">
        <v>0</v>
      </c>
      <c r="S54" s="142">
        <v>1</v>
      </c>
      <c r="T54" s="142">
        <v>1</v>
      </c>
      <c r="U54" s="142">
        <v>1</v>
      </c>
      <c r="V54" s="142">
        <v>2</v>
      </c>
      <c r="W54" s="142">
        <v>3</v>
      </c>
      <c r="X54" s="143">
        <v>3</v>
      </c>
      <c r="Y54" s="144">
        <v>2</v>
      </c>
      <c r="Z54" s="145">
        <v>2</v>
      </c>
      <c r="AA54" s="146">
        <v>1</v>
      </c>
      <c r="AB54" s="147">
        <v>1</v>
      </c>
      <c r="AC54" s="132">
        <v>2</v>
      </c>
      <c r="AD54" s="85"/>
      <c r="AE54" s="85"/>
      <c r="AF54" s="133" t="str">
        <f t="shared" si="2"/>
        <v>73</v>
      </c>
    </row>
    <row r="55" spans="1:32" s="133" customFormat="1" ht="11.25" customHeight="1" x14ac:dyDescent="0.2">
      <c r="A55" s="134">
        <v>278</v>
      </c>
      <c r="B55" s="224">
        <v>1039</v>
      </c>
      <c r="C55" s="135" t="s">
        <v>1408</v>
      </c>
      <c r="D55" s="136" t="s">
        <v>460</v>
      </c>
      <c r="E55" s="135" t="s">
        <v>1465</v>
      </c>
      <c r="F55" s="150" t="s">
        <v>1416</v>
      </c>
      <c r="G55" s="116"/>
      <c r="H55" s="136"/>
      <c r="I55" s="135"/>
      <c r="J55" s="119">
        <v>13.286174242424243</v>
      </c>
      <c r="K55" s="120">
        <f t="shared" si="0"/>
        <v>2.0998671382575753</v>
      </c>
      <c r="L55" s="121">
        <f t="shared" si="1"/>
        <v>50</v>
      </c>
      <c r="M55" s="122">
        <v>3</v>
      </c>
      <c r="N55" s="139">
        <v>2</v>
      </c>
      <c r="O55" s="123">
        <v>3</v>
      </c>
      <c r="P55" s="139">
        <v>2</v>
      </c>
      <c r="Q55" s="140">
        <v>2</v>
      </c>
      <c r="R55" s="141">
        <v>2</v>
      </c>
      <c r="S55" s="142">
        <v>3</v>
      </c>
      <c r="T55" s="142">
        <v>2</v>
      </c>
      <c r="U55" s="142">
        <v>2</v>
      </c>
      <c r="V55" s="142">
        <v>2</v>
      </c>
      <c r="W55" s="142">
        <v>1</v>
      </c>
      <c r="X55" s="143">
        <v>1</v>
      </c>
      <c r="Y55" s="144">
        <v>2</v>
      </c>
      <c r="Z55" s="145">
        <v>3</v>
      </c>
      <c r="AA55" s="146">
        <v>1</v>
      </c>
      <c r="AB55" s="147">
        <v>1</v>
      </c>
      <c r="AC55" s="132">
        <v>1</v>
      </c>
      <c r="AD55" s="85"/>
      <c r="AE55" s="85"/>
      <c r="AF55" s="133" t="str">
        <f t="shared" si="2"/>
        <v>1039</v>
      </c>
    </row>
    <row r="56" spans="1:32" s="133" customFormat="1" ht="11.25" customHeight="1" x14ac:dyDescent="0.2">
      <c r="A56" s="134">
        <v>23</v>
      </c>
      <c r="B56" s="224">
        <v>157</v>
      </c>
      <c r="C56" s="135" t="s">
        <v>1412</v>
      </c>
      <c r="D56" s="136" t="s">
        <v>297</v>
      </c>
      <c r="E56" s="136" t="s">
        <v>1466</v>
      </c>
      <c r="F56" s="116" t="s">
        <v>1416</v>
      </c>
      <c r="G56" s="116"/>
      <c r="H56" s="116"/>
      <c r="I56" s="138"/>
      <c r="J56" s="119">
        <v>33.299999999999997</v>
      </c>
      <c r="K56" s="120">
        <f t="shared" si="0"/>
        <v>2.0996670000000002</v>
      </c>
      <c r="L56" s="121">
        <f t="shared" si="1"/>
        <v>51</v>
      </c>
      <c r="M56" s="122">
        <v>3</v>
      </c>
      <c r="N56" s="139">
        <v>3</v>
      </c>
      <c r="O56" s="123">
        <v>3</v>
      </c>
      <c r="P56" s="139">
        <v>1</v>
      </c>
      <c r="Q56" s="140">
        <v>2</v>
      </c>
      <c r="R56" s="141">
        <v>1</v>
      </c>
      <c r="S56" s="142">
        <v>2</v>
      </c>
      <c r="T56" s="142">
        <v>2</v>
      </c>
      <c r="U56" s="142">
        <v>3</v>
      </c>
      <c r="V56" s="142">
        <v>3</v>
      </c>
      <c r="W56" s="142">
        <v>2</v>
      </c>
      <c r="X56" s="143">
        <v>2</v>
      </c>
      <c r="Y56" s="144">
        <v>3</v>
      </c>
      <c r="Z56" s="145">
        <v>2</v>
      </c>
      <c r="AA56" s="146">
        <v>1</v>
      </c>
      <c r="AB56" s="147">
        <v>1</v>
      </c>
      <c r="AC56" s="132">
        <v>2</v>
      </c>
      <c r="AD56" s="85"/>
      <c r="AE56" s="85"/>
      <c r="AF56" s="133" t="str">
        <f t="shared" si="2"/>
        <v>157</v>
      </c>
    </row>
    <row r="57" spans="1:32" s="133" customFormat="1" ht="11.25" customHeight="1" x14ac:dyDescent="0.2">
      <c r="A57" s="134">
        <v>240</v>
      </c>
      <c r="B57" s="224">
        <v>907</v>
      </c>
      <c r="C57" s="135" t="s">
        <v>1408</v>
      </c>
      <c r="D57" s="136" t="s">
        <v>578</v>
      </c>
      <c r="E57" s="135">
        <v>907</v>
      </c>
      <c r="F57" s="136" t="s">
        <v>1467</v>
      </c>
      <c r="G57" s="116"/>
      <c r="H57" s="116"/>
      <c r="I57" s="138"/>
      <c r="J57" s="119">
        <v>11.429356060606061</v>
      </c>
      <c r="K57" s="120">
        <f t="shared" si="0"/>
        <v>2.0898857064393943</v>
      </c>
      <c r="L57" s="121">
        <f t="shared" si="1"/>
        <v>52</v>
      </c>
      <c r="M57" s="122">
        <v>3</v>
      </c>
      <c r="N57" s="139">
        <v>2</v>
      </c>
      <c r="O57" s="123">
        <v>3</v>
      </c>
      <c r="P57" s="139">
        <v>2</v>
      </c>
      <c r="Q57" s="140">
        <v>2</v>
      </c>
      <c r="R57" s="141">
        <v>0</v>
      </c>
      <c r="S57" s="142">
        <v>3</v>
      </c>
      <c r="T57" s="142">
        <v>2</v>
      </c>
      <c r="U57" s="142">
        <v>1</v>
      </c>
      <c r="V57" s="142">
        <v>2</v>
      </c>
      <c r="W57" s="142">
        <v>2</v>
      </c>
      <c r="X57" s="143">
        <v>3</v>
      </c>
      <c r="Y57" s="144">
        <v>2</v>
      </c>
      <c r="Z57" s="145">
        <v>2</v>
      </c>
      <c r="AA57" s="146">
        <v>3</v>
      </c>
      <c r="AB57" s="147">
        <v>1</v>
      </c>
      <c r="AC57" s="132">
        <v>2</v>
      </c>
      <c r="AD57" s="85"/>
      <c r="AE57" s="85"/>
      <c r="AF57" s="133" t="str">
        <f t="shared" si="2"/>
        <v>907</v>
      </c>
    </row>
    <row r="58" spans="1:32" s="133" customFormat="1" ht="11.25" customHeight="1" x14ac:dyDescent="0.2">
      <c r="A58" s="134">
        <v>148</v>
      </c>
      <c r="B58" s="224">
        <v>355</v>
      </c>
      <c r="C58" s="135" t="s">
        <v>1412</v>
      </c>
      <c r="D58" s="136" t="s">
        <v>220</v>
      </c>
      <c r="E58" s="135">
        <v>355</v>
      </c>
      <c r="F58" s="136" t="s">
        <v>1416</v>
      </c>
      <c r="G58" s="116"/>
      <c r="H58" s="116"/>
      <c r="I58" s="138"/>
      <c r="J58" s="119">
        <v>13.514583333333333</v>
      </c>
      <c r="K58" s="120">
        <f t="shared" si="0"/>
        <v>2.0898648541666667</v>
      </c>
      <c r="L58" s="121">
        <f t="shared" si="1"/>
        <v>53</v>
      </c>
      <c r="M58" s="122">
        <v>3</v>
      </c>
      <c r="N58" s="139">
        <v>2</v>
      </c>
      <c r="O58" s="123">
        <v>3</v>
      </c>
      <c r="P58" s="139">
        <v>2</v>
      </c>
      <c r="Q58" s="140">
        <v>2</v>
      </c>
      <c r="R58" s="141">
        <v>2</v>
      </c>
      <c r="S58" s="142">
        <v>3</v>
      </c>
      <c r="T58" s="142">
        <v>3</v>
      </c>
      <c r="U58" s="142">
        <v>2</v>
      </c>
      <c r="V58" s="142">
        <v>2</v>
      </c>
      <c r="W58" s="142">
        <v>0</v>
      </c>
      <c r="X58" s="143">
        <v>2</v>
      </c>
      <c r="Y58" s="144">
        <v>1</v>
      </c>
      <c r="Z58" s="145">
        <v>3</v>
      </c>
      <c r="AA58" s="146">
        <v>1</v>
      </c>
      <c r="AB58" s="147">
        <v>1</v>
      </c>
      <c r="AC58" s="132">
        <v>1</v>
      </c>
      <c r="AD58" s="85"/>
      <c r="AE58" s="85"/>
      <c r="AF58" s="133" t="str">
        <f t="shared" si="2"/>
        <v>355</v>
      </c>
    </row>
    <row r="59" spans="1:32" s="133" customFormat="1" ht="11.25" customHeight="1" x14ac:dyDescent="0.2">
      <c r="A59" s="134">
        <v>241</v>
      </c>
      <c r="B59" s="224">
        <v>907</v>
      </c>
      <c r="C59" s="135" t="s">
        <v>1408</v>
      </c>
      <c r="D59" s="136" t="s">
        <v>578</v>
      </c>
      <c r="E59" s="135" t="s">
        <v>1467</v>
      </c>
      <c r="F59" s="136" t="s">
        <v>1416</v>
      </c>
      <c r="G59" s="116"/>
      <c r="H59" s="116"/>
      <c r="I59" s="138"/>
      <c r="J59" s="119">
        <v>6.8528409090909088</v>
      </c>
      <c r="K59" s="120">
        <f t="shared" si="0"/>
        <v>2.0799314715909096</v>
      </c>
      <c r="L59" s="121">
        <f t="shared" si="1"/>
        <v>54</v>
      </c>
      <c r="M59" s="122">
        <v>3</v>
      </c>
      <c r="N59" s="139">
        <v>2</v>
      </c>
      <c r="O59" s="123">
        <v>2</v>
      </c>
      <c r="P59" s="139">
        <v>3</v>
      </c>
      <c r="Q59" s="140">
        <v>3</v>
      </c>
      <c r="R59" s="141">
        <v>1</v>
      </c>
      <c r="S59" s="142">
        <v>1</v>
      </c>
      <c r="T59" s="142">
        <v>1</v>
      </c>
      <c r="U59" s="142">
        <v>1</v>
      </c>
      <c r="V59" s="142">
        <v>1</v>
      </c>
      <c r="W59" s="142">
        <v>1</v>
      </c>
      <c r="X59" s="143">
        <v>2</v>
      </c>
      <c r="Y59" s="144">
        <v>2</v>
      </c>
      <c r="Z59" s="145">
        <v>2</v>
      </c>
      <c r="AA59" s="146">
        <v>3</v>
      </c>
      <c r="AB59" s="147">
        <v>1</v>
      </c>
      <c r="AC59" s="132">
        <v>2</v>
      </c>
      <c r="AD59" s="85"/>
      <c r="AE59" s="85"/>
      <c r="AF59" s="133" t="str">
        <f t="shared" si="2"/>
        <v>907</v>
      </c>
    </row>
    <row r="60" spans="1:32" s="133" customFormat="1" ht="11.25" customHeight="1" x14ac:dyDescent="0.2">
      <c r="A60" s="134">
        <v>149</v>
      </c>
      <c r="B60" s="224">
        <v>356</v>
      </c>
      <c r="C60" s="135" t="s">
        <v>1412</v>
      </c>
      <c r="D60" s="136" t="s">
        <v>220</v>
      </c>
      <c r="E60" s="135">
        <v>356</v>
      </c>
      <c r="F60" s="136" t="s">
        <v>1468</v>
      </c>
      <c r="G60" s="116"/>
      <c r="H60" s="116"/>
      <c r="I60" s="138"/>
      <c r="J60" s="119">
        <v>12.178219696969697</v>
      </c>
      <c r="K60" s="120">
        <f t="shared" si="0"/>
        <v>2.0798782178030297</v>
      </c>
      <c r="L60" s="121">
        <f t="shared" si="1"/>
        <v>55</v>
      </c>
      <c r="M60" s="122">
        <v>3</v>
      </c>
      <c r="N60" s="139">
        <v>2</v>
      </c>
      <c r="O60" s="123">
        <v>3</v>
      </c>
      <c r="P60" s="139">
        <v>2</v>
      </c>
      <c r="Q60" s="140">
        <v>2</v>
      </c>
      <c r="R60" s="141">
        <v>1</v>
      </c>
      <c r="S60" s="142">
        <v>3</v>
      </c>
      <c r="T60" s="142">
        <v>3</v>
      </c>
      <c r="U60" s="142">
        <v>2</v>
      </c>
      <c r="V60" s="142">
        <v>2</v>
      </c>
      <c r="W60" s="142">
        <v>1</v>
      </c>
      <c r="X60" s="143">
        <v>2</v>
      </c>
      <c r="Y60" s="144">
        <v>1</v>
      </c>
      <c r="Z60" s="145">
        <v>3</v>
      </c>
      <c r="AA60" s="146">
        <v>1</v>
      </c>
      <c r="AB60" s="147">
        <v>1</v>
      </c>
      <c r="AC60" s="132">
        <v>1</v>
      </c>
      <c r="AD60" s="85"/>
      <c r="AE60" s="85"/>
      <c r="AF60" s="133" t="str">
        <f t="shared" si="2"/>
        <v>356</v>
      </c>
    </row>
    <row r="61" spans="1:32" s="133" customFormat="1" ht="11.25" customHeight="1" x14ac:dyDescent="0.2">
      <c r="A61" s="134">
        <v>80</v>
      </c>
      <c r="B61" s="224">
        <v>222</v>
      </c>
      <c r="C61" s="135" t="s">
        <v>1408</v>
      </c>
      <c r="D61" s="136" t="s">
        <v>1409</v>
      </c>
      <c r="E61" s="135">
        <v>222</v>
      </c>
      <c r="F61" s="136" t="s">
        <v>1439</v>
      </c>
      <c r="G61" s="116" t="s">
        <v>1418</v>
      </c>
      <c r="H61" s="116"/>
      <c r="I61" s="138"/>
      <c r="J61" s="119">
        <v>14.6</v>
      </c>
      <c r="K61" s="120">
        <f t="shared" si="0"/>
        <v>2.0798540000000001</v>
      </c>
      <c r="L61" s="121">
        <f t="shared" si="1"/>
        <v>56</v>
      </c>
      <c r="M61" s="122">
        <v>3</v>
      </c>
      <c r="N61" s="139">
        <v>3</v>
      </c>
      <c r="O61" s="123">
        <v>2</v>
      </c>
      <c r="P61" s="139">
        <v>1</v>
      </c>
      <c r="Q61" s="140">
        <v>3</v>
      </c>
      <c r="R61" s="141">
        <v>0</v>
      </c>
      <c r="S61" s="142">
        <v>3</v>
      </c>
      <c r="T61" s="142">
        <v>3</v>
      </c>
      <c r="U61" s="142">
        <v>2</v>
      </c>
      <c r="V61" s="142">
        <v>3</v>
      </c>
      <c r="W61" s="142">
        <v>2</v>
      </c>
      <c r="X61" s="143">
        <v>3</v>
      </c>
      <c r="Y61" s="144">
        <v>3</v>
      </c>
      <c r="Z61" s="145">
        <v>2</v>
      </c>
      <c r="AA61" s="146">
        <v>0</v>
      </c>
      <c r="AB61" s="147">
        <v>1</v>
      </c>
      <c r="AC61" s="132">
        <v>1</v>
      </c>
      <c r="AD61" s="85"/>
      <c r="AE61" s="85"/>
      <c r="AF61" s="133" t="str">
        <f t="shared" si="2"/>
        <v>222</v>
      </c>
    </row>
    <row r="62" spans="1:32" s="133" customFormat="1" ht="11.25" customHeight="1" x14ac:dyDescent="0.2">
      <c r="A62" s="134">
        <v>203</v>
      </c>
      <c r="B62" s="224">
        <v>520</v>
      </c>
      <c r="C62" s="135" t="s">
        <v>1408</v>
      </c>
      <c r="D62" s="136" t="s">
        <v>1423</v>
      </c>
      <c r="E62" s="135" t="s">
        <v>1455</v>
      </c>
      <c r="F62" s="136" t="s">
        <v>1469</v>
      </c>
      <c r="G62" s="116" t="s">
        <v>1416</v>
      </c>
      <c r="H62" s="116"/>
      <c r="I62" s="138"/>
      <c r="J62" s="119">
        <v>15.960606060606061</v>
      </c>
      <c r="K62" s="120">
        <f t="shared" si="0"/>
        <v>2.0798403939393935</v>
      </c>
      <c r="L62" s="121">
        <f t="shared" si="1"/>
        <v>57</v>
      </c>
      <c r="M62" s="122">
        <v>3</v>
      </c>
      <c r="N62" s="139">
        <v>2</v>
      </c>
      <c r="O62" s="123">
        <v>3</v>
      </c>
      <c r="P62" s="139">
        <v>2</v>
      </c>
      <c r="Q62" s="140">
        <v>3</v>
      </c>
      <c r="R62" s="141">
        <v>0</v>
      </c>
      <c r="S62" s="142">
        <v>1</v>
      </c>
      <c r="T62" s="142">
        <v>1</v>
      </c>
      <c r="U62" s="142">
        <v>1</v>
      </c>
      <c r="V62" s="142">
        <v>2</v>
      </c>
      <c r="W62" s="142">
        <v>1</v>
      </c>
      <c r="X62" s="143">
        <v>3</v>
      </c>
      <c r="Y62" s="144">
        <v>3</v>
      </c>
      <c r="Z62" s="145">
        <v>2</v>
      </c>
      <c r="AA62" s="146">
        <v>2</v>
      </c>
      <c r="AB62" s="147">
        <v>1</v>
      </c>
      <c r="AC62" s="132">
        <v>1</v>
      </c>
      <c r="AD62" s="85"/>
      <c r="AE62" s="85"/>
      <c r="AF62" s="133" t="str">
        <f t="shared" si="2"/>
        <v>520</v>
      </c>
    </row>
    <row r="63" spans="1:32" s="133" customFormat="1" ht="11.25" customHeight="1" x14ac:dyDescent="0.2">
      <c r="A63" s="134">
        <v>25</v>
      </c>
      <c r="B63" s="224">
        <v>175</v>
      </c>
      <c r="C63" s="135" t="s">
        <v>1408</v>
      </c>
      <c r="D63" s="136" t="s">
        <v>464</v>
      </c>
      <c r="E63" s="116" t="s">
        <v>1470</v>
      </c>
      <c r="F63" s="136" t="s">
        <v>1416</v>
      </c>
      <c r="G63" s="116"/>
      <c r="H63" s="116"/>
      <c r="I63" s="138"/>
      <c r="J63" s="119">
        <v>20.755871212121214</v>
      </c>
      <c r="K63" s="120">
        <f t="shared" si="0"/>
        <v>2.0797924412878781</v>
      </c>
      <c r="L63" s="121">
        <f t="shared" si="1"/>
        <v>58</v>
      </c>
      <c r="M63" s="122">
        <v>3</v>
      </c>
      <c r="N63" s="139">
        <v>2</v>
      </c>
      <c r="O63" s="123">
        <v>2</v>
      </c>
      <c r="P63" s="139">
        <v>2</v>
      </c>
      <c r="Q63" s="140">
        <v>2</v>
      </c>
      <c r="R63" s="141">
        <v>1</v>
      </c>
      <c r="S63" s="142">
        <v>3</v>
      </c>
      <c r="T63" s="142">
        <v>2</v>
      </c>
      <c r="U63" s="142">
        <v>1</v>
      </c>
      <c r="V63" s="142">
        <v>3</v>
      </c>
      <c r="W63" s="142">
        <v>0</v>
      </c>
      <c r="X63" s="143">
        <v>3</v>
      </c>
      <c r="Y63" s="144">
        <v>3</v>
      </c>
      <c r="Z63" s="145">
        <v>3</v>
      </c>
      <c r="AA63" s="146">
        <v>1</v>
      </c>
      <c r="AB63" s="147">
        <v>1</v>
      </c>
      <c r="AC63" s="132">
        <v>1</v>
      </c>
      <c r="AD63" s="85"/>
      <c r="AE63" s="85"/>
      <c r="AF63" s="133" t="str">
        <f t="shared" si="2"/>
        <v>175</v>
      </c>
    </row>
    <row r="64" spans="1:32" s="133" customFormat="1" ht="11.25" customHeight="1" x14ac:dyDescent="0.2">
      <c r="A64" s="134">
        <v>96</v>
      </c>
      <c r="B64" s="224">
        <v>237</v>
      </c>
      <c r="C64" s="135" t="s">
        <v>1408</v>
      </c>
      <c r="D64" s="136" t="s">
        <v>1115</v>
      </c>
      <c r="E64" s="135">
        <v>237</v>
      </c>
      <c r="F64" s="136" t="s">
        <v>1471</v>
      </c>
      <c r="G64" s="116"/>
      <c r="H64" s="116"/>
      <c r="I64" s="138"/>
      <c r="J64" s="119">
        <v>29.932575757575759</v>
      </c>
      <c r="K64" s="120">
        <f t="shared" si="0"/>
        <v>2.0797006742424244</v>
      </c>
      <c r="L64" s="121">
        <f t="shared" si="1"/>
        <v>59</v>
      </c>
      <c r="M64" s="122">
        <v>3</v>
      </c>
      <c r="N64" s="139">
        <v>3</v>
      </c>
      <c r="O64" s="123">
        <v>3</v>
      </c>
      <c r="P64" s="139">
        <v>1</v>
      </c>
      <c r="Q64" s="140">
        <v>2</v>
      </c>
      <c r="R64" s="141">
        <v>1</v>
      </c>
      <c r="S64" s="142">
        <v>3</v>
      </c>
      <c r="T64" s="142">
        <v>3</v>
      </c>
      <c r="U64" s="142">
        <v>2</v>
      </c>
      <c r="V64" s="142">
        <v>3</v>
      </c>
      <c r="W64" s="142">
        <v>1</v>
      </c>
      <c r="X64" s="143">
        <v>2</v>
      </c>
      <c r="Y64" s="144">
        <v>3</v>
      </c>
      <c r="Z64" s="145">
        <v>2</v>
      </c>
      <c r="AA64" s="146">
        <v>1</v>
      </c>
      <c r="AB64" s="147">
        <v>1</v>
      </c>
      <c r="AC64" s="132">
        <v>1</v>
      </c>
      <c r="AD64" s="85"/>
      <c r="AE64" s="85"/>
      <c r="AF64" s="133" t="str">
        <f t="shared" si="2"/>
        <v>237</v>
      </c>
    </row>
    <row r="65" spans="1:32" s="133" customFormat="1" ht="11.25" customHeight="1" x14ac:dyDescent="0.2">
      <c r="A65" s="134">
        <v>167</v>
      </c>
      <c r="B65" s="224">
        <v>442</v>
      </c>
      <c r="C65" s="135" t="s">
        <v>1412</v>
      </c>
      <c r="D65" s="136" t="s">
        <v>1413</v>
      </c>
      <c r="E65" s="135">
        <v>442</v>
      </c>
      <c r="F65" s="116" t="s">
        <v>1414</v>
      </c>
      <c r="G65" s="116" t="s">
        <v>1416</v>
      </c>
      <c r="H65" s="116"/>
      <c r="I65" s="138"/>
      <c r="J65" s="119">
        <v>2.438257575757576</v>
      </c>
      <c r="K65" s="120">
        <f t="shared" si="0"/>
        <v>2.0699756174242427</v>
      </c>
      <c r="L65" s="121">
        <f t="shared" si="1"/>
        <v>60</v>
      </c>
      <c r="M65" s="122">
        <v>3</v>
      </c>
      <c r="N65" s="139">
        <v>3</v>
      </c>
      <c r="O65" s="123">
        <v>1</v>
      </c>
      <c r="P65" s="139">
        <v>3</v>
      </c>
      <c r="Q65" s="140">
        <v>3</v>
      </c>
      <c r="R65" s="141">
        <v>0</v>
      </c>
      <c r="S65" s="142">
        <v>0</v>
      </c>
      <c r="T65" s="142">
        <v>1</v>
      </c>
      <c r="U65" s="142">
        <v>1</v>
      </c>
      <c r="V65" s="142">
        <v>1</v>
      </c>
      <c r="W65" s="142">
        <v>0</v>
      </c>
      <c r="X65" s="143">
        <v>2</v>
      </c>
      <c r="Y65" s="144">
        <v>3</v>
      </c>
      <c r="Z65" s="145">
        <v>2</v>
      </c>
      <c r="AA65" s="146">
        <v>1</v>
      </c>
      <c r="AB65" s="147">
        <v>3</v>
      </c>
      <c r="AC65" s="132">
        <v>2</v>
      </c>
      <c r="AD65" s="85"/>
      <c r="AE65" s="85"/>
      <c r="AF65" s="133" t="str">
        <f t="shared" si="2"/>
        <v>442</v>
      </c>
    </row>
    <row r="66" spans="1:32" s="133" customFormat="1" ht="11.25" customHeight="1" x14ac:dyDescent="0.2">
      <c r="A66" s="134">
        <v>288</v>
      </c>
      <c r="B66" s="224">
        <v>1166</v>
      </c>
      <c r="C66" s="135" t="s">
        <v>1412</v>
      </c>
      <c r="D66" s="136" t="s">
        <v>255</v>
      </c>
      <c r="E66" s="135" t="s">
        <v>1472</v>
      </c>
      <c r="F66" s="136" t="s">
        <v>1473</v>
      </c>
      <c r="G66" s="116" t="s">
        <v>1416</v>
      </c>
      <c r="H66" s="116"/>
      <c r="I66" s="138"/>
      <c r="J66" s="119">
        <v>8.3159090909090914</v>
      </c>
      <c r="K66" s="120">
        <f t="shared" si="0"/>
        <v>2.0699168409090913</v>
      </c>
      <c r="L66" s="121">
        <f t="shared" si="1"/>
        <v>61</v>
      </c>
      <c r="M66" s="122">
        <v>3</v>
      </c>
      <c r="N66" s="139">
        <v>3</v>
      </c>
      <c r="O66" s="123">
        <v>2</v>
      </c>
      <c r="P66" s="139">
        <v>3</v>
      </c>
      <c r="Q66" s="140">
        <v>3</v>
      </c>
      <c r="R66" s="141">
        <v>0</v>
      </c>
      <c r="S66" s="142">
        <v>1</v>
      </c>
      <c r="T66" s="142">
        <v>2</v>
      </c>
      <c r="U66" s="142">
        <v>1</v>
      </c>
      <c r="V66" s="142">
        <v>1</v>
      </c>
      <c r="W66" s="142">
        <v>1</v>
      </c>
      <c r="X66" s="143">
        <v>2</v>
      </c>
      <c r="Y66" s="144">
        <v>2</v>
      </c>
      <c r="Z66" s="145">
        <v>2</v>
      </c>
      <c r="AA66" s="146">
        <v>0</v>
      </c>
      <c r="AB66" s="147">
        <v>1</v>
      </c>
      <c r="AC66" s="132">
        <v>1</v>
      </c>
      <c r="AD66" s="85"/>
      <c r="AE66" s="85"/>
      <c r="AF66" s="133" t="str">
        <f t="shared" si="2"/>
        <v>1166</v>
      </c>
    </row>
    <row r="67" spans="1:32" s="133" customFormat="1" ht="11.25" customHeight="1" x14ac:dyDescent="0.2">
      <c r="A67" s="134">
        <v>97</v>
      </c>
      <c r="B67" s="224">
        <v>237</v>
      </c>
      <c r="C67" s="135" t="s">
        <v>1408</v>
      </c>
      <c r="D67" s="136" t="s">
        <v>1115</v>
      </c>
      <c r="E67" s="135" t="s">
        <v>1471</v>
      </c>
      <c r="F67" s="136" t="s">
        <v>1417</v>
      </c>
      <c r="G67" s="116" t="s">
        <v>1416</v>
      </c>
      <c r="H67" s="116"/>
      <c r="I67" s="138"/>
      <c r="J67" s="119">
        <v>14.736742424242424</v>
      </c>
      <c r="K67" s="120">
        <f t="shared" si="0"/>
        <v>2.0698526325757576</v>
      </c>
      <c r="L67" s="121">
        <f t="shared" si="1"/>
        <v>62</v>
      </c>
      <c r="M67" s="122">
        <v>3</v>
      </c>
      <c r="N67" s="139">
        <v>3</v>
      </c>
      <c r="O67" s="123">
        <v>2</v>
      </c>
      <c r="P67" s="139">
        <v>2</v>
      </c>
      <c r="Q67" s="140">
        <v>2</v>
      </c>
      <c r="R67" s="141">
        <v>1</v>
      </c>
      <c r="S67" s="142">
        <v>2</v>
      </c>
      <c r="T67" s="142">
        <v>0</v>
      </c>
      <c r="U67" s="142">
        <v>2</v>
      </c>
      <c r="V67" s="142">
        <v>2</v>
      </c>
      <c r="W67" s="142">
        <v>0</v>
      </c>
      <c r="X67" s="143">
        <v>3</v>
      </c>
      <c r="Y67" s="144">
        <v>3</v>
      </c>
      <c r="Z67" s="145">
        <v>2</v>
      </c>
      <c r="AA67" s="146">
        <v>1</v>
      </c>
      <c r="AB67" s="147">
        <v>3</v>
      </c>
      <c r="AC67" s="132">
        <v>1</v>
      </c>
      <c r="AD67" s="85"/>
      <c r="AE67" s="85"/>
      <c r="AF67" s="133" t="str">
        <f t="shared" si="2"/>
        <v>237</v>
      </c>
    </row>
    <row r="68" spans="1:32" s="133" customFormat="1" ht="11.25" customHeight="1" x14ac:dyDescent="0.2">
      <c r="A68" s="134">
        <v>20</v>
      </c>
      <c r="B68" s="224">
        <v>157</v>
      </c>
      <c r="C68" s="135" t="s">
        <v>1412</v>
      </c>
      <c r="D68" s="136" t="s">
        <v>297</v>
      </c>
      <c r="E68" s="135" t="s">
        <v>1474</v>
      </c>
      <c r="F68" s="136" t="s">
        <v>1416</v>
      </c>
      <c r="G68" s="116"/>
      <c r="H68" s="116"/>
      <c r="I68" s="138"/>
      <c r="J68" s="119">
        <v>40.857007575757578</v>
      </c>
      <c r="K68" s="120">
        <f t="shared" si="0"/>
        <v>2.0695914299242428</v>
      </c>
      <c r="L68" s="121">
        <f t="shared" si="1"/>
        <v>63</v>
      </c>
      <c r="M68" s="122">
        <v>3</v>
      </c>
      <c r="N68" s="139">
        <v>3</v>
      </c>
      <c r="O68" s="123">
        <v>2</v>
      </c>
      <c r="P68" s="139">
        <v>1</v>
      </c>
      <c r="Q68" s="140">
        <v>2</v>
      </c>
      <c r="R68" s="141">
        <v>0</v>
      </c>
      <c r="S68" s="142">
        <v>2</v>
      </c>
      <c r="T68" s="142">
        <v>3</v>
      </c>
      <c r="U68" s="142">
        <v>3</v>
      </c>
      <c r="V68" s="142">
        <v>3</v>
      </c>
      <c r="W68" s="142">
        <v>3</v>
      </c>
      <c r="X68" s="143">
        <v>2</v>
      </c>
      <c r="Y68" s="144">
        <v>3</v>
      </c>
      <c r="Z68" s="145">
        <v>2</v>
      </c>
      <c r="AA68" s="146">
        <v>1</v>
      </c>
      <c r="AB68" s="147">
        <v>2</v>
      </c>
      <c r="AC68" s="132">
        <v>3</v>
      </c>
      <c r="AD68" s="85"/>
      <c r="AE68" s="85"/>
      <c r="AF68" s="133" t="str">
        <f t="shared" si="2"/>
        <v>157</v>
      </c>
    </row>
    <row r="69" spans="1:32" s="133" customFormat="1" ht="11.25" customHeight="1" x14ac:dyDescent="0.2">
      <c r="A69" s="134">
        <v>291</v>
      </c>
      <c r="B69" s="224">
        <v>1233</v>
      </c>
      <c r="C69" s="135" t="s">
        <v>1408</v>
      </c>
      <c r="D69" s="136" t="s">
        <v>696</v>
      </c>
      <c r="E69" s="135">
        <v>1233</v>
      </c>
      <c r="F69" s="136" t="s">
        <v>1427</v>
      </c>
      <c r="G69" s="116"/>
      <c r="H69" s="116"/>
      <c r="I69" s="138"/>
      <c r="J69" s="119">
        <v>4.916666666666667</v>
      </c>
      <c r="K69" s="120">
        <f t="shared" si="0"/>
        <v>2.0599508333333327</v>
      </c>
      <c r="L69" s="121">
        <f t="shared" si="1"/>
        <v>64</v>
      </c>
      <c r="M69" s="122">
        <v>3</v>
      </c>
      <c r="N69" s="139">
        <v>2</v>
      </c>
      <c r="O69" s="123">
        <v>1</v>
      </c>
      <c r="P69" s="139">
        <v>3</v>
      </c>
      <c r="Q69" s="140">
        <v>3</v>
      </c>
      <c r="R69" s="141">
        <v>0</v>
      </c>
      <c r="S69" s="142">
        <v>1</v>
      </c>
      <c r="T69" s="142">
        <v>2</v>
      </c>
      <c r="U69" s="142">
        <v>1</v>
      </c>
      <c r="V69" s="142">
        <v>1</v>
      </c>
      <c r="W69" s="142">
        <v>0</v>
      </c>
      <c r="X69" s="143">
        <v>2</v>
      </c>
      <c r="Y69" s="144">
        <v>3</v>
      </c>
      <c r="Z69" s="145">
        <v>3</v>
      </c>
      <c r="AA69" s="146">
        <v>1</v>
      </c>
      <c r="AB69" s="147">
        <v>2</v>
      </c>
      <c r="AC69" s="132">
        <v>1</v>
      </c>
      <c r="AD69" s="85"/>
      <c r="AE69" s="85"/>
      <c r="AF69" s="133" t="str">
        <f t="shared" si="2"/>
        <v>1233</v>
      </c>
    </row>
    <row r="70" spans="1:32" s="133" customFormat="1" ht="11.25" customHeight="1" x14ac:dyDescent="0.2">
      <c r="A70" s="134">
        <v>66</v>
      </c>
      <c r="B70" s="224">
        <v>214</v>
      </c>
      <c r="C70" s="135" t="s">
        <v>1408</v>
      </c>
      <c r="D70" s="136" t="s">
        <v>1072</v>
      </c>
      <c r="E70" s="135" t="s">
        <v>1475</v>
      </c>
      <c r="F70" s="136" t="s">
        <v>1416</v>
      </c>
      <c r="G70" s="116"/>
      <c r="H70" s="116"/>
      <c r="I70" s="138"/>
      <c r="J70" s="119">
        <v>6.7678030303030301</v>
      </c>
      <c r="K70" s="120">
        <f t="shared" ref="K70:K133" si="3">M$4*M70+N$4*N70+O$4*O70+P$4*P70+Q$4*Q70+R$4*R70+S$4*S70+T$4*T70+U$4*U70+V$4*V70+W$4*W70+X$4*X70+Y$4*Y70+Z$4*Z70+AA$4*AA70+AB$4*AB70+AC$4*AC70-(J70/100000)</f>
        <v>2.059932321969697</v>
      </c>
      <c r="L70" s="121">
        <f t="shared" ref="L70:L133" si="4">RANK(K70,$K$6:$K$291)</f>
        <v>65</v>
      </c>
      <c r="M70" s="122">
        <v>3</v>
      </c>
      <c r="N70" s="139">
        <v>3</v>
      </c>
      <c r="O70" s="123">
        <v>2</v>
      </c>
      <c r="P70" s="139">
        <v>2</v>
      </c>
      <c r="Q70" s="140">
        <v>3</v>
      </c>
      <c r="R70" s="141">
        <v>0</v>
      </c>
      <c r="S70" s="142">
        <v>1</v>
      </c>
      <c r="T70" s="142">
        <v>1</v>
      </c>
      <c r="U70" s="142">
        <v>1</v>
      </c>
      <c r="V70" s="142">
        <v>1</v>
      </c>
      <c r="W70" s="142">
        <v>0</v>
      </c>
      <c r="X70" s="143">
        <v>0</v>
      </c>
      <c r="Y70" s="144">
        <v>3</v>
      </c>
      <c r="Z70" s="145">
        <v>2</v>
      </c>
      <c r="AA70" s="146">
        <v>3</v>
      </c>
      <c r="AB70" s="147">
        <v>2</v>
      </c>
      <c r="AC70" s="132">
        <v>3</v>
      </c>
      <c r="AD70" s="85"/>
      <c r="AE70" s="85"/>
      <c r="AF70" s="133" t="str">
        <f t="shared" si="2"/>
        <v>214</v>
      </c>
    </row>
    <row r="71" spans="1:32" s="133" customFormat="1" ht="11.25" customHeight="1" x14ac:dyDescent="0.2">
      <c r="A71" s="134">
        <v>243</v>
      </c>
      <c r="B71" s="224">
        <v>908</v>
      </c>
      <c r="C71" s="135" t="s">
        <v>1408</v>
      </c>
      <c r="D71" s="136" t="s">
        <v>578</v>
      </c>
      <c r="E71" s="135" t="s">
        <v>1476</v>
      </c>
      <c r="F71" s="136" t="s">
        <v>1416</v>
      </c>
      <c r="G71" s="116"/>
      <c r="H71" s="116"/>
      <c r="I71" s="138"/>
      <c r="J71" s="119">
        <v>30.130871212121214</v>
      </c>
      <c r="K71" s="120">
        <f t="shared" si="3"/>
        <v>2.059698691287879</v>
      </c>
      <c r="L71" s="121">
        <f t="shared" si="4"/>
        <v>66</v>
      </c>
      <c r="M71" s="122">
        <v>3</v>
      </c>
      <c r="N71" s="139">
        <v>2</v>
      </c>
      <c r="O71" s="123">
        <v>3</v>
      </c>
      <c r="P71" s="139">
        <v>2</v>
      </c>
      <c r="Q71" s="140">
        <v>2</v>
      </c>
      <c r="R71" s="141">
        <v>1</v>
      </c>
      <c r="S71" s="142">
        <v>3</v>
      </c>
      <c r="T71" s="142">
        <v>2</v>
      </c>
      <c r="U71" s="142">
        <v>2</v>
      </c>
      <c r="V71" s="142">
        <v>3</v>
      </c>
      <c r="W71" s="142">
        <v>1</v>
      </c>
      <c r="X71" s="143">
        <v>2</v>
      </c>
      <c r="Y71" s="144">
        <v>3</v>
      </c>
      <c r="Z71" s="145">
        <v>2</v>
      </c>
      <c r="AA71" s="146">
        <v>1</v>
      </c>
      <c r="AB71" s="147">
        <v>1</v>
      </c>
      <c r="AC71" s="132">
        <v>1</v>
      </c>
      <c r="AD71" s="85"/>
      <c r="AE71" s="85"/>
      <c r="AF71" s="133" t="str">
        <f t="shared" ref="AF71:AF134" si="5">TEXT(B71,"#")</f>
        <v>908</v>
      </c>
    </row>
    <row r="72" spans="1:32" s="133" customFormat="1" ht="11.25" customHeight="1" x14ac:dyDescent="0.2">
      <c r="A72" s="134">
        <v>146</v>
      </c>
      <c r="B72" s="224">
        <v>354</v>
      </c>
      <c r="C72" s="135" t="s">
        <v>1408</v>
      </c>
      <c r="D72" s="136" t="s">
        <v>254</v>
      </c>
      <c r="E72" s="135" t="s">
        <v>1477</v>
      </c>
      <c r="F72" s="136" t="s">
        <v>1478</v>
      </c>
      <c r="G72" s="116" t="s">
        <v>1416</v>
      </c>
      <c r="H72" s="116"/>
      <c r="I72" s="138"/>
      <c r="J72" s="119">
        <v>36.981250000000003</v>
      </c>
      <c r="K72" s="120">
        <f t="shared" si="3"/>
        <v>2.0596301875000007</v>
      </c>
      <c r="L72" s="121">
        <f t="shared" si="4"/>
        <v>67</v>
      </c>
      <c r="M72" s="122">
        <v>1</v>
      </c>
      <c r="N72" s="139">
        <v>2</v>
      </c>
      <c r="O72" s="123">
        <v>3</v>
      </c>
      <c r="P72" s="139">
        <v>2</v>
      </c>
      <c r="Q72" s="140">
        <v>2</v>
      </c>
      <c r="R72" s="141">
        <v>3</v>
      </c>
      <c r="S72" s="142">
        <v>3</v>
      </c>
      <c r="T72" s="142">
        <v>3</v>
      </c>
      <c r="U72" s="142">
        <v>1</v>
      </c>
      <c r="V72" s="142">
        <v>3</v>
      </c>
      <c r="W72" s="142">
        <v>1</v>
      </c>
      <c r="X72" s="143">
        <v>3</v>
      </c>
      <c r="Y72" s="144">
        <v>3</v>
      </c>
      <c r="Z72" s="145">
        <v>2</v>
      </c>
      <c r="AA72" s="146">
        <v>1</v>
      </c>
      <c r="AB72" s="147">
        <v>2</v>
      </c>
      <c r="AC72" s="132">
        <v>2</v>
      </c>
      <c r="AD72" s="85"/>
      <c r="AE72" s="85"/>
      <c r="AF72" s="133" t="str">
        <f t="shared" si="5"/>
        <v>354</v>
      </c>
    </row>
    <row r="73" spans="1:32" s="133" customFormat="1" ht="11.25" customHeight="1" x14ac:dyDescent="0.2">
      <c r="A73" s="134">
        <v>262</v>
      </c>
      <c r="B73" s="224">
        <v>974</v>
      </c>
      <c r="C73" s="135" t="s">
        <v>1408</v>
      </c>
      <c r="D73" s="136" t="s">
        <v>1115</v>
      </c>
      <c r="E73" s="135" t="s">
        <v>1479</v>
      </c>
      <c r="F73" s="136" t="s">
        <v>1416</v>
      </c>
      <c r="G73" s="116"/>
      <c r="H73" s="116"/>
      <c r="I73" s="138"/>
      <c r="J73" s="119">
        <v>15.20719696969697</v>
      </c>
      <c r="K73" s="120">
        <f t="shared" si="3"/>
        <v>2.0498479280303035</v>
      </c>
      <c r="L73" s="121">
        <f t="shared" si="4"/>
        <v>68</v>
      </c>
      <c r="M73" s="122">
        <v>3</v>
      </c>
      <c r="N73" s="139">
        <v>2</v>
      </c>
      <c r="O73" s="123">
        <v>1</v>
      </c>
      <c r="P73" s="139">
        <v>3</v>
      </c>
      <c r="Q73" s="140">
        <v>3</v>
      </c>
      <c r="R73" s="141">
        <v>1</v>
      </c>
      <c r="S73" s="142">
        <v>3</v>
      </c>
      <c r="T73" s="142">
        <v>3</v>
      </c>
      <c r="U73" s="142">
        <v>2</v>
      </c>
      <c r="V73" s="142">
        <v>2</v>
      </c>
      <c r="W73" s="142">
        <v>1</v>
      </c>
      <c r="X73" s="143">
        <v>2</v>
      </c>
      <c r="Y73" s="144">
        <v>0</v>
      </c>
      <c r="Z73" s="145">
        <v>2</v>
      </c>
      <c r="AA73" s="146">
        <v>1</v>
      </c>
      <c r="AB73" s="147">
        <v>3</v>
      </c>
      <c r="AC73" s="132">
        <v>3</v>
      </c>
      <c r="AD73" s="85"/>
      <c r="AE73" s="85"/>
      <c r="AF73" s="133" t="str">
        <f t="shared" si="5"/>
        <v>974</v>
      </c>
    </row>
    <row r="74" spans="1:32" s="133" customFormat="1" ht="11.25" customHeight="1" x14ac:dyDescent="0.2">
      <c r="A74" s="134">
        <v>305</v>
      </c>
      <c r="B74" s="224" t="s">
        <v>1480</v>
      </c>
      <c r="C74" s="135" t="s">
        <v>1408</v>
      </c>
      <c r="D74" s="136" t="s">
        <v>1481</v>
      </c>
      <c r="E74" s="135" t="s">
        <v>1480</v>
      </c>
      <c r="F74" s="136" t="s">
        <v>1416</v>
      </c>
      <c r="G74" s="116"/>
      <c r="H74" s="116"/>
      <c r="I74" s="138"/>
      <c r="J74" s="119">
        <v>8.3874999999999993</v>
      </c>
      <c r="K74" s="120">
        <f t="shared" si="3"/>
        <v>2.039916125</v>
      </c>
      <c r="L74" s="121">
        <f t="shared" si="4"/>
        <v>69</v>
      </c>
      <c r="M74" s="122">
        <v>3</v>
      </c>
      <c r="N74" s="139">
        <v>3</v>
      </c>
      <c r="O74" s="123">
        <v>2</v>
      </c>
      <c r="P74" s="139">
        <v>3</v>
      </c>
      <c r="Q74" s="140">
        <v>3</v>
      </c>
      <c r="R74" s="141">
        <v>1</v>
      </c>
      <c r="S74" s="142">
        <v>2</v>
      </c>
      <c r="T74" s="142">
        <v>1</v>
      </c>
      <c r="U74" s="142">
        <v>1</v>
      </c>
      <c r="V74" s="142">
        <v>1</v>
      </c>
      <c r="W74" s="142">
        <v>0</v>
      </c>
      <c r="X74" s="143">
        <v>2</v>
      </c>
      <c r="Y74" s="144">
        <v>1</v>
      </c>
      <c r="Z74" s="145">
        <v>2</v>
      </c>
      <c r="AA74" s="146">
        <v>0</v>
      </c>
      <c r="AB74" s="147">
        <v>1</v>
      </c>
      <c r="AC74" s="132">
        <v>1</v>
      </c>
      <c r="AD74" s="85"/>
      <c r="AE74" s="85"/>
      <c r="AF74" s="133" t="str">
        <f t="shared" si="5"/>
        <v>OK1</v>
      </c>
    </row>
    <row r="75" spans="1:32" s="133" customFormat="1" ht="11.25" customHeight="1" x14ac:dyDescent="0.2">
      <c r="A75" s="134">
        <v>289</v>
      </c>
      <c r="B75" s="224">
        <v>1166</v>
      </c>
      <c r="C75" s="135" t="s">
        <v>1412</v>
      </c>
      <c r="D75" s="136" t="s">
        <v>255</v>
      </c>
      <c r="E75" s="135" t="s">
        <v>1473</v>
      </c>
      <c r="F75" s="135" t="s">
        <v>1416</v>
      </c>
      <c r="G75" s="116"/>
      <c r="H75" s="116"/>
      <c r="I75" s="138"/>
      <c r="J75" s="119">
        <v>10.692613636363637</v>
      </c>
      <c r="K75" s="120">
        <f t="shared" si="3"/>
        <v>2.0398930738636367</v>
      </c>
      <c r="L75" s="121">
        <f t="shared" si="4"/>
        <v>70</v>
      </c>
      <c r="M75" s="122">
        <v>3</v>
      </c>
      <c r="N75" s="139">
        <v>2</v>
      </c>
      <c r="O75" s="123">
        <v>2</v>
      </c>
      <c r="P75" s="139">
        <v>3</v>
      </c>
      <c r="Q75" s="140">
        <v>3</v>
      </c>
      <c r="R75" s="141">
        <v>0</v>
      </c>
      <c r="S75" s="142">
        <v>2</v>
      </c>
      <c r="T75" s="142">
        <v>1</v>
      </c>
      <c r="U75" s="142">
        <v>1</v>
      </c>
      <c r="V75" s="142">
        <v>1</v>
      </c>
      <c r="W75" s="142">
        <v>2</v>
      </c>
      <c r="X75" s="143">
        <v>2</v>
      </c>
      <c r="Y75" s="144">
        <v>2</v>
      </c>
      <c r="Z75" s="145">
        <v>2</v>
      </c>
      <c r="AA75" s="146">
        <v>0</v>
      </c>
      <c r="AB75" s="147">
        <v>2</v>
      </c>
      <c r="AC75" s="132">
        <v>2</v>
      </c>
      <c r="AD75" s="85"/>
      <c r="AE75" s="85"/>
      <c r="AF75" s="133" t="str">
        <f t="shared" si="5"/>
        <v>1166</v>
      </c>
    </row>
    <row r="76" spans="1:32" s="133" customFormat="1" ht="11.25" customHeight="1" x14ac:dyDescent="0.2">
      <c r="A76" s="134">
        <v>160</v>
      </c>
      <c r="B76" s="224">
        <v>411</v>
      </c>
      <c r="C76" s="135" t="s">
        <v>1412</v>
      </c>
      <c r="D76" s="136" t="s">
        <v>1482</v>
      </c>
      <c r="E76" s="135" t="s">
        <v>1483</v>
      </c>
      <c r="F76" s="136" t="s">
        <v>1484</v>
      </c>
      <c r="G76" s="116"/>
      <c r="H76" s="116"/>
      <c r="I76" s="138"/>
      <c r="J76" s="119">
        <v>17.788636363636364</v>
      </c>
      <c r="K76" s="120">
        <f t="shared" si="3"/>
        <v>2.0398221136363635</v>
      </c>
      <c r="L76" s="121">
        <f t="shared" si="4"/>
        <v>71</v>
      </c>
      <c r="M76" s="122">
        <v>1</v>
      </c>
      <c r="N76" s="139">
        <v>1</v>
      </c>
      <c r="O76" s="123">
        <v>3</v>
      </c>
      <c r="P76" s="139">
        <v>2</v>
      </c>
      <c r="Q76" s="140">
        <v>3</v>
      </c>
      <c r="R76" s="141">
        <v>3</v>
      </c>
      <c r="S76" s="142">
        <v>3</v>
      </c>
      <c r="T76" s="142">
        <v>2</v>
      </c>
      <c r="U76" s="142">
        <v>2</v>
      </c>
      <c r="V76" s="142">
        <v>3</v>
      </c>
      <c r="W76" s="142">
        <v>0</v>
      </c>
      <c r="X76" s="143">
        <v>2</v>
      </c>
      <c r="Y76" s="144">
        <v>3</v>
      </c>
      <c r="Z76" s="145">
        <v>3</v>
      </c>
      <c r="AA76" s="146">
        <v>1</v>
      </c>
      <c r="AB76" s="147">
        <v>1</v>
      </c>
      <c r="AC76" s="132">
        <v>1</v>
      </c>
      <c r="AD76" s="85"/>
      <c r="AE76" s="85"/>
      <c r="AF76" s="133" t="str">
        <f t="shared" si="5"/>
        <v>411</v>
      </c>
    </row>
    <row r="77" spans="1:32" s="133" customFormat="1" ht="11.25" customHeight="1" x14ac:dyDescent="0.2">
      <c r="A77" s="134">
        <v>55</v>
      </c>
      <c r="B77" s="224">
        <v>211</v>
      </c>
      <c r="C77" s="135" t="s">
        <v>1408</v>
      </c>
      <c r="D77" s="136" t="s">
        <v>502</v>
      </c>
      <c r="E77" s="136" t="s">
        <v>1485</v>
      </c>
      <c r="F77" s="136" t="s">
        <v>1416</v>
      </c>
      <c r="G77" s="116"/>
      <c r="H77" s="116"/>
      <c r="I77" s="138"/>
      <c r="J77" s="119">
        <v>17.131060606060608</v>
      </c>
      <c r="K77" s="120">
        <f t="shared" si="3"/>
        <v>2.0298286893939395</v>
      </c>
      <c r="L77" s="121">
        <f t="shared" si="4"/>
        <v>72</v>
      </c>
      <c r="M77" s="122">
        <v>3</v>
      </c>
      <c r="N77" s="139">
        <v>3</v>
      </c>
      <c r="O77" s="123">
        <v>1</v>
      </c>
      <c r="P77" s="139">
        <v>3</v>
      </c>
      <c r="Q77" s="140">
        <v>3</v>
      </c>
      <c r="R77" s="141">
        <v>0</v>
      </c>
      <c r="S77" s="142">
        <v>1</v>
      </c>
      <c r="T77" s="142">
        <v>0</v>
      </c>
      <c r="U77" s="142">
        <v>2</v>
      </c>
      <c r="V77" s="142">
        <v>2</v>
      </c>
      <c r="W77" s="142">
        <v>1</v>
      </c>
      <c r="X77" s="143">
        <v>3</v>
      </c>
      <c r="Y77" s="144">
        <v>3</v>
      </c>
      <c r="Z77" s="145">
        <v>1</v>
      </c>
      <c r="AA77" s="146">
        <v>1</v>
      </c>
      <c r="AB77" s="147">
        <v>2</v>
      </c>
      <c r="AC77" s="132">
        <v>2</v>
      </c>
      <c r="AD77" s="85"/>
      <c r="AE77" s="85"/>
      <c r="AF77" s="133" t="str">
        <f t="shared" si="5"/>
        <v>211</v>
      </c>
    </row>
    <row r="78" spans="1:32" s="133" customFormat="1" ht="11.25" customHeight="1" x14ac:dyDescent="0.2">
      <c r="A78" s="134">
        <v>232</v>
      </c>
      <c r="B78" s="224">
        <v>599</v>
      </c>
      <c r="C78" s="135" t="s">
        <v>1408</v>
      </c>
      <c r="D78" s="136" t="s">
        <v>633</v>
      </c>
      <c r="E78" s="135" t="s">
        <v>1486</v>
      </c>
      <c r="F78" s="136" t="s">
        <v>1487</v>
      </c>
      <c r="G78" s="116" t="s">
        <v>1416</v>
      </c>
      <c r="H78" s="116"/>
      <c r="I78" s="138"/>
      <c r="J78" s="119">
        <v>17.670265151515153</v>
      </c>
      <c r="K78" s="120">
        <f t="shared" si="3"/>
        <v>2.0298232973484853</v>
      </c>
      <c r="L78" s="121">
        <f t="shared" si="4"/>
        <v>73</v>
      </c>
      <c r="M78" s="122">
        <v>1</v>
      </c>
      <c r="N78" s="139">
        <v>1</v>
      </c>
      <c r="O78" s="123">
        <v>3</v>
      </c>
      <c r="P78" s="139">
        <v>3</v>
      </c>
      <c r="Q78" s="140">
        <v>2</v>
      </c>
      <c r="R78" s="141">
        <v>3</v>
      </c>
      <c r="S78" s="142">
        <v>2</v>
      </c>
      <c r="T78" s="142">
        <v>2</v>
      </c>
      <c r="U78" s="142">
        <v>1</v>
      </c>
      <c r="V78" s="142">
        <v>3</v>
      </c>
      <c r="W78" s="142">
        <v>2</v>
      </c>
      <c r="X78" s="143">
        <v>2</v>
      </c>
      <c r="Y78" s="144">
        <v>2</v>
      </c>
      <c r="Z78" s="145">
        <v>3</v>
      </c>
      <c r="AA78" s="146">
        <v>1</v>
      </c>
      <c r="AB78" s="147">
        <v>1</v>
      </c>
      <c r="AC78" s="132">
        <v>2</v>
      </c>
      <c r="AD78" s="85"/>
      <c r="AE78" s="85"/>
      <c r="AF78" s="133" t="str">
        <f t="shared" si="5"/>
        <v>599</v>
      </c>
    </row>
    <row r="79" spans="1:32" s="133" customFormat="1" ht="11.25" customHeight="1" x14ac:dyDescent="0.2">
      <c r="A79" s="134">
        <v>186</v>
      </c>
      <c r="B79" s="224">
        <v>449</v>
      </c>
      <c r="C79" s="135" t="s">
        <v>1412</v>
      </c>
      <c r="D79" s="136" t="s">
        <v>1431</v>
      </c>
      <c r="E79" s="136" t="s">
        <v>1488</v>
      </c>
      <c r="F79" s="136" t="s">
        <v>1416</v>
      </c>
      <c r="G79" s="116"/>
      <c r="H79" s="116"/>
      <c r="I79" s="138"/>
      <c r="J79" s="119">
        <v>5.9386363636363635</v>
      </c>
      <c r="K79" s="120">
        <f t="shared" si="3"/>
        <v>2.019940613636364</v>
      </c>
      <c r="L79" s="121">
        <f t="shared" si="4"/>
        <v>74</v>
      </c>
      <c r="M79" s="122">
        <v>3</v>
      </c>
      <c r="N79" s="139">
        <v>3</v>
      </c>
      <c r="O79" s="123">
        <v>1</v>
      </c>
      <c r="P79" s="139">
        <v>3</v>
      </c>
      <c r="Q79" s="140">
        <v>3</v>
      </c>
      <c r="R79" s="141">
        <v>0</v>
      </c>
      <c r="S79" s="142">
        <v>1</v>
      </c>
      <c r="T79" s="142">
        <v>1</v>
      </c>
      <c r="U79" s="142">
        <v>1</v>
      </c>
      <c r="V79" s="142">
        <v>1</v>
      </c>
      <c r="W79" s="142">
        <v>1</v>
      </c>
      <c r="X79" s="143">
        <v>2</v>
      </c>
      <c r="Y79" s="144">
        <v>1</v>
      </c>
      <c r="Z79" s="145">
        <v>2</v>
      </c>
      <c r="AA79" s="146">
        <v>0</v>
      </c>
      <c r="AB79" s="147">
        <v>3</v>
      </c>
      <c r="AC79" s="132">
        <v>3</v>
      </c>
      <c r="AD79" s="85"/>
      <c r="AE79" s="85"/>
      <c r="AF79" s="133" t="str">
        <f t="shared" si="5"/>
        <v>449</v>
      </c>
    </row>
    <row r="80" spans="1:32" s="133" customFormat="1" ht="11.25" customHeight="1" x14ac:dyDescent="0.2">
      <c r="A80" s="134">
        <v>297</v>
      </c>
      <c r="B80" s="224" t="s">
        <v>174</v>
      </c>
      <c r="C80" s="135" t="s">
        <v>1408</v>
      </c>
      <c r="D80" s="136" t="s">
        <v>1489</v>
      </c>
      <c r="E80" s="116" t="s">
        <v>174</v>
      </c>
      <c r="F80" s="136" t="s">
        <v>1416</v>
      </c>
      <c r="G80" s="116"/>
      <c r="H80" s="116"/>
      <c r="I80" s="138"/>
      <c r="J80" s="119">
        <v>4.1520833333333336</v>
      </c>
      <c r="K80" s="120">
        <f t="shared" si="3"/>
        <v>1.9999584791666671</v>
      </c>
      <c r="L80" s="121">
        <f t="shared" si="4"/>
        <v>75</v>
      </c>
      <c r="M80" s="122">
        <v>3</v>
      </c>
      <c r="N80" s="139">
        <v>3</v>
      </c>
      <c r="O80" s="123">
        <v>2</v>
      </c>
      <c r="P80" s="139">
        <v>3</v>
      </c>
      <c r="Q80" s="140">
        <v>3</v>
      </c>
      <c r="R80" s="141">
        <v>0</v>
      </c>
      <c r="S80" s="142">
        <v>1</v>
      </c>
      <c r="T80" s="142">
        <v>0</v>
      </c>
      <c r="U80" s="142">
        <v>1</v>
      </c>
      <c r="V80" s="142">
        <v>1</v>
      </c>
      <c r="W80" s="142">
        <v>1</v>
      </c>
      <c r="X80" s="143">
        <v>3</v>
      </c>
      <c r="Y80" s="144">
        <v>0</v>
      </c>
      <c r="Z80" s="145">
        <v>2</v>
      </c>
      <c r="AA80" s="146">
        <v>0</v>
      </c>
      <c r="AB80" s="147">
        <v>1</v>
      </c>
      <c r="AC80" s="132">
        <v>2</v>
      </c>
      <c r="AD80" s="85"/>
      <c r="AE80" s="85"/>
      <c r="AF80" s="133" t="str">
        <f t="shared" si="5"/>
        <v>CTL1</v>
      </c>
    </row>
    <row r="81" spans="1:32" s="133" customFormat="1" ht="11.25" customHeight="1" x14ac:dyDescent="0.2">
      <c r="A81" s="134">
        <v>306</v>
      </c>
      <c r="B81" s="224" t="s">
        <v>1490</v>
      </c>
      <c r="C81" s="135" t="s">
        <v>1408</v>
      </c>
      <c r="D81" s="136" t="s">
        <v>1233</v>
      </c>
      <c r="E81" s="137" t="s">
        <v>1490</v>
      </c>
      <c r="F81" s="136" t="s">
        <v>1416</v>
      </c>
      <c r="G81" s="116"/>
      <c r="H81" s="116"/>
      <c r="I81" s="138"/>
      <c r="J81" s="119">
        <v>6.8367424242424244</v>
      </c>
      <c r="K81" s="120">
        <f t="shared" si="3"/>
        <v>1.9999316325757581</v>
      </c>
      <c r="L81" s="121">
        <f t="shared" si="4"/>
        <v>76</v>
      </c>
      <c r="M81" s="122">
        <v>3</v>
      </c>
      <c r="N81" s="139">
        <v>3</v>
      </c>
      <c r="O81" s="123">
        <v>2</v>
      </c>
      <c r="P81" s="139">
        <v>3</v>
      </c>
      <c r="Q81" s="140">
        <v>3</v>
      </c>
      <c r="R81" s="141">
        <v>0</v>
      </c>
      <c r="S81" s="142">
        <v>1</v>
      </c>
      <c r="T81" s="142">
        <v>0</v>
      </c>
      <c r="U81" s="142">
        <v>2</v>
      </c>
      <c r="V81" s="142">
        <v>2</v>
      </c>
      <c r="W81" s="142">
        <v>0</v>
      </c>
      <c r="X81" s="143">
        <v>2</v>
      </c>
      <c r="Y81" s="144">
        <v>1</v>
      </c>
      <c r="Z81" s="145">
        <v>2</v>
      </c>
      <c r="AA81" s="146">
        <v>0</v>
      </c>
      <c r="AB81" s="147">
        <v>1</v>
      </c>
      <c r="AC81" s="132">
        <v>1</v>
      </c>
      <c r="AD81" s="85"/>
      <c r="AE81" s="85"/>
      <c r="AF81" s="133" t="str">
        <f t="shared" si="5"/>
        <v>PE1</v>
      </c>
    </row>
    <row r="82" spans="1:32" s="133" customFormat="1" ht="11.25" customHeight="1" x14ac:dyDescent="0.2">
      <c r="A82" s="134">
        <v>142</v>
      </c>
      <c r="B82" s="224">
        <v>352</v>
      </c>
      <c r="C82" s="135" t="s">
        <v>1408</v>
      </c>
      <c r="D82" s="136" t="s">
        <v>254</v>
      </c>
      <c r="E82" s="136">
        <v>352</v>
      </c>
      <c r="F82" s="136" t="s">
        <v>1416</v>
      </c>
      <c r="G82" s="116"/>
      <c r="H82" s="116"/>
      <c r="I82" s="138"/>
      <c r="J82" s="119">
        <v>11.443181818181818</v>
      </c>
      <c r="K82" s="120">
        <f t="shared" si="3"/>
        <v>1.9998855681818182</v>
      </c>
      <c r="L82" s="121">
        <f t="shared" si="4"/>
        <v>77</v>
      </c>
      <c r="M82" s="122">
        <v>3</v>
      </c>
      <c r="N82" s="139">
        <v>2</v>
      </c>
      <c r="O82" s="123">
        <v>2</v>
      </c>
      <c r="P82" s="139">
        <v>2</v>
      </c>
      <c r="Q82" s="140">
        <v>3</v>
      </c>
      <c r="R82" s="141">
        <v>0</v>
      </c>
      <c r="S82" s="142">
        <v>2</v>
      </c>
      <c r="T82" s="142">
        <v>2</v>
      </c>
      <c r="U82" s="142">
        <v>1</v>
      </c>
      <c r="V82" s="142">
        <v>2</v>
      </c>
      <c r="W82" s="142">
        <v>1</v>
      </c>
      <c r="X82" s="143">
        <v>3</v>
      </c>
      <c r="Y82" s="144">
        <v>3</v>
      </c>
      <c r="Z82" s="145">
        <v>2</v>
      </c>
      <c r="AA82" s="146">
        <v>0</v>
      </c>
      <c r="AB82" s="147">
        <v>1</v>
      </c>
      <c r="AC82" s="132">
        <v>2</v>
      </c>
      <c r="AD82" s="85"/>
      <c r="AE82" s="85"/>
      <c r="AF82" s="133" t="str">
        <f t="shared" si="5"/>
        <v>352</v>
      </c>
    </row>
    <row r="83" spans="1:32" s="133" customFormat="1" ht="11.25" customHeight="1" x14ac:dyDescent="0.2">
      <c r="A83" s="134">
        <v>258</v>
      </c>
      <c r="B83" s="224">
        <v>972</v>
      </c>
      <c r="C83" s="135" t="s">
        <v>1408</v>
      </c>
      <c r="D83" s="136" t="s">
        <v>1115</v>
      </c>
      <c r="E83" s="116" t="s">
        <v>1491</v>
      </c>
      <c r="F83" s="136" t="s">
        <v>1416</v>
      </c>
      <c r="G83" s="116"/>
      <c r="H83" s="116"/>
      <c r="I83" s="138"/>
      <c r="J83" s="119">
        <v>14.95965909090909</v>
      </c>
      <c r="K83" s="120">
        <f t="shared" si="3"/>
        <v>1.9998504034090909</v>
      </c>
      <c r="L83" s="121">
        <f t="shared" si="4"/>
        <v>78</v>
      </c>
      <c r="M83" s="122">
        <v>3</v>
      </c>
      <c r="N83" s="139">
        <v>2</v>
      </c>
      <c r="O83" s="123">
        <v>3</v>
      </c>
      <c r="P83" s="139">
        <v>2</v>
      </c>
      <c r="Q83" s="140">
        <v>2</v>
      </c>
      <c r="R83" s="141">
        <v>1</v>
      </c>
      <c r="S83" s="142">
        <v>2</v>
      </c>
      <c r="T83" s="142">
        <v>1</v>
      </c>
      <c r="U83" s="142">
        <v>2</v>
      </c>
      <c r="V83" s="142">
        <v>2</v>
      </c>
      <c r="W83" s="142">
        <v>0</v>
      </c>
      <c r="X83" s="143">
        <v>2</v>
      </c>
      <c r="Y83" s="144">
        <v>3</v>
      </c>
      <c r="Z83" s="145">
        <v>2</v>
      </c>
      <c r="AA83" s="146">
        <v>2</v>
      </c>
      <c r="AB83" s="147">
        <v>1</v>
      </c>
      <c r="AC83" s="132">
        <v>1</v>
      </c>
      <c r="AD83" s="85"/>
      <c r="AE83" s="85"/>
      <c r="AF83" s="133" t="str">
        <f t="shared" si="5"/>
        <v>972</v>
      </c>
    </row>
    <row r="84" spans="1:32" s="133" customFormat="1" ht="11.25" customHeight="1" x14ac:dyDescent="0.2">
      <c r="A84" s="134">
        <v>295</v>
      </c>
      <c r="B84" s="224">
        <v>1458</v>
      </c>
      <c r="C84" s="135" t="s">
        <v>1412</v>
      </c>
      <c r="D84" s="136" t="s">
        <v>220</v>
      </c>
      <c r="E84" s="116">
        <v>1458</v>
      </c>
      <c r="F84" s="136" t="s">
        <v>1492</v>
      </c>
      <c r="G84" s="116" t="s">
        <v>1416</v>
      </c>
      <c r="H84" s="116"/>
      <c r="I84" s="138"/>
      <c r="J84" s="119">
        <v>8.5532196969696965</v>
      </c>
      <c r="K84" s="120">
        <f t="shared" si="3"/>
        <v>1.9899144678030307</v>
      </c>
      <c r="L84" s="121">
        <f t="shared" si="4"/>
        <v>79</v>
      </c>
      <c r="M84" s="122">
        <v>3</v>
      </c>
      <c r="N84" s="139">
        <v>2</v>
      </c>
      <c r="O84" s="123">
        <v>2</v>
      </c>
      <c r="P84" s="139">
        <v>3</v>
      </c>
      <c r="Q84" s="140">
        <v>2</v>
      </c>
      <c r="R84" s="141">
        <v>1</v>
      </c>
      <c r="S84" s="142">
        <v>2</v>
      </c>
      <c r="T84" s="142">
        <v>3</v>
      </c>
      <c r="U84" s="142">
        <v>1</v>
      </c>
      <c r="V84" s="142">
        <v>1</v>
      </c>
      <c r="W84" s="142">
        <v>0</v>
      </c>
      <c r="X84" s="143">
        <v>1</v>
      </c>
      <c r="Y84" s="144">
        <v>2</v>
      </c>
      <c r="Z84" s="145">
        <v>2</v>
      </c>
      <c r="AA84" s="146">
        <v>1</v>
      </c>
      <c r="AB84" s="147">
        <v>2</v>
      </c>
      <c r="AC84" s="132">
        <v>3</v>
      </c>
      <c r="AD84" s="85"/>
      <c r="AE84" s="85"/>
      <c r="AF84" s="133" t="str">
        <f t="shared" si="5"/>
        <v>1458</v>
      </c>
    </row>
    <row r="85" spans="1:32" s="133" customFormat="1" ht="11.25" customHeight="1" x14ac:dyDescent="0.2">
      <c r="A85" s="134">
        <v>64</v>
      </c>
      <c r="B85" s="224">
        <v>214</v>
      </c>
      <c r="C85" s="135" t="s">
        <v>1408</v>
      </c>
      <c r="D85" s="136" t="s">
        <v>1072</v>
      </c>
      <c r="E85" s="136" t="s">
        <v>1441</v>
      </c>
      <c r="F85" s="136" t="s">
        <v>1493</v>
      </c>
      <c r="G85" s="116" t="s">
        <v>1475</v>
      </c>
      <c r="H85" s="116"/>
      <c r="I85" s="138"/>
      <c r="J85" s="119">
        <v>9.3753787878787875</v>
      </c>
      <c r="K85" s="120">
        <f t="shared" si="3"/>
        <v>1.9899062462121215</v>
      </c>
      <c r="L85" s="121">
        <f t="shared" si="4"/>
        <v>80</v>
      </c>
      <c r="M85" s="122">
        <v>3</v>
      </c>
      <c r="N85" s="139">
        <v>3</v>
      </c>
      <c r="O85" s="123">
        <v>2</v>
      </c>
      <c r="P85" s="139">
        <v>2</v>
      </c>
      <c r="Q85" s="140">
        <v>2</v>
      </c>
      <c r="R85" s="141">
        <v>1</v>
      </c>
      <c r="S85" s="142">
        <v>1</v>
      </c>
      <c r="T85" s="142">
        <v>2</v>
      </c>
      <c r="U85" s="142">
        <v>2</v>
      </c>
      <c r="V85" s="142">
        <v>1</v>
      </c>
      <c r="W85" s="142">
        <v>1</v>
      </c>
      <c r="X85" s="143">
        <v>3</v>
      </c>
      <c r="Y85" s="144">
        <v>3</v>
      </c>
      <c r="Z85" s="145">
        <v>1</v>
      </c>
      <c r="AA85" s="146">
        <v>3</v>
      </c>
      <c r="AB85" s="147">
        <v>1</v>
      </c>
      <c r="AC85" s="132">
        <v>2</v>
      </c>
      <c r="AD85" s="85"/>
      <c r="AE85" s="85"/>
      <c r="AF85" s="133" t="str">
        <f t="shared" si="5"/>
        <v>214</v>
      </c>
    </row>
    <row r="86" spans="1:32" s="133" customFormat="1" ht="11.25" customHeight="1" x14ac:dyDescent="0.2">
      <c r="A86" s="134">
        <v>184</v>
      </c>
      <c r="B86" s="224">
        <v>449</v>
      </c>
      <c r="C86" s="135" t="s">
        <v>1412</v>
      </c>
      <c r="D86" s="136" t="s">
        <v>1431</v>
      </c>
      <c r="E86" s="116">
        <v>449</v>
      </c>
      <c r="F86" s="136" t="s">
        <v>1488</v>
      </c>
      <c r="G86" s="116" t="s">
        <v>1461</v>
      </c>
      <c r="H86" s="116"/>
      <c r="I86" s="138"/>
      <c r="J86" s="119">
        <v>11.381439393939393</v>
      </c>
      <c r="K86" s="120">
        <f t="shared" si="3"/>
        <v>1.989886185606061</v>
      </c>
      <c r="L86" s="121">
        <f t="shared" si="4"/>
        <v>81</v>
      </c>
      <c r="M86" s="122">
        <v>3</v>
      </c>
      <c r="N86" s="139">
        <v>3</v>
      </c>
      <c r="O86" s="123">
        <v>1</v>
      </c>
      <c r="P86" s="139">
        <v>3</v>
      </c>
      <c r="Q86" s="140">
        <v>3</v>
      </c>
      <c r="R86" s="141">
        <v>0</v>
      </c>
      <c r="S86" s="142">
        <v>1</v>
      </c>
      <c r="T86" s="142">
        <v>2</v>
      </c>
      <c r="U86" s="142">
        <v>2</v>
      </c>
      <c r="V86" s="142">
        <v>2</v>
      </c>
      <c r="W86" s="142">
        <v>1</v>
      </c>
      <c r="X86" s="143">
        <v>2</v>
      </c>
      <c r="Y86" s="144">
        <v>1</v>
      </c>
      <c r="Z86" s="145">
        <v>2</v>
      </c>
      <c r="AA86" s="146">
        <v>0</v>
      </c>
      <c r="AB86" s="147">
        <v>1</v>
      </c>
      <c r="AC86" s="132">
        <v>2</v>
      </c>
      <c r="AD86" s="85"/>
      <c r="AE86" s="85"/>
      <c r="AF86" s="133" t="str">
        <f t="shared" si="5"/>
        <v>449</v>
      </c>
    </row>
    <row r="87" spans="1:32" s="133" customFormat="1" ht="11.25" customHeight="1" x14ac:dyDescent="0.2">
      <c r="A87" s="134">
        <v>75</v>
      </c>
      <c r="B87" s="224">
        <v>221</v>
      </c>
      <c r="C87" s="135" t="s">
        <v>1408</v>
      </c>
      <c r="D87" s="136" t="s">
        <v>1409</v>
      </c>
      <c r="E87" s="137">
        <v>221</v>
      </c>
      <c r="F87" s="136" t="s">
        <v>1410</v>
      </c>
      <c r="G87" s="116"/>
      <c r="H87" s="116"/>
      <c r="I87" s="138"/>
      <c r="J87" s="119">
        <v>4.5674242424242424</v>
      </c>
      <c r="K87" s="120">
        <f t="shared" si="3"/>
        <v>1.9799543257575758</v>
      </c>
      <c r="L87" s="121">
        <f t="shared" si="4"/>
        <v>82</v>
      </c>
      <c r="M87" s="122">
        <v>3</v>
      </c>
      <c r="N87" s="139">
        <v>3</v>
      </c>
      <c r="O87" s="123">
        <v>1</v>
      </c>
      <c r="P87" s="139">
        <v>3</v>
      </c>
      <c r="Q87" s="140">
        <v>3</v>
      </c>
      <c r="R87" s="141">
        <v>0</v>
      </c>
      <c r="S87" s="142">
        <v>0</v>
      </c>
      <c r="T87" s="142">
        <v>1</v>
      </c>
      <c r="U87" s="142">
        <v>0</v>
      </c>
      <c r="V87" s="142">
        <v>0</v>
      </c>
      <c r="W87" s="142">
        <v>0</v>
      </c>
      <c r="X87" s="143">
        <v>3</v>
      </c>
      <c r="Y87" s="144">
        <v>3</v>
      </c>
      <c r="Z87" s="145">
        <v>2</v>
      </c>
      <c r="AA87" s="146">
        <v>1</v>
      </c>
      <c r="AB87" s="147">
        <v>1</v>
      </c>
      <c r="AC87" s="132">
        <v>1</v>
      </c>
      <c r="AD87" s="85"/>
      <c r="AE87" s="85"/>
      <c r="AF87" s="133" t="str">
        <f t="shared" si="5"/>
        <v>221</v>
      </c>
    </row>
    <row r="88" spans="1:32" s="133" customFormat="1" ht="11.25" customHeight="1" x14ac:dyDescent="0.2">
      <c r="A88" s="134">
        <v>314</v>
      </c>
      <c r="B88" s="224" t="s">
        <v>1494</v>
      </c>
      <c r="C88" s="135" t="s">
        <v>1408</v>
      </c>
      <c r="D88" s="136" t="s">
        <v>1495</v>
      </c>
      <c r="E88" s="137" t="s">
        <v>1494</v>
      </c>
      <c r="F88" s="136" t="s">
        <v>1416</v>
      </c>
      <c r="G88" s="116"/>
      <c r="H88" s="116"/>
      <c r="I88" s="138"/>
      <c r="J88" s="119">
        <v>4.8994318181818182</v>
      </c>
      <c r="K88" s="120">
        <f t="shared" si="3"/>
        <v>1.9799510056818186</v>
      </c>
      <c r="L88" s="121">
        <f t="shared" si="4"/>
        <v>83</v>
      </c>
      <c r="M88" s="122">
        <v>3</v>
      </c>
      <c r="N88" s="139">
        <v>3</v>
      </c>
      <c r="O88" s="123">
        <v>2</v>
      </c>
      <c r="P88" s="139">
        <v>3</v>
      </c>
      <c r="Q88" s="140">
        <v>3</v>
      </c>
      <c r="R88" s="141">
        <v>0</v>
      </c>
      <c r="S88" s="142">
        <v>1</v>
      </c>
      <c r="T88" s="142">
        <v>1</v>
      </c>
      <c r="U88" s="142">
        <v>1</v>
      </c>
      <c r="V88" s="142">
        <v>1</v>
      </c>
      <c r="W88" s="142">
        <v>0</v>
      </c>
      <c r="X88" s="143">
        <v>2</v>
      </c>
      <c r="Y88" s="144">
        <v>1</v>
      </c>
      <c r="Z88" s="145">
        <v>2</v>
      </c>
      <c r="AA88" s="146">
        <v>0</v>
      </c>
      <c r="AB88" s="147">
        <v>1</v>
      </c>
      <c r="AC88" s="132">
        <v>1</v>
      </c>
      <c r="AD88" s="85"/>
      <c r="AE88" s="85"/>
      <c r="AF88" s="133" t="str">
        <f t="shared" si="5"/>
        <v>SL1</v>
      </c>
    </row>
    <row r="89" spans="1:32" s="133" customFormat="1" ht="11.25" customHeight="1" x14ac:dyDescent="0.2">
      <c r="A89" s="134">
        <v>164</v>
      </c>
      <c r="B89" s="224">
        <v>441</v>
      </c>
      <c r="C89" s="135" t="s">
        <v>1412</v>
      </c>
      <c r="D89" s="136" t="s">
        <v>1413</v>
      </c>
      <c r="E89" s="137">
        <v>441</v>
      </c>
      <c r="F89" s="136" t="s">
        <v>1496</v>
      </c>
      <c r="G89" s="116" t="s">
        <v>1497</v>
      </c>
      <c r="H89" s="116"/>
      <c r="I89" s="138"/>
      <c r="J89" s="119">
        <v>10.877840909090908</v>
      </c>
      <c r="K89" s="120">
        <f t="shared" si="3"/>
        <v>1.9798912215909092</v>
      </c>
      <c r="L89" s="121">
        <f t="shared" si="4"/>
        <v>84</v>
      </c>
      <c r="M89" s="122">
        <v>3</v>
      </c>
      <c r="N89" s="139">
        <v>2</v>
      </c>
      <c r="O89" s="123">
        <v>1</v>
      </c>
      <c r="P89" s="139">
        <v>3</v>
      </c>
      <c r="Q89" s="140">
        <v>3</v>
      </c>
      <c r="R89" s="141">
        <v>1</v>
      </c>
      <c r="S89" s="142">
        <v>1</v>
      </c>
      <c r="T89" s="142">
        <v>2</v>
      </c>
      <c r="U89" s="142">
        <v>1</v>
      </c>
      <c r="V89" s="142">
        <v>1</v>
      </c>
      <c r="W89" s="142">
        <v>0</v>
      </c>
      <c r="X89" s="143">
        <v>3</v>
      </c>
      <c r="Y89" s="144">
        <v>3</v>
      </c>
      <c r="Z89" s="145">
        <v>1</v>
      </c>
      <c r="AA89" s="146">
        <v>1</v>
      </c>
      <c r="AB89" s="147">
        <v>3</v>
      </c>
      <c r="AC89" s="132">
        <v>3</v>
      </c>
      <c r="AD89" s="85"/>
      <c r="AE89" s="85"/>
      <c r="AF89" s="133" t="str">
        <f t="shared" si="5"/>
        <v>441</v>
      </c>
    </row>
    <row r="90" spans="1:32" s="133" customFormat="1" ht="11.25" customHeight="1" x14ac:dyDescent="0.2">
      <c r="A90" s="134">
        <v>14</v>
      </c>
      <c r="B90" s="224">
        <v>79</v>
      </c>
      <c r="C90" s="135" t="s">
        <v>1412</v>
      </c>
      <c r="D90" s="136" t="s">
        <v>241</v>
      </c>
      <c r="E90" s="137" t="s">
        <v>1498</v>
      </c>
      <c r="F90" s="136" t="s">
        <v>1499</v>
      </c>
      <c r="G90" s="116" t="s">
        <v>1416</v>
      </c>
      <c r="H90" s="116"/>
      <c r="I90" s="138"/>
      <c r="J90" s="119">
        <v>15.605681818181818</v>
      </c>
      <c r="K90" s="120">
        <f t="shared" si="3"/>
        <v>1.9798439431818184</v>
      </c>
      <c r="L90" s="121">
        <f t="shared" si="4"/>
        <v>85</v>
      </c>
      <c r="M90" s="122">
        <v>3</v>
      </c>
      <c r="N90" s="139">
        <v>3</v>
      </c>
      <c r="O90" s="123">
        <v>2</v>
      </c>
      <c r="P90" s="139">
        <v>2</v>
      </c>
      <c r="Q90" s="140">
        <v>2</v>
      </c>
      <c r="R90" s="141">
        <v>0</v>
      </c>
      <c r="S90" s="142">
        <v>2</v>
      </c>
      <c r="T90" s="142">
        <v>1</v>
      </c>
      <c r="U90" s="142">
        <v>2</v>
      </c>
      <c r="V90" s="142">
        <v>2</v>
      </c>
      <c r="W90" s="142">
        <v>2</v>
      </c>
      <c r="X90" s="143">
        <v>3</v>
      </c>
      <c r="Y90" s="144">
        <v>3</v>
      </c>
      <c r="Z90" s="145">
        <v>1</v>
      </c>
      <c r="AA90" s="146">
        <v>1</v>
      </c>
      <c r="AB90" s="147">
        <v>2</v>
      </c>
      <c r="AC90" s="132">
        <v>2</v>
      </c>
      <c r="AD90" s="85"/>
      <c r="AE90" s="85"/>
      <c r="AF90" s="133" t="str">
        <f t="shared" si="5"/>
        <v>79</v>
      </c>
    </row>
    <row r="91" spans="1:32" s="133" customFormat="1" ht="11.25" customHeight="1" x14ac:dyDescent="0.2">
      <c r="A91" s="134">
        <v>100</v>
      </c>
      <c r="B91" s="224">
        <v>239</v>
      </c>
      <c r="C91" s="135" t="s">
        <v>1408</v>
      </c>
      <c r="D91" s="136" t="s">
        <v>696</v>
      </c>
      <c r="E91" s="137">
        <v>239</v>
      </c>
      <c r="F91" s="136" t="s">
        <v>1457</v>
      </c>
      <c r="G91" s="116" t="s">
        <v>1416</v>
      </c>
      <c r="H91" s="116" t="s">
        <v>1416</v>
      </c>
      <c r="I91" s="138"/>
      <c r="J91" s="119">
        <v>22.1875</v>
      </c>
      <c r="K91" s="120">
        <f t="shared" si="3"/>
        <v>1.9797781250000002</v>
      </c>
      <c r="L91" s="121">
        <f t="shared" si="4"/>
        <v>86</v>
      </c>
      <c r="M91" s="122">
        <v>3</v>
      </c>
      <c r="N91" s="139">
        <v>2</v>
      </c>
      <c r="O91" s="123">
        <v>2</v>
      </c>
      <c r="P91" s="139">
        <v>2</v>
      </c>
      <c r="Q91" s="140">
        <v>2</v>
      </c>
      <c r="R91" s="141">
        <v>1</v>
      </c>
      <c r="S91" s="142">
        <v>2</v>
      </c>
      <c r="T91" s="142">
        <v>3</v>
      </c>
      <c r="U91" s="142">
        <v>2</v>
      </c>
      <c r="V91" s="142">
        <v>3</v>
      </c>
      <c r="W91" s="142">
        <v>1</v>
      </c>
      <c r="X91" s="143">
        <v>2</v>
      </c>
      <c r="Y91" s="144">
        <v>3</v>
      </c>
      <c r="Z91" s="145">
        <v>2</v>
      </c>
      <c r="AA91" s="146">
        <v>1</v>
      </c>
      <c r="AB91" s="147">
        <v>2</v>
      </c>
      <c r="AC91" s="132">
        <v>1</v>
      </c>
      <c r="AD91" s="85"/>
      <c r="AE91" s="85"/>
      <c r="AF91" s="133" t="str">
        <f t="shared" si="5"/>
        <v>239</v>
      </c>
    </row>
    <row r="92" spans="1:32" s="133" customFormat="1" ht="11.25" customHeight="1" x14ac:dyDescent="0.2">
      <c r="A92" s="134">
        <v>71</v>
      </c>
      <c r="B92" s="224">
        <v>217</v>
      </c>
      <c r="C92" s="135" t="s">
        <v>1408</v>
      </c>
      <c r="D92" s="136" t="s">
        <v>1072</v>
      </c>
      <c r="E92" s="137" t="s">
        <v>1453</v>
      </c>
      <c r="F92" s="136" t="s">
        <v>1416</v>
      </c>
      <c r="G92" s="116"/>
      <c r="H92" s="116"/>
      <c r="I92" s="138"/>
      <c r="J92" s="119">
        <v>26.330681818181819</v>
      </c>
      <c r="K92" s="120">
        <f t="shared" si="3"/>
        <v>1.9797366931818183</v>
      </c>
      <c r="L92" s="121">
        <f t="shared" si="4"/>
        <v>87</v>
      </c>
      <c r="M92" s="122">
        <v>3</v>
      </c>
      <c r="N92" s="139">
        <v>2</v>
      </c>
      <c r="O92" s="123">
        <v>2</v>
      </c>
      <c r="P92" s="139">
        <v>2</v>
      </c>
      <c r="Q92" s="140">
        <v>2</v>
      </c>
      <c r="R92" s="141">
        <v>1</v>
      </c>
      <c r="S92" s="142">
        <v>2</v>
      </c>
      <c r="T92" s="142">
        <v>0</v>
      </c>
      <c r="U92" s="142">
        <v>2</v>
      </c>
      <c r="V92" s="142">
        <v>3</v>
      </c>
      <c r="W92" s="142">
        <v>2</v>
      </c>
      <c r="X92" s="143">
        <v>3</v>
      </c>
      <c r="Y92" s="144">
        <v>3</v>
      </c>
      <c r="Z92" s="145">
        <v>2</v>
      </c>
      <c r="AA92" s="146">
        <v>1</v>
      </c>
      <c r="AB92" s="147">
        <v>1</v>
      </c>
      <c r="AC92" s="132">
        <v>2</v>
      </c>
      <c r="AD92" s="85"/>
      <c r="AE92" s="85"/>
      <c r="AF92" s="133" t="str">
        <f t="shared" si="5"/>
        <v>217</v>
      </c>
    </row>
    <row r="93" spans="1:32" s="133" customFormat="1" ht="11.25" customHeight="1" x14ac:dyDescent="0.2">
      <c r="A93" s="134">
        <v>105</v>
      </c>
      <c r="B93" s="224">
        <v>240</v>
      </c>
      <c r="C93" s="135" t="s">
        <v>1412</v>
      </c>
      <c r="D93" s="136" t="s">
        <v>844</v>
      </c>
      <c r="E93" s="137" t="s">
        <v>1452</v>
      </c>
      <c r="F93" s="136" t="s">
        <v>1416</v>
      </c>
      <c r="G93" s="116"/>
      <c r="H93" s="116"/>
      <c r="I93" s="138"/>
      <c r="J93" s="119">
        <v>9.6335227272727266</v>
      </c>
      <c r="K93" s="120">
        <f t="shared" si="3"/>
        <v>1.9699036647727279</v>
      </c>
      <c r="L93" s="121">
        <f t="shared" si="4"/>
        <v>88</v>
      </c>
      <c r="M93" s="122">
        <v>3</v>
      </c>
      <c r="N93" s="139">
        <v>1</v>
      </c>
      <c r="O93" s="123">
        <v>2</v>
      </c>
      <c r="P93" s="139">
        <v>3</v>
      </c>
      <c r="Q93" s="140">
        <v>3</v>
      </c>
      <c r="R93" s="141">
        <v>0</v>
      </c>
      <c r="S93" s="142">
        <v>1</v>
      </c>
      <c r="T93" s="142">
        <v>1</v>
      </c>
      <c r="U93" s="142">
        <v>2</v>
      </c>
      <c r="V93" s="142">
        <v>2</v>
      </c>
      <c r="W93" s="142">
        <v>0</v>
      </c>
      <c r="X93" s="143">
        <v>2</v>
      </c>
      <c r="Y93" s="144">
        <v>3</v>
      </c>
      <c r="Z93" s="145">
        <v>2</v>
      </c>
      <c r="AA93" s="146">
        <v>1</v>
      </c>
      <c r="AB93" s="147">
        <v>2</v>
      </c>
      <c r="AC93" s="132">
        <v>2</v>
      </c>
      <c r="AD93" s="85"/>
      <c r="AE93" s="85"/>
      <c r="AF93" s="133" t="str">
        <f t="shared" si="5"/>
        <v>240</v>
      </c>
    </row>
    <row r="94" spans="1:32" s="133" customFormat="1" ht="11.25" customHeight="1" x14ac:dyDescent="0.2">
      <c r="A94" s="134">
        <v>273</v>
      </c>
      <c r="B94" s="224">
        <v>1021</v>
      </c>
      <c r="C94" s="135" t="s">
        <v>1408</v>
      </c>
      <c r="D94" s="136" t="s">
        <v>254</v>
      </c>
      <c r="E94" s="137" t="s">
        <v>1500</v>
      </c>
      <c r="F94" s="136" t="s">
        <v>1416</v>
      </c>
      <c r="G94" s="116"/>
      <c r="H94" s="116"/>
      <c r="I94" s="138"/>
      <c r="J94" s="119">
        <v>12.92594696969697</v>
      </c>
      <c r="K94" s="120">
        <f t="shared" si="3"/>
        <v>1.9698707405303038</v>
      </c>
      <c r="L94" s="121">
        <f t="shared" si="4"/>
        <v>89</v>
      </c>
      <c r="M94" s="122">
        <v>3</v>
      </c>
      <c r="N94" s="139">
        <v>1</v>
      </c>
      <c r="O94" s="123">
        <v>2</v>
      </c>
      <c r="P94" s="139">
        <v>3</v>
      </c>
      <c r="Q94" s="140">
        <v>2</v>
      </c>
      <c r="R94" s="141">
        <v>1</v>
      </c>
      <c r="S94" s="142">
        <v>2</v>
      </c>
      <c r="T94" s="142">
        <v>3</v>
      </c>
      <c r="U94" s="142">
        <v>1</v>
      </c>
      <c r="V94" s="142">
        <v>2</v>
      </c>
      <c r="W94" s="142">
        <v>1</v>
      </c>
      <c r="X94" s="143">
        <v>1</v>
      </c>
      <c r="Y94" s="144">
        <v>2</v>
      </c>
      <c r="Z94" s="145">
        <v>3</v>
      </c>
      <c r="AA94" s="146">
        <v>1</v>
      </c>
      <c r="AB94" s="147">
        <v>1</v>
      </c>
      <c r="AC94" s="132">
        <v>2</v>
      </c>
      <c r="AD94" s="85"/>
      <c r="AE94" s="85"/>
      <c r="AF94" s="133" t="str">
        <f t="shared" si="5"/>
        <v>1021</v>
      </c>
    </row>
    <row r="95" spans="1:32" s="133" customFormat="1" ht="11.25" customHeight="1" x14ac:dyDescent="0.2">
      <c r="A95" s="134">
        <v>193</v>
      </c>
      <c r="B95" s="224">
        <v>470</v>
      </c>
      <c r="C95" s="135" t="s">
        <v>1408</v>
      </c>
      <c r="D95" s="136" t="s">
        <v>1501</v>
      </c>
      <c r="E95" s="137" t="s">
        <v>1502</v>
      </c>
      <c r="F95" s="136" t="s">
        <v>1416</v>
      </c>
      <c r="G95" s="116"/>
      <c r="H95" s="116"/>
      <c r="I95" s="138"/>
      <c r="J95" s="119">
        <v>23.210984848484848</v>
      </c>
      <c r="K95" s="120">
        <f t="shared" si="3"/>
        <v>1.9697678901515152</v>
      </c>
      <c r="L95" s="121">
        <f t="shared" si="4"/>
        <v>90</v>
      </c>
      <c r="M95" s="122">
        <v>1</v>
      </c>
      <c r="N95" s="139">
        <v>1</v>
      </c>
      <c r="O95" s="123">
        <v>3</v>
      </c>
      <c r="P95" s="139">
        <v>2</v>
      </c>
      <c r="Q95" s="140">
        <v>2</v>
      </c>
      <c r="R95" s="141">
        <v>1</v>
      </c>
      <c r="S95" s="142">
        <v>2</v>
      </c>
      <c r="T95" s="142">
        <v>0</v>
      </c>
      <c r="U95" s="142">
        <v>2</v>
      </c>
      <c r="V95" s="142">
        <v>3</v>
      </c>
      <c r="W95" s="142">
        <v>0</v>
      </c>
      <c r="X95" s="143">
        <v>3</v>
      </c>
      <c r="Y95" s="144">
        <v>3</v>
      </c>
      <c r="Z95" s="145">
        <v>3</v>
      </c>
      <c r="AA95" s="146">
        <v>1</v>
      </c>
      <c r="AB95" s="147">
        <v>3</v>
      </c>
      <c r="AC95" s="132">
        <v>3</v>
      </c>
      <c r="AD95" s="85"/>
      <c r="AE95" s="85"/>
      <c r="AF95" s="133" t="str">
        <f t="shared" si="5"/>
        <v>470</v>
      </c>
    </row>
    <row r="96" spans="1:32" s="133" customFormat="1" ht="11.25" customHeight="1" x14ac:dyDescent="0.2">
      <c r="A96" s="134">
        <v>296</v>
      </c>
      <c r="B96" s="224">
        <v>1458</v>
      </c>
      <c r="C96" s="135" t="s">
        <v>1412</v>
      </c>
      <c r="D96" s="136" t="s">
        <v>220</v>
      </c>
      <c r="E96" s="137" t="s">
        <v>1492</v>
      </c>
      <c r="F96" s="136" t="s">
        <v>1416</v>
      </c>
      <c r="G96" s="116"/>
      <c r="H96" s="116"/>
      <c r="I96" s="138"/>
      <c r="J96" s="119">
        <v>9.3439393939393938</v>
      </c>
      <c r="K96" s="120">
        <f t="shared" si="3"/>
        <v>1.9599065606060611</v>
      </c>
      <c r="L96" s="121">
        <f t="shared" si="4"/>
        <v>91</v>
      </c>
      <c r="M96" s="122">
        <v>3</v>
      </c>
      <c r="N96" s="139">
        <v>2</v>
      </c>
      <c r="O96" s="123">
        <v>2</v>
      </c>
      <c r="P96" s="139">
        <v>3</v>
      </c>
      <c r="Q96" s="140">
        <v>2</v>
      </c>
      <c r="R96" s="141">
        <v>2</v>
      </c>
      <c r="S96" s="142">
        <v>3</v>
      </c>
      <c r="T96" s="142">
        <v>2</v>
      </c>
      <c r="U96" s="142">
        <v>1</v>
      </c>
      <c r="V96" s="142">
        <v>2</v>
      </c>
      <c r="W96" s="142">
        <v>0</v>
      </c>
      <c r="X96" s="143">
        <v>1</v>
      </c>
      <c r="Y96" s="144">
        <v>2</v>
      </c>
      <c r="Z96" s="145">
        <v>2</v>
      </c>
      <c r="AA96" s="146">
        <v>1</v>
      </c>
      <c r="AB96" s="147">
        <v>1</v>
      </c>
      <c r="AC96" s="132">
        <v>1</v>
      </c>
      <c r="AD96" s="85"/>
      <c r="AE96" s="85"/>
      <c r="AF96" s="133" t="str">
        <f t="shared" si="5"/>
        <v>1458</v>
      </c>
    </row>
    <row r="97" spans="1:32" s="133" customFormat="1" ht="11.25" customHeight="1" x14ac:dyDescent="0.2">
      <c r="A97" s="134">
        <v>141</v>
      </c>
      <c r="B97" s="224">
        <v>351</v>
      </c>
      <c r="C97" s="135" t="s">
        <v>1408</v>
      </c>
      <c r="D97" s="136" t="s">
        <v>254</v>
      </c>
      <c r="E97" s="137" t="s">
        <v>1459</v>
      </c>
      <c r="F97" s="136" t="s">
        <v>1416</v>
      </c>
      <c r="G97" s="116"/>
      <c r="H97" s="116"/>
      <c r="I97" s="138"/>
      <c r="J97" s="119">
        <v>10.595454545454546</v>
      </c>
      <c r="K97" s="120">
        <f t="shared" si="3"/>
        <v>1.9598940454545459</v>
      </c>
      <c r="L97" s="121">
        <f t="shared" si="4"/>
        <v>92</v>
      </c>
      <c r="M97" s="122">
        <v>1</v>
      </c>
      <c r="N97" s="139">
        <v>2</v>
      </c>
      <c r="O97" s="123">
        <v>2</v>
      </c>
      <c r="P97" s="139">
        <v>2</v>
      </c>
      <c r="Q97" s="140">
        <v>3</v>
      </c>
      <c r="R97" s="141">
        <v>1</v>
      </c>
      <c r="S97" s="142">
        <v>2</v>
      </c>
      <c r="T97" s="142">
        <v>1</v>
      </c>
      <c r="U97" s="142">
        <v>1</v>
      </c>
      <c r="V97" s="142">
        <v>2</v>
      </c>
      <c r="W97" s="142">
        <v>1</v>
      </c>
      <c r="X97" s="143">
        <v>2</v>
      </c>
      <c r="Y97" s="144">
        <v>3</v>
      </c>
      <c r="Z97" s="145">
        <v>3</v>
      </c>
      <c r="AA97" s="146">
        <v>1</v>
      </c>
      <c r="AB97" s="147">
        <v>2</v>
      </c>
      <c r="AC97" s="132">
        <v>1</v>
      </c>
      <c r="AD97" s="85"/>
      <c r="AE97" s="85"/>
      <c r="AF97" s="133" t="str">
        <f t="shared" si="5"/>
        <v>351</v>
      </c>
    </row>
    <row r="98" spans="1:32" s="133" customFormat="1" ht="11.25" customHeight="1" x14ac:dyDescent="0.2">
      <c r="A98" s="134">
        <v>68</v>
      </c>
      <c r="B98" s="224">
        <v>215</v>
      </c>
      <c r="C98" s="135" t="s">
        <v>1408</v>
      </c>
      <c r="D98" s="136" t="s">
        <v>1072</v>
      </c>
      <c r="E98" s="136" t="s">
        <v>1503</v>
      </c>
      <c r="F98" s="136" t="s">
        <v>1416</v>
      </c>
      <c r="G98" s="116"/>
      <c r="H98" s="116"/>
      <c r="I98" s="138"/>
      <c r="J98" s="119">
        <v>15.022916666666667</v>
      </c>
      <c r="K98" s="120">
        <f t="shared" si="3"/>
        <v>1.9598497708333338</v>
      </c>
      <c r="L98" s="121">
        <f t="shared" si="4"/>
        <v>93</v>
      </c>
      <c r="M98" s="122">
        <v>3</v>
      </c>
      <c r="N98" s="139">
        <v>3</v>
      </c>
      <c r="O98" s="123">
        <v>2</v>
      </c>
      <c r="P98" s="139">
        <v>2</v>
      </c>
      <c r="Q98" s="140">
        <v>2</v>
      </c>
      <c r="R98" s="141">
        <v>0</v>
      </c>
      <c r="S98" s="142">
        <v>2</v>
      </c>
      <c r="T98" s="142">
        <v>0</v>
      </c>
      <c r="U98" s="142">
        <v>1</v>
      </c>
      <c r="V98" s="142">
        <v>3</v>
      </c>
      <c r="W98" s="142">
        <v>1</v>
      </c>
      <c r="X98" s="143">
        <v>2</v>
      </c>
      <c r="Y98" s="144">
        <v>3</v>
      </c>
      <c r="Z98" s="145">
        <v>2</v>
      </c>
      <c r="AA98" s="146">
        <v>1</v>
      </c>
      <c r="AB98" s="147">
        <v>1</v>
      </c>
      <c r="AC98" s="132">
        <v>1</v>
      </c>
      <c r="AD98" s="85"/>
      <c r="AE98" s="85"/>
      <c r="AF98" s="133" t="str">
        <f t="shared" si="5"/>
        <v>215</v>
      </c>
    </row>
    <row r="99" spans="1:32" s="133" customFormat="1" ht="11.25" customHeight="1" x14ac:dyDescent="0.2">
      <c r="A99" s="134">
        <v>138</v>
      </c>
      <c r="B99" s="224">
        <v>350</v>
      </c>
      <c r="C99" s="135" t="s">
        <v>1408</v>
      </c>
      <c r="D99" s="136" t="s">
        <v>254</v>
      </c>
      <c r="E99" s="136" t="s">
        <v>1504</v>
      </c>
      <c r="F99" s="136" t="s">
        <v>1416</v>
      </c>
      <c r="G99" s="116"/>
      <c r="H99" s="116"/>
      <c r="I99" s="138"/>
      <c r="J99" s="119">
        <v>20.232196969696968</v>
      </c>
      <c r="K99" s="120">
        <f t="shared" si="3"/>
        <v>1.9597976780303032</v>
      </c>
      <c r="L99" s="121">
        <f t="shared" si="4"/>
        <v>94</v>
      </c>
      <c r="M99" s="122">
        <v>1</v>
      </c>
      <c r="N99" s="139">
        <v>2</v>
      </c>
      <c r="O99" s="123">
        <v>2</v>
      </c>
      <c r="P99" s="139">
        <v>2</v>
      </c>
      <c r="Q99" s="140">
        <v>3</v>
      </c>
      <c r="R99" s="141">
        <v>2</v>
      </c>
      <c r="S99" s="142">
        <v>3</v>
      </c>
      <c r="T99" s="142">
        <v>1</v>
      </c>
      <c r="U99" s="142">
        <v>2</v>
      </c>
      <c r="V99" s="142">
        <v>3</v>
      </c>
      <c r="W99" s="142">
        <v>0</v>
      </c>
      <c r="X99" s="143">
        <v>3</v>
      </c>
      <c r="Y99" s="144">
        <v>3</v>
      </c>
      <c r="Z99" s="145">
        <v>2</v>
      </c>
      <c r="AA99" s="146">
        <v>1</v>
      </c>
      <c r="AB99" s="147">
        <v>2</v>
      </c>
      <c r="AC99" s="132">
        <v>1</v>
      </c>
      <c r="AD99" s="85"/>
      <c r="AE99" s="85"/>
      <c r="AF99" s="133" t="str">
        <f t="shared" si="5"/>
        <v>350</v>
      </c>
    </row>
    <row r="100" spans="1:32" s="133" customFormat="1" ht="11.25" customHeight="1" x14ac:dyDescent="0.2">
      <c r="A100" s="134">
        <v>54</v>
      </c>
      <c r="B100" s="224">
        <v>211</v>
      </c>
      <c r="C100" s="135" t="s">
        <v>1408</v>
      </c>
      <c r="D100" s="136" t="s">
        <v>502</v>
      </c>
      <c r="E100" s="137" t="s">
        <v>1505</v>
      </c>
      <c r="F100" s="136" t="s">
        <v>1416</v>
      </c>
      <c r="G100" s="116"/>
      <c r="H100" s="116"/>
      <c r="I100" s="138"/>
      <c r="J100" s="119">
        <v>13.596780303030304</v>
      </c>
      <c r="K100" s="120">
        <f t="shared" si="3"/>
        <v>1.94986403219697</v>
      </c>
      <c r="L100" s="121">
        <f t="shared" si="4"/>
        <v>95</v>
      </c>
      <c r="M100" s="122">
        <v>1</v>
      </c>
      <c r="N100" s="139">
        <v>3</v>
      </c>
      <c r="O100" s="123">
        <v>2</v>
      </c>
      <c r="P100" s="139">
        <v>3</v>
      </c>
      <c r="Q100" s="140">
        <v>3</v>
      </c>
      <c r="R100" s="141">
        <v>0</v>
      </c>
      <c r="S100" s="142">
        <v>1</v>
      </c>
      <c r="T100" s="142">
        <v>0</v>
      </c>
      <c r="U100" s="142">
        <v>2</v>
      </c>
      <c r="V100" s="142">
        <v>1</v>
      </c>
      <c r="W100" s="142">
        <v>1</v>
      </c>
      <c r="X100" s="143">
        <v>3</v>
      </c>
      <c r="Y100" s="144">
        <v>3</v>
      </c>
      <c r="Z100" s="145">
        <v>1</v>
      </c>
      <c r="AA100" s="146">
        <v>1</v>
      </c>
      <c r="AB100" s="147">
        <v>1</v>
      </c>
      <c r="AC100" s="132">
        <v>3</v>
      </c>
      <c r="AD100" s="85"/>
      <c r="AE100" s="85"/>
      <c r="AF100" s="133" t="str">
        <f t="shared" si="5"/>
        <v>211</v>
      </c>
    </row>
    <row r="101" spans="1:32" s="133" customFormat="1" ht="11.25" customHeight="1" x14ac:dyDescent="0.2">
      <c r="A101" s="134">
        <v>285</v>
      </c>
      <c r="B101" s="224">
        <v>1138</v>
      </c>
      <c r="C101" s="135" t="s">
        <v>1412</v>
      </c>
      <c r="D101" s="136" t="s">
        <v>1506</v>
      </c>
      <c r="E101" s="136" t="s">
        <v>1507</v>
      </c>
      <c r="F101" s="136" t="s">
        <v>1416</v>
      </c>
      <c r="G101" s="116"/>
      <c r="H101" s="116"/>
      <c r="I101" s="138"/>
      <c r="J101" s="119">
        <v>13.908522727272727</v>
      </c>
      <c r="K101" s="120">
        <f t="shared" si="3"/>
        <v>1.9498609147727275</v>
      </c>
      <c r="L101" s="121">
        <f t="shared" si="4"/>
        <v>96</v>
      </c>
      <c r="M101" s="122">
        <v>3</v>
      </c>
      <c r="N101" s="139">
        <v>2</v>
      </c>
      <c r="O101" s="123">
        <v>3</v>
      </c>
      <c r="P101" s="139">
        <v>2</v>
      </c>
      <c r="Q101" s="140">
        <v>2</v>
      </c>
      <c r="R101" s="141">
        <v>1</v>
      </c>
      <c r="S101" s="142">
        <v>2</v>
      </c>
      <c r="T101" s="142">
        <v>1</v>
      </c>
      <c r="U101" s="142">
        <v>2</v>
      </c>
      <c r="V101" s="142">
        <v>3</v>
      </c>
      <c r="W101" s="142">
        <v>0</v>
      </c>
      <c r="X101" s="143">
        <v>1</v>
      </c>
      <c r="Y101" s="144">
        <v>3</v>
      </c>
      <c r="Z101" s="145">
        <v>2</v>
      </c>
      <c r="AA101" s="146">
        <v>1</v>
      </c>
      <c r="AB101" s="147">
        <v>1</v>
      </c>
      <c r="AC101" s="132">
        <v>1</v>
      </c>
      <c r="AD101" s="85"/>
      <c r="AE101" s="85"/>
      <c r="AF101" s="133" t="str">
        <f t="shared" si="5"/>
        <v>1138</v>
      </c>
    </row>
    <row r="102" spans="1:32" s="133" customFormat="1" ht="11.25" customHeight="1" x14ac:dyDescent="0.2">
      <c r="A102" s="134">
        <v>256</v>
      </c>
      <c r="B102" s="224">
        <v>972</v>
      </c>
      <c r="C102" s="135" t="s">
        <v>1408</v>
      </c>
      <c r="D102" s="136" t="s">
        <v>1115</v>
      </c>
      <c r="E102" s="136" t="s">
        <v>1508</v>
      </c>
      <c r="F102" s="136" t="s">
        <v>1448</v>
      </c>
      <c r="G102" s="116"/>
      <c r="H102" s="116"/>
      <c r="I102" s="138"/>
      <c r="J102" s="119">
        <v>15.373863636363636</v>
      </c>
      <c r="K102" s="120">
        <f t="shared" si="3"/>
        <v>1.9498462613636367</v>
      </c>
      <c r="L102" s="121">
        <f t="shared" si="4"/>
        <v>97</v>
      </c>
      <c r="M102" s="122">
        <v>3</v>
      </c>
      <c r="N102" s="139">
        <v>2</v>
      </c>
      <c r="O102" s="123">
        <v>3</v>
      </c>
      <c r="P102" s="139">
        <v>2</v>
      </c>
      <c r="Q102" s="140">
        <v>2</v>
      </c>
      <c r="R102" s="141">
        <v>0</v>
      </c>
      <c r="S102" s="142">
        <v>2</v>
      </c>
      <c r="T102" s="142">
        <v>0</v>
      </c>
      <c r="U102" s="142">
        <v>2</v>
      </c>
      <c r="V102" s="142">
        <v>2</v>
      </c>
      <c r="W102" s="142">
        <v>0</v>
      </c>
      <c r="X102" s="143">
        <v>2</v>
      </c>
      <c r="Y102" s="144">
        <v>3</v>
      </c>
      <c r="Z102" s="145">
        <v>2</v>
      </c>
      <c r="AA102" s="146">
        <v>2</v>
      </c>
      <c r="AB102" s="147">
        <v>1</v>
      </c>
      <c r="AC102" s="132">
        <v>1</v>
      </c>
      <c r="AD102" s="85"/>
      <c r="AE102" s="85"/>
      <c r="AF102" s="133" t="str">
        <f t="shared" si="5"/>
        <v>972</v>
      </c>
    </row>
    <row r="103" spans="1:32" s="133" customFormat="1" ht="11.25" customHeight="1" x14ac:dyDescent="0.2">
      <c r="A103" s="134">
        <v>136</v>
      </c>
      <c r="B103" s="224">
        <v>350</v>
      </c>
      <c r="C103" s="135" t="s">
        <v>1408</v>
      </c>
      <c r="D103" s="136" t="s">
        <v>254</v>
      </c>
      <c r="E103" s="136" t="s">
        <v>1509</v>
      </c>
      <c r="F103" s="136" t="s">
        <v>1416</v>
      </c>
      <c r="G103" s="116"/>
      <c r="H103" s="116"/>
      <c r="I103" s="138"/>
      <c r="J103" s="119">
        <v>33.155681818181819</v>
      </c>
      <c r="K103" s="120">
        <f t="shared" si="3"/>
        <v>1.9496684431818185</v>
      </c>
      <c r="L103" s="121">
        <f t="shared" si="4"/>
        <v>98</v>
      </c>
      <c r="M103" s="122">
        <v>1</v>
      </c>
      <c r="N103" s="139">
        <v>2</v>
      </c>
      <c r="O103" s="123">
        <v>3</v>
      </c>
      <c r="P103" s="139">
        <v>2</v>
      </c>
      <c r="Q103" s="140">
        <v>2</v>
      </c>
      <c r="R103" s="141">
        <v>2</v>
      </c>
      <c r="S103" s="142">
        <v>2</v>
      </c>
      <c r="T103" s="142">
        <v>1</v>
      </c>
      <c r="U103" s="142">
        <v>2</v>
      </c>
      <c r="V103" s="142">
        <v>3</v>
      </c>
      <c r="W103" s="142">
        <v>1</v>
      </c>
      <c r="X103" s="143">
        <v>3</v>
      </c>
      <c r="Y103" s="144">
        <v>3</v>
      </c>
      <c r="Z103" s="145">
        <v>2</v>
      </c>
      <c r="AA103" s="146">
        <v>1</v>
      </c>
      <c r="AB103" s="147">
        <v>1</v>
      </c>
      <c r="AC103" s="132">
        <v>2</v>
      </c>
      <c r="AD103" s="85"/>
      <c r="AE103" s="85"/>
      <c r="AF103" s="133" t="str">
        <f t="shared" si="5"/>
        <v>350</v>
      </c>
    </row>
    <row r="104" spans="1:32" s="133" customFormat="1" ht="11.25" customHeight="1" x14ac:dyDescent="0.2">
      <c r="A104" s="134">
        <v>316</v>
      </c>
      <c r="B104" s="224" t="s">
        <v>146</v>
      </c>
      <c r="C104" s="135" t="s">
        <v>1408</v>
      </c>
      <c r="D104" s="136" t="s">
        <v>1510</v>
      </c>
      <c r="E104" s="116" t="s">
        <v>146</v>
      </c>
      <c r="F104" s="136" t="s">
        <v>1416</v>
      </c>
      <c r="G104" s="116"/>
      <c r="H104" s="116"/>
      <c r="I104" s="138"/>
      <c r="J104" s="119">
        <v>2.9863636363636363</v>
      </c>
      <c r="K104" s="120">
        <f t="shared" si="3"/>
        <v>1.9399701363636364</v>
      </c>
      <c r="L104" s="121">
        <f t="shared" si="4"/>
        <v>99</v>
      </c>
      <c r="M104" s="122">
        <v>3</v>
      </c>
      <c r="N104" s="139">
        <v>2</v>
      </c>
      <c r="O104" s="123">
        <v>1</v>
      </c>
      <c r="P104" s="139">
        <v>3</v>
      </c>
      <c r="Q104" s="140">
        <v>3</v>
      </c>
      <c r="R104" s="141">
        <v>0</v>
      </c>
      <c r="S104" s="142">
        <v>0</v>
      </c>
      <c r="T104" s="142">
        <v>1</v>
      </c>
      <c r="U104" s="142">
        <v>1</v>
      </c>
      <c r="V104" s="142">
        <v>1</v>
      </c>
      <c r="W104" s="142">
        <v>2</v>
      </c>
      <c r="X104" s="143">
        <v>3</v>
      </c>
      <c r="Y104" s="144">
        <v>3</v>
      </c>
      <c r="Z104" s="145">
        <v>2</v>
      </c>
      <c r="AA104" s="146">
        <v>0</v>
      </c>
      <c r="AB104" s="147">
        <v>1</v>
      </c>
      <c r="AC104" s="132">
        <v>2</v>
      </c>
      <c r="AD104" s="85"/>
      <c r="AE104" s="85"/>
      <c r="AF104" s="133" t="str">
        <f t="shared" si="5"/>
        <v>TM1</v>
      </c>
    </row>
    <row r="105" spans="1:32" s="133" customFormat="1" ht="11.25" customHeight="1" x14ac:dyDescent="0.2">
      <c r="A105" s="134">
        <v>252</v>
      </c>
      <c r="B105" s="224">
        <v>971</v>
      </c>
      <c r="C105" s="135" t="s">
        <v>1408</v>
      </c>
      <c r="D105" s="136" t="s">
        <v>1115</v>
      </c>
      <c r="E105" s="137" t="s">
        <v>1426</v>
      </c>
      <c r="F105" s="136" t="s">
        <v>1428</v>
      </c>
      <c r="G105" s="116"/>
      <c r="H105" s="116"/>
      <c r="I105" s="138"/>
      <c r="J105" s="119">
        <v>9.240340909090909</v>
      </c>
      <c r="K105" s="120">
        <f t="shared" si="3"/>
        <v>1.9399075965909094</v>
      </c>
      <c r="L105" s="121">
        <f t="shared" si="4"/>
        <v>100</v>
      </c>
      <c r="M105" s="122">
        <v>3</v>
      </c>
      <c r="N105" s="139">
        <v>2</v>
      </c>
      <c r="O105" s="123">
        <v>2</v>
      </c>
      <c r="P105" s="139">
        <v>3</v>
      </c>
      <c r="Q105" s="140">
        <v>2</v>
      </c>
      <c r="R105" s="141">
        <v>0</v>
      </c>
      <c r="S105" s="142">
        <v>2</v>
      </c>
      <c r="T105" s="142">
        <v>1</v>
      </c>
      <c r="U105" s="142">
        <v>1</v>
      </c>
      <c r="V105" s="142">
        <v>2</v>
      </c>
      <c r="W105" s="142">
        <v>0</v>
      </c>
      <c r="X105" s="143">
        <v>2</v>
      </c>
      <c r="Y105" s="144">
        <v>3</v>
      </c>
      <c r="Z105" s="145">
        <v>2</v>
      </c>
      <c r="AA105" s="146">
        <v>1</v>
      </c>
      <c r="AB105" s="147">
        <v>1</v>
      </c>
      <c r="AC105" s="132">
        <v>1</v>
      </c>
      <c r="AD105" s="85"/>
      <c r="AE105" s="85"/>
      <c r="AF105" s="133" t="str">
        <f t="shared" si="5"/>
        <v>971</v>
      </c>
    </row>
    <row r="106" spans="1:32" s="133" customFormat="1" ht="11.25" customHeight="1" x14ac:dyDescent="0.2">
      <c r="A106" s="134">
        <v>150</v>
      </c>
      <c r="B106" s="224">
        <v>356</v>
      </c>
      <c r="C106" s="135" t="s">
        <v>1412</v>
      </c>
      <c r="D106" s="136" t="s">
        <v>220</v>
      </c>
      <c r="E106" s="136" t="s">
        <v>1468</v>
      </c>
      <c r="F106" s="136" t="s">
        <v>1416</v>
      </c>
      <c r="G106" s="116"/>
      <c r="H106" s="116"/>
      <c r="I106" s="138"/>
      <c r="J106" s="119">
        <v>14.943560606060606</v>
      </c>
      <c r="K106" s="120">
        <f t="shared" si="3"/>
        <v>1.9398505643939399</v>
      </c>
      <c r="L106" s="121">
        <f t="shared" si="4"/>
        <v>101</v>
      </c>
      <c r="M106" s="122">
        <v>3</v>
      </c>
      <c r="N106" s="139">
        <v>2</v>
      </c>
      <c r="O106" s="123">
        <v>2</v>
      </c>
      <c r="P106" s="139">
        <v>2</v>
      </c>
      <c r="Q106" s="140">
        <v>2</v>
      </c>
      <c r="R106" s="141">
        <v>1</v>
      </c>
      <c r="S106" s="142">
        <v>2</v>
      </c>
      <c r="T106" s="142">
        <v>2</v>
      </c>
      <c r="U106" s="142">
        <v>2</v>
      </c>
      <c r="V106" s="142">
        <v>2</v>
      </c>
      <c r="W106" s="142">
        <v>0</v>
      </c>
      <c r="X106" s="143">
        <v>2</v>
      </c>
      <c r="Y106" s="144">
        <v>1</v>
      </c>
      <c r="Z106" s="145">
        <v>3</v>
      </c>
      <c r="AA106" s="146">
        <v>1</v>
      </c>
      <c r="AB106" s="147">
        <v>1</v>
      </c>
      <c r="AC106" s="132">
        <v>2</v>
      </c>
      <c r="AD106" s="85"/>
      <c r="AE106" s="85"/>
      <c r="AF106" s="133" t="str">
        <f t="shared" si="5"/>
        <v>356</v>
      </c>
    </row>
    <row r="107" spans="1:32" s="133" customFormat="1" ht="11.25" customHeight="1" x14ac:dyDescent="0.2">
      <c r="A107" s="134">
        <v>242</v>
      </c>
      <c r="B107" s="224">
        <v>908</v>
      </c>
      <c r="C107" s="135" t="s">
        <v>1408</v>
      </c>
      <c r="D107" s="136" t="s">
        <v>578</v>
      </c>
      <c r="E107" s="116">
        <v>908</v>
      </c>
      <c r="F107" s="116" t="s">
        <v>1476</v>
      </c>
      <c r="G107" s="116"/>
      <c r="H107" s="116"/>
      <c r="I107" s="138"/>
      <c r="J107" s="119">
        <v>41.286363636363639</v>
      </c>
      <c r="K107" s="120">
        <f t="shared" si="3"/>
        <v>1.939587136363637</v>
      </c>
      <c r="L107" s="121">
        <f t="shared" si="4"/>
        <v>102</v>
      </c>
      <c r="M107" s="122">
        <v>3</v>
      </c>
      <c r="N107" s="139">
        <v>2</v>
      </c>
      <c r="O107" s="123">
        <v>3</v>
      </c>
      <c r="P107" s="139">
        <v>1</v>
      </c>
      <c r="Q107" s="140">
        <v>1</v>
      </c>
      <c r="R107" s="141">
        <v>2</v>
      </c>
      <c r="S107" s="142">
        <v>3</v>
      </c>
      <c r="T107" s="142">
        <v>3</v>
      </c>
      <c r="U107" s="142">
        <v>3</v>
      </c>
      <c r="V107" s="142">
        <v>3</v>
      </c>
      <c r="W107" s="142">
        <v>1</v>
      </c>
      <c r="X107" s="143">
        <v>2</v>
      </c>
      <c r="Y107" s="144">
        <v>3</v>
      </c>
      <c r="Z107" s="145">
        <v>2</v>
      </c>
      <c r="AA107" s="146">
        <v>1</v>
      </c>
      <c r="AB107" s="147">
        <v>1</v>
      </c>
      <c r="AC107" s="132">
        <v>2</v>
      </c>
      <c r="AD107" s="85"/>
      <c r="AE107" s="85"/>
      <c r="AF107" s="133" t="str">
        <f t="shared" si="5"/>
        <v>908</v>
      </c>
    </row>
    <row r="108" spans="1:32" s="133" customFormat="1" ht="11.25" customHeight="1" x14ac:dyDescent="0.2">
      <c r="A108" s="134">
        <v>52</v>
      </c>
      <c r="B108" s="224">
        <v>210</v>
      </c>
      <c r="C108" s="135" t="s">
        <v>1408</v>
      </c>
      <c r="D108" s="136" t="s">
        <v>502</v>
      </c>
      <c r="E108" s="137" t="s">
        <v>1511</v>
      </c>
      <c r="F108" s="136" t="s">
        <v>1416</v>
      </c>
      <c r="G108" s="116"/>
      <c r="H108" s="116"/>
      <c r="I108" s="138"/>
      <c r="J108" s="119">
        <v>10.289772727272727</v>
      </c>
      <c r="K108" s="120">
        <f t="shared" si="3"/>
        <v>1.9298971022727276</v>
      </c>
      <c r="L108" s="121">
        <f t="shared" si="4"/>
        <v>103</v>
      </c>
      <c r="M108" s="122">
        <v>1</v>
      </c>
      <c r="N108" s="139">
        <v>3</v>
      </c>
      <c r="O108" s="123">
        <v>1</v>
      </c>
      <c r="P108" s="139">
        <v>3</v>
      </c>
      <c r="Q108" s="140">
        <v>3</v>
      </c>
      <c r="R108" s="141">
        <v>0</v>
      </c>
      <c r="S108" s="142">
        <v>1</v>
      </c>
      <c r="T108" s="142">
        <v>0</v>
      </c>
      <c r="U108" s="142">
        <v>1</v>
      </c>
      <c r="V108" s="142">
        <v>2</v>
      </c>
      <c r="W108" s="142">
        <v>2</v>
      </c>
      <c r="X108" s="143">
        <v>3</v>
      </c>
      <c r="Y108" s="144">
        <v>3</v>
      </c>
      <c r="Z108" s="145">
        <v>1</v>
      </c>
      <c r="AA108" s="146">
        <v>1</v>
      </c>
      <c r="AB108" s="147">
        <v>3</v>
      </c>
      <c r="AC108" s="132">
        <v>3</v>
      </c>
      <c r="AD108" s="85"/>
      <c r="AE108" s="85"/>
      <c r="AF108" s="133" t="str">
        <f t="shared" si="5"/>
        <v>210</v>
      </c>
    </row>
    <row r="109" spans="1:32" s="133" customFormat="1" ht="11.25" customHeight="1" x14ac:dyDescent="0.2">
      <c r="A109" s="134">
        <v>24</v>
      </c>
      <c r="B109" s="224">
        <v>175</v>
      </c>
      <c r="C109" s="135" t="s">
        <v>1408</v>
      </c>
      <c r="D109" s="136" t="s">
        <v>464</v>
      </c>
      <c r="E109" s="137" t="s">
        <v>1512</v>
      </c>
      <c r="F109" s="136" t="s">
        <v>1470</v>
      </c>
      <c r="G109" s="116"/>
      <c r="H109" s="116"/>
      <c r="I109" s="138"/>
      <c r="J109" s="119">
        <v>14.26060606060606</v>
      </c>
      <c r="K109" s="120">
        <f t="shared" si="3"/>
        <v>1.9298573939393942</v>
      </c>
      <c r="L109" s="121">
        <f t="shared" si="4"/>
        <v>104</v>
      </c>
      <c r="M109" s="122">
        <v>3</v>
      </c>
      <c r="N109" s="139">
        <v>2</v>
      </c>
      <c r="O109" s="123">
        <v>2</v>
      </c>
      <c r="P109" s="139">
        <v>1</v>
      </c>
      <c r="Q109" s="140">
        <v>2</v>
      </c>
      <c r="R109" s="141">
        <v>1</v>
      </c>
      <c r="S109" s="142">
        <v>2</v>
      </c>
      <c r="T109" s="142">
        <v>3</v>
      </c>
      <c r="U109" s="142">
        <v>1</v>
      </c>
      <c r="V109" s="142">
        <v>2</v>
      </c>
      <c r="W109" s="142">
        <v>0</v>
      </c>
      <c r="X109" s="143">
        <v>3</v>
      </c>
      <c r="Y109" s="144">
        <v>3</v>
      </c>
      <c r="Z109" s="145">
        <v>2</v>
      </c>
      <c r="AA109" s="146">
        <v>1</v>
      </c>
      <c r="AB109" s="147">
        <v>3</v>
      </c>
      <c r="AC109" s="132">
        <v>3</v>
      </c>
      <c r="AD109" s="85"/>
      <c r="AE109" s="85"/>
      <c r="AF109" s="133" t="str">
        <f t="shared" si="5"/>
        <v>175</v>
      </c>
    </row>
    <row r="110" spans="1:32" s="133" customFormat="1" ht="11.25" customHeight="1" x14ac:dyDescent="0.2">
      <c r="A110" s="134">
        <v>178</v>
      </c>
      <c r="B110" s="224">
        <v>445</v>
      </c>
      <c r="C110" s="135" t="s">
        <v>1412</v>
      </c>
      <c r="D110" s="136" t="s">
        <v>1513</v>
      </c>
      <c r="E110" s="137" t="s">
        <v>1514</v>
      </c>
      <c r="F110" s="136" t="s">
        <v>1416</v>
      </c>
      <c r="G110" s="116"/>
      <c r="H110" s="116"/>
      <c r="I110" s="138"/>
      <c r="J110" s="119">
        <v>22.635227272727274</v>
      </c>
      <c r="K110" s="120">
        <f t="shared" si="3"/>
        <v>1.9297736477272731</v>
      </c>
      <c r="L110" s="121">
        <f t="shared" si="4"/>
        <v>105</v>
      </c>
      <c r="M110" s="122">
        <v>3</v>
      </c>
      <c r="N110" s="139">
        <v>3</v>
      </c>
      <c r="O110" s="123">
        <v>1</v>
      </c>
      <c r="P110" s="139">
        <v>2</v>
      </c>
      <c r="Q110" s="140">
        <v>3</v>
      </c>
      <c r="R110" s="141">
        <v>0</v>
      </c>
      <c r="S110" s="142">
        <v>1</v>
      </c>
      <c r="T110" s="142">
        <v>0</v>
      </c>
      <c r="U110" s="142">
        <v>1</v>
      </c>
      <c r="V110" s="142">
        <v>2</v>
      </c>
      <c r="W110" s="142">
        <v>0</v>
      </c>
      <c r="X110" s="143">
        <v>3</v>
      </c>
      <c r="Y110" s="144">
        <v>3</v>
      </c>
      <c r="Z110" s="145">
        <v>1</v>
      </c>
      <c r="AA110" s="146">
        <v>1</v>
      </c>
      <c r="AB110" s="147">
        <v>3</v>
      </c>
      <c r="AC110" s="132">
        <v>3</v>
      </c>
      <c r="AD110" s="85"/>
      <c r="AE110" s="85"/>
      <c r="AF110" s="133" t="str">
        <f t="shared" si="5"/>
        <v>445</v>
      </c>
    </row>
    <row r="111" spans="1:32" s="133" customFormat="1" ht="11.25" customHeight="1" x14ac:dyDescent="0.2">
      <c r="A111" s="134">
        <v>56</v>
      </c>
      <c r="B111" s="224">
        <v>212</v>
      </c>
      <c r="C111" s="135" t="s">
        <v>1408</v>
      </c>
      <c r="D111" s="136" t="s">
        <v>502</v>
      </c>
      <c r="E111" s="136">
        <v>212</v>
      </c>
      <c r="F111" s="136" t="s">
        <v>1421</v>
      </c>
      <c r="G111" s="116" t="s">
        <v>1515</v>
      </c>
      <c r="H111" s="116" t="s">
        <v>1516</v>
      </c>
      <c r="I111" s="138"/>
      <c r="J111" s="119">
        <v>23.679166666666667</v>
      </c>
      <c r="K111" s="120">
        <f t="shared" si="3"/>
        <v>1.929763208333334</v>
      </c>
      <c r="L111" s="121">
        <f t="shared" si="4"/>
        <v>106</v>
      </c>
      <c r="M111" s="122">
        <v>1</v>
      </c>
      <c r="N111" s="139">
        <v>3</v>
      </c>
      <c r="O111" s="123">
        <v>1</v>
      </c>
      <c r="P111" s="139">
        <v>3</v>
      </c>
      <c r="Q111" s="140">
        <v>3</v>
      </c>
      <c r="R111" s="141">
        <v>1</v>
      </c>
      <c r="S111" s="142">
        <v>1</v>
      </c>
      <c r="T111" s="142">
        <v>3</v>
      </c>
      <c r="U111" s="142">
        <v>3</v>
      </c>
      <c r="V111" s="142">
        <v>2</v>
      </c>
      <c r="W111" s="142">
        <v>0</v>
      </c>
      <c r="X111" s="143">
        <v>3</v>
      </c>
      <c r="Y111" s="144">
        <v>3</v>
      </c>
      <c r="Z111" s="145">
        <v>1</v>
      </c>
      <c r="AA111" s="146">
        <v>0</v>
      </c>
      <c r="AB111" s="147">
        <v>2</v>
      </c>
      <c r="AC111" s="132">
        <v>2</v>
      </c>
      <c r="AD111" s="85"/>
      <c r="AE111" s="85"/>
      <c r="AF111" s="133" t="str">
        <f t="shared" si="5"/>
        <v>212</v>
      </c>
    </row>
    <row r="112" spans="1:32" s="133" customFormat="1" ht="11.25" customHeight="1" x14ac:dyDescent="0.2">
      <c r="A112" s="134">
        <v>72</v>
      </c>
      <c r="B112" s="224">
        <v>220</v>
      </c>
      <c r="C112" s="135" t="s">
        <v>1408</v>
      </c>
      <c r="D112" s="136" t="s">
        <v>1409</v>
      </c>
      <c r="E112" s="136">
        <v>220</v>
      </c>
      <c r="F112" s="136" t="s">
        <v>1462</v>
      </c>
      <c r="G112" s="116"/>
      <c r="H112" s="116"/>
      <c r="I112" s="138"/>
      <c r="J112" s="119">
        <v>7.4</v>
      </c>
      <c r="K112" s="120">
        <f t="shared" si="3"/>
        <v>1.9199260000000005</v>
      </c>
      <c r="L112" s="121">
        <f t="shared" si="4"/>
        <v>107</v>
      </c>
      <c r="M112" s="122">
        <v>3</v>
      </c>
      <c r="N112" s="139">
        <v>3</v>
      </c>
      <c r="O112" s="123">
        <v>1</v>
      </c>
      <c r="P112" s="139">
        <v>2</v>
      </c>
      <c r="Q112" s="140">
        <v>3</v>
      </c>
      <c r="R112" s="141">
        <v>0</v>
      </c>
      <c r="S112" s="142">
        <v>1</v>
      </c>
      <c r="T112" s="142">
        <v>2</v>
      </c>
      <c r="U112" s="142">
        <v>2</v>
      </c>
      <c r="V112" s="142">
        <v>1</v>
      </c>
      <c r="W112" s="142">
        <v>0</v>
      </c>
      <c r="X112" s="143">
        <v>3</v>
      </c>
      <c r="Y112" s="144">
        <v>2</v>
      </c>
      <c r="Z112" s="145">
        <v>2</v>
      </c>
      <c r="AA112" s="146">
        <v>0</v>
      </c>
      <c r="AB112" s="147">
        <v>2</v>
      </c>
      <c r="AC112" s="132">
        <v>1</v>
      </c>
      <c r="AD112" s="85"/>
      <c r="AE112" s="85"/>
      <c r="AF112" s="133" t="str">
        <f t="shared" si="5"/>
        <v>220</v>
      </c>
    </row>
    <row r="113" spans="1:32" s="133" customFormat="1" ht="11.25" customHeight="1" x14ac:dyDescent="0.2">
      <c r="A113" s="134">
        <v>10</v>
      </c>
      <c r="B113" s="224">
        <v>78</v>
      </c>
      <c r="C113" s="135" t="s">
        <v>1412</v>
      </c>
      <c r="D113" s="136" t="s">
        <v>241</v>
      </c>
      <c r="E113" s="137">
        <v>78</v>
      </c>
      <c r="F113" s="136" t="s">
        <v>1416</v>
      </c>
      <c r="G113" s="116"/>
      <c r="H113" s="116"/>
      <c r="I113" s="138"/>
      <c r="J113" s="119">
        <v>12.158712121212121</v>
      </c>
      <c r="K113" s="120">
        <f t="shared" si="3"/>
        <v>1.9098784128787882</v>
      </c>
      <c r="L113" s="121">
        <f t="shared" si="4"/>
        <v>108</v>
      </c>
      <c r="M113" s="122">
        <v>3</v>
      </c>
      <c r="N113" s="139">
        <v>3</v>
      </c>
      <c r="O113" s="123">
        <v>1</v>
      </c>
      <c r="P113" s="139">
        <v>2</v>
      </c>
      <c r="Q113" s="140">
        <v>2</v>
      </c>
      <c r="R113" s="141">
        <v>0</v>
      </c>
      <c r="S113" s="142">
        <v>2</v>
      </c>
      <c r="T113" s="142">
        <v>2</v>
      </c>
      <c r="U113" s="142">
        <v>2</v>
      </c>
      <c r="V113" s="142">
        <v>2</v>
      </c>
      <c r="W113" s="142">
        <v>2</v>
      </c>
      <c r="X113" s="143">
        <v>2</v>
      </c>
      <c r="Y113" s="144">
        <v>1</v>
      </c>
      <c r="Z113" s="145">
        <v>2</v>
      </c>
      <c r="AA113" s="146">
        <v>0</v>
      </c>
      <c r="AB113" s="147">
        <v>3</v>
      </c>
      <c r="AC113" s="132">
        <v>3</v>
      </c>
      <c r="AD113" s="85"/>
      <c r="AE113" s="85"/>
      <c r="AF113" s="133" t="str">
        <f t="shared" si="5"/>
        <v>78</v>
      </c>
    </row>
    <row r="114" spans="1:32" s="133" customFormat="1" ht="11.25" customHeight="1" x14ac:dyDescent="0.2">
      <c r="A114" s="134">
        <v>173</v>
      </c>
      <c r="B114" s="224">
        <v>445</v>
      </c>
      <c r="C114" s="135" t="s">
        <v>1412</v>
      </c>
      <c r="D114" s="136" t="s">
        <v>1513</v>
      </c>
      <c r="E114" s="137">
        <v>445</v>
      </c>
      <c r="F114" s="136" t="s">
        <v>1517</v>
      </c>
      <c r="G114" s="116" t="s">
        <v>1518</v>
      </c>
      <c r="H114" s="116" t="s">
        <v>1519</v>
      </c>
      <c r="I114" s="138" t="s">
        <v>1520</v>
      </c>
      <c r="J114" s="119">
        <v>11.143750000000001</v>
      </c>
      <c r="K114" s="120">
        <f t="shared" si="3"/>
        <v>1.8998885625000004</v>
      </c>
      <c r="L114" s="121">
        <f t="shared" si="4"/>
        <v>109</v>
      </c>
      <c r="M114" s="122">
        <v>3</v>
      </c>
      <c r="N114" s="139">
        <v>3</v>
      </c>
      <c r="O114" s="123">
        <v>1</v>
      </c>
      <c r="P114" s="139">
        <v>2</v>
      </c>
      <c r="Q114" s="140">
        <v>3</v>
      </c>
      <c r="R114" s="141">
        <v>0</v>
      </c>
      <c r="S114" s="142">
        <v>1</v>
      </c>
      <c r="T114" s="142">
        <v>3</v>
      </c>
      <c r="U114" s="142">
        <v>1</v>
      </c>
      <c r="V114" s="142">
        <v>2</v>
      </c>
      <c r="W114" s="142">
        <v>0</v>
      </c>
      <c r="X114" s="143">
        <v>3</v>
      </c>
      <c r="Y114" s="144">
        <v>3</v>
      </c>
      <c r="Z114" s="145">
        <v>1</v>
      </c>
      <c r="AA114" s="146">
        <v>1</v>
      </c>
      <c r="AB114" s="147">
        <v>1</v>
      </c>
      <c r="AC114" s="132">
        <v>2</v>
      </c>
      <c r="AD114" s="85"/>
      <c r="AE114" s="85"/>
      <c r="AF114" s="133" t="str">
        <f t="shared" si="5"/>
        <v>445</v>
      </c>
    </row>
    <row r="115" spans="1:32" s="133" customFormat="1" ht="11.25" customHeight="1" x14ac:dyDescent="0.2">
      <c r="A115" s="134">
        <v>135</v>
      </c>
      <c r="B115" s="224">
        <v>350</v>
      </c>
      <c r="C115" s="135" t="s">
        <v>1408</v>
      </c>
      <c r="D115" s="136" t="s">
        <v>254</v>
      </c>
      <c r="E115" s="137">
        <v>350</v>
      </c>
      <c r="F115" s="137" t="s">
        <v>1521</v>
      </c>
      <c r="G115" s="136" t="s">
        <v>1509</v>
      </c>
      <c r="H115" s="116" t="s">
        <v>1522</v>
      </c>
      <c r="I115" s="138"/>
      <c r="J115" s="119">
        <v>14.425378787878788</v>
      </c>
      <c r="K115" s="120">
        <f t="shared" si="3"/>
        <v>1.8998557462121211</v>
      </c>
      <c r="L115" s="121">
        <f t="shared" si="4"/>
        <v>110</v>
      </c>
      <c r="M115" s="122">
        <v>3</v>
      </c>
      <c r="N115" s="139">
        <v>2</v>
      </c>
      <c r="O115" s="123">
        <v>2</v>
      </c>
      <c r="P115" s="139">
        <v>2</v>
      </c>
      <c r="Q115" s="140">
        <v>2</v>
      </c>
      <c r="R115" s="141">
        <v>0</v>
      </c>
      <c r="S115" s="142">
        <v>2</v>
      </c>
      <c r="T115" s="142">
        <v>3</v>
      </c>
      <c r="U115" s="142">
        <v>1</v>
      </c>
      <c r="V115" s="142">
        <v>2</v>
      </c>
      <c r="W115" s="142">
        <v>0</v>
      </c>
      <c r="X115" s="143">
        <v>3</v>
      </c>
      <c r="Y115" s="144">
        <v>3</v>
      </c>
      <c r="Z115" s="145">
        <v>2</v>
      </c>
      <c r="AA115" s="146">
        <v>1</v>
      </c>
      <c r="AB115" s="147">
        <v>1</v>
      </c>
      <c r="AC115" s="132">
        <v>1</v>
      </c>
      <c r="AD115" s="85"/>
      <c r="AE115" s="85"/>
      <c r="AF115" s="133" t="str">
        <f t="shared" si="5"/>
        <v>350</v>
      </c>
    </row>
    <row r="116" spans="1:32" s="133" customFormat="1" ht="11.25" customHeight="1" x14ac:dyDescent="0.2">
      <c r="A116" s="134">
        <v>272</v>
      </c>
      <c r="B116" s="224">
        <v>1021</v>
      </c>
      <c r="C116" s="135" t="s">
        <v>1408</v>
      </c>
      <c r="D116" s="136" t="s">
        <v>254</v>
      </c>
      <c r="E116" s="137">
        <v>1021</v>
      </c>
      <c r="F116" s="136" t="s">
        <v>1500</v>
      </c>
      <c r="G116" s="116"/>
      <c r="H116" s="116"/>
      <c r="I116" s="138"/>
      <c r="J116" s="119">
        <v>16.263068181818181</v>
      </c>
      <c r="K116" s="120">
        <f t="shared" si="3"/>
        <v>1.8998373693181825</v>
      </c>
      <c r="L116" s="121">
        <f t="shared" si="4"/>
        <v>111</v>
      </c>
      <c r="M116" s="122">
        <v>3</v>
      </c>
      <c r="N116" s="139">
        <v>1</v>
      </c>
      <c r="O116" s="123">
        <v>2</v>
      </c>
      <c r="P116" s="139">
        <v>3</v>
      </c>
      <c r="Q116" s="140">
        <v>2</v>
      </c>
      <c r="R116" s="141">
        <v>0</v>
      </c>
      <c r="S116" s="142">
        <v>1</v>
      </c>
      <c r="T116" s="142">
        <v>2</v>
      </c>
      <c r="U116" s="142">
        <v>1</v>
      </c>
      <c r="V116" s="142">
        <v>2</v>
      </c>
      <c r="W116" s="142">
        <v>1</v>
      </c>
      <c r="X116" s="143">
        <v>2</v>
      </c>
      <c r="Y116" s="144">
        <v>2</v>
      </c>
      <c r="Z116" s="145">
        <v>3</v>
      </c>
      <c r="AA116" s="146">
        <v>1</v>
      </c>
      <c r="AB116" s="147">
        <v>1</v>
      </c>
      <c r="AC116" s="132">
        <v>1</v>
      </c>
      <c r="AD116" s="85"/>
      <c r="AE116" s="85"/>
      <c r="AF116" s="133" t="str">
        <f t="shared" si="5"/>
        <v>1021</v>
      </c>
    </row>
    <row r="117" spans="1:32" s="133" customFormat="1" ht="11.25" customHeight="1" x14ac:dyDescent="0.2">
      <c r="A117" s="134">
        <v>200</v>
      </c>
      <c r="B117" s="224">
        <v>520</v>
      </c>
      <c r="C117" s="135" t="s">
        <v>1408</v>
      </c>
      <c r="D117" s="136" t="s">
        <v>1423</v>
      </c>
      <c r="E117" s="137">
        <v>520</v>
      </c>
      <c r="F117" s="136" t="s">
        <v>1523</v>
      </c>
      <c r="G117" s="116" t="s">
        <v>1458</v>
      </c>
      <c r="H117" s="116"/>
      <c r="I117" s="138"/>
      <c r="J117" s="119">
        <v>18.695265151515152</v>
      </c>
      <c r="K117" s="120">
        <f t="shared" si="3"/>
        <v>1.8998130473484853</v>
      </c>
      <c r="L117" s="121">
        <f t="shared" si="4"/>
        <v>112</v>
      </c>
      <c r="M117" s="122">
        <v>1</v>
      </c>
      <c r="N117" s="139">
        <v>2</v>
      </c>
      <c r="O117" s="123">
        <v>2</v>
      </c>
      <c r="P117" s="139">
        <v>2</v>
      </c>
      <c r="Q117" s="140">
        <v>3</v>
      </c>
      <c r="R117" s="141">
        <v>0</v>
      </c>
      <c r="S117" s="142">
        <v>3</v>
      </c>
      <c r="T117" s="142">
        <v>2</v>
      </c>
      <c r="U117" s="142">
        <v>2</v>
      </c>
      <c r="V117" s="142">
        <v>3</v>
      </c>
      <c r="W117" s="142">
        <v>1</v>
      </c>
      <c r="X117" s="143">
        <v>2</v>
      </c>
      <c r="Y117" s="144">
        <v>3</v>
      </c>
      <c r="Z117" s="145">
        <v>2</v>
      </c>
      <c r="AA117" s="146">
        <v>2</v>
      </c>
      <c r="AB117" s="147">
        <v>1</v>
      </c>
      <c r="AC117" s="132">
        <v>1</v>
      </c>
      <c r="AD117" s="85"/>
      <c r="AE117" s="85"/>
      <c r="AF117" s="133" t="str">
        <f t="shared" si="5"/>
        <v>520</v>
      </c>
    </row>
    <row r="118" spans="1:32" s="133" customFormat="1" ht="11.25" customHeight="1" x14ac:dyDescent="0.2">
      <c r="A118" s="134">
        <v>51</v>
      </c>
      <c r="B118" s="224">
        <v>210</v>
      </c>
      <c r="C118" s="135" t="s">
        <v>1408</v>
      </c>
      <c r="D118" s="136" t="s">
        <v>502</v>
      </c>
      <c r="E118" s="137" t="s">
        <v>1524</v>
      </c>
      <c r="F118" s="136" t="s">
        <v>1511</v>
      </c>
      <c r="G118" s="116" t="s">
        <v>1416</v>
      </c>
      <c r="H118" s="116"/>
      <c r="I118" s="138"/>
      <c r="J118" s="119">
        <v>4.0625</v>
      </c>
      <c r="K118" s="120">
        <f t="shared" si="3"/>
        <v>1.8899593750000006</v>
      </c>
      <c r="L118" s="121">
        <f t="shared" si="4"/>
        <v>113</v>
      </c>
      <c r="M118" s="122">
        <v>1</v>
      </c>
      <c r="N118" s="139">
        <v>3</v>
      </c>
      <c r="O118" s="123">
        <v>1</v>
      </c>
      <c r="P118" s="139">
        <v>3</v>
      </c>
      <c r="Q118" s="140">
        <v>3</v>
      </c>
      <c r="R118" s="141">
        <v>1</v>
      </c>
      <c r="S118" s="142">
        <v>1</v>
      </c>
      <c r="T118" s="142">
        <v>1</v>
      </c>
      <c r="U118" s="142">
        <v>1</v>
      </c>
      <c r="V118" s="142">
        <v>1</v>
      </c>
      <c r="W118" s="142">
        <v>0</v>
      </c>
      <c r="X118" s="143">
        <v>3</v>
      </c>
      <c r="Y118" s="144">
        <v>3</v>
      </c>
      <c r="Z118" s="145">
        <v>1</v>
      </c>
      <c r="AA118" s="146">
        <v>1</v>
      </c>
      <c r="AB118" s="147">
        <v>2</v>
      </c>
      <c r="AC118" s="132">
        <v>3</v>
      </c>
      <c r="AD118" s="85"/>
      <c r="AE118" s="85"/>
      <c r="AF118" s="133" t="str">
        <f t="shared" si="5"/>
        <v>210</v>
      </c>
    </row>
    <row r="119" spans="1:32" s="133" customFormat="1" ht="11.25" customHeight="1" x14ac:dyDescent="0.2">
      <c r="A119" s="134">
        <v>205</v>
      </c>
      <c r="B119" s="224">
        <v>520</v>
      </c>
      <c r="C119" s="135" t="s">
        <v>1408</v>
      </c>
      <c r="D119" s="136" t="s">
        <v>1423</v>
      </c>
      <c r="E119" s="137" t="s">
        <v>1523</v>
      </c>
      <c r="F119" s="136" t="s">
        <v>1424</v>
      </c>
      <c r="G119" s="116"/>
      <c r="H119" s="116"/>
      <c r="I119" s="138"/>
      <c r="J119" s="119">
        <v>7.3200757575757578</v>
      </c>
      <c r="K119" s="120">
        <f t="shared" si="3"/>
        <v>1.8899267992424247</v>
      </c>
      <c r="L119" s="121">
        <f t="shared" si="4"/>
        <v>114</v>
      </c>
      <c r="M119" s="122">
        <v>3</v>
      </c>
      <c r="N119" s="139">
        <v>2</v>
      </c>
      <c r="O119" s="123">
        <v>1</v>
      </c>
      <c r="P119" s="139">
        <v>2</v>
      </c>
      <c r="Q119" s="140">
        <v>3</v>
      </c>
      <c r="R119" s="141">
        <v>1</v>
      </c>
      <c r="S119" s="142">
        <v>1</v>
      </c>
      <c r="T119" s="142">
        <v>1</v>
      </c>
      <c r="U119" s="142">
        <v>1</v>
      </c>
      <c r="V119" s="142">
        <v>1</v>
      </c>
      <c r="W119" s="142">
        <v>1</v>
      </c>
      <c r="X119" s="143">
        <v>3</v>
      </c>
      <c r="Y119" s="144">
        <v>3</v>
      </c>
      <c r="Z119" s="145">
        <v>2</v>
      </c>
      <c r="AA119" s="146">
        <v>2</v>
      </c>
      <c r="AB119" s="147">
        <v>1</v>
      </c>
      <c r="AC119" s="132">
        <v>1</v>
      </c>
      <c r="AD119" s="85"/>
      <c r="AE119" s="85"/>
      <c r="AF119" s="133" t="str">
        <f t="shared" si="5"/>
        <v>520</v>
      </c>
    </row>
    <row r="120" spans="1:32" s="133" customFormat="1" ht="11.25" customHeight="1" x14ac:dyDescent="0.2">
      <c r="A120" s="134">
        <v>207</v>
      </c>
      <c r="B120" s="224">
        <v>520</v>
      </c>
      <c r="C120" s="135" t="s">
        <v>1408</v>
      </c>
      <c r="D120" s="136" t="s">
        <v>1423</v>
      </c>
      <c r="E120" s="151" t="s">
        <v>1425</v>
      </c>
      <c r="F120" s="136" t="s">
        <v>1416</v>
      </c>
      <c r="G120" s="116"/>
      <c r="H120" s="116"/>
      <c r="I120" s="138"/>
      <c r="J120" s="119">
        <v>17.42594696969697</v>
      </c>
      <c r="K120" s="120">
        <f t="shared" si="3"/>
        <v>1.8898257405303032</v>
      </c>
      <c r="L120" s="121">
        <f t="shared" si="4"/>
        <v>115</v>
      </c>
      <c r="M120" s="122">
        <v>1</v>
      </c>
      <c r="N120" s="139">
        <v>2</v>
      </c>
      <c r="O120" s="123">
        <v>2</v>
      </c>
      <c r="P120" s="139">
        <v>2</v>
      </c>
      <c r="Q120" s="140">
        <v>3</v>
      </c>
      <c r="R120" s="141">
        <v>0</v>
      </c>
      <c r="S120" s="142">
        <v>1</v>
      </c>
      <c r="T120" s="142">
        <v>1</v>
      </c>
      <c r="U120" s="142">
        <v>2</v>
      </c>
      <c r="V120" s="142">
        <v>3</v>
      </c>
      <c r="W120" s="142">
        <v>1</v>
      </c>
      <c r="X120" s="143">
        <v>3</v>
      </c>
      <c r="Y120" s="144">
        <v>3</v>
      </c>
      <c r="Z120" s="145">
        <v>2</v>
      </c>
      <c r="AA120" s="146">
        <v>2</v>
      </c>
      <c r="AB120" s="147">
        <v>1</v>
      </c>
      <c r="AC120" s="132">
        <v>2</v>
      </c>
      <c r="AD120" s="85"/>
      <c r="AE120" s="85"/>
      <c r="AF120" s="133" t="str">
        <f t="shared" si="5"/>
        <v>520</v>
      </c>
    </row>
    <row r="121" spans="1:32" s="133" customFormat="1" ht="11.25" customHeight="1" x14ac:dyDescent="0.2">
      <c r="A121" s="134">
        <v>174</v>
      </c>
      <c r="B121" s="224">
        <v>445</v>
      </c>
      <c r="C121" s="135" t="s">
        <v>1412</v>
      </c>
      <c r="D121" s="136" t="s">
        <v>1513</v>
      </c>
      <c r="E121" s="137" t="s">
        <v>1518</v>
      </c>
      <c r="F121" s="136" t="s">
        <v>1416</v>
      </c>
      <c r="G121" s="116"/>
      <c r="H121" s="116"/>
      <c r="I121" s="138"/>
      <c r="J121" s="119">
        <v>21.148484848484848</v>
      </c>
      <c r="K121" s="120">
        <f t="shared" si="3"/>
        <v>1.8897885151515152</v>
      </c>
      <c r="L121" s="121">
        <f t="shared" si="4"/>
        <v>116</v>
      </c>
      <c r="M121" s="122">
        <v>3</v>
      </c>
      <c r="N121" s="139">
        <v>3</v>
      </c>
      <c r="O121" s="123">
        <v>1</v>
      </c>
      <c r="P121" s="139">
        <v>2</v>
      </c>
      <c r="Q121" s="140">
        <v>3</v>
      </c>
      <c r="R121" s="141">
        <v>0</v>
      </c>
      <c r="S121" s="142">
        <v>2</v>
      </c>
      <c r="T121" s="142">
        <v>0</v>
      </c>
      <c r="U121" s="142">
        <v>2</v>
      </c>
      <c r="V121" s="142">
        <v>2</v>
      </c>
      <c r="W121" s="142">
        <v>0</v>
      </c>
      <c r="X121" s="143">
        <v>3</v>
      </c>
      <c r="Y121" s="144">
        <v>3</v>
      </c>
      <c r="Z121" s="145">
        <v>1</v>
      </c>
      <c r="AA121" s="146">
        <v>1</v>
      </c>
      <c r="AB121" s="147">
        <v>1</v>
      </c>
      <c r="AC121" s="132">
        <v>2</v>
      </c>
      <c r="AD121" s="85"/>
      <c r="AE121" s="85"/>
      <c r="AF121" s="133" t="str">
        <f t="shared" si="5"/>
        <v>445</v>
      </c>
    </row>
    <row r="122" spans="1:32" s="133" customFormat="1" ht="11.25" customHeight="1" x14ac:dyDescent="0.2">
      <c r="A122" s="134">
        <v>61</v>
      </c>
      <c r="B122" s="224">
        <v>212</v>
      </c>
      <c r="C122" s="135" t="s">
        <v>1408</v>
      </c>
      <c r="D122" s="136" t="s">
        <v>502</v>
      </c>
      <c r="E122" s="137" t="s">
        <v>1525</v>
      </c>
      <c r="F122" s="136" t="s">
        <v>1416</v>
      </c>
      <c r="G122" s="116"/>
      <c r="H122" s="116"/>
      <c r="I122" s="138"/>
      <c r="J122" s="119">
        <v>28.872727272727271</v>
      </c>
      <c r="K122" s="120">
        <f t="shared" si="3"/>
        <v>1.8897112727272734</v>
      </c>
      <c r="L122" s="121">
        <f t="shared" si="4"/>
        <v>117</v>
      </c>
      <c r="M122" s="122">
        <v>1</v>
      </c>
      <c r="N122" s="139">
        <v>3</v>
      </c>
      <c r="O122" s="123">
        <v>1</v>
      </c>
      <c r="P122" s="139">
        <v>3</v>
      </c>
      <c r="Q122" s="140">
        <v>3</v>
      </c>
      <c r="R122" s="141">
        <v>1</v>
      </c>
      <c r="S122" s="142">
        <v>1</v>
      </c>
      <c r="T122" s="142">
        <v>0</v>
      </c>
      <c r="U122" s="142">
        <v>2</v>
      </c>
      <c r="V122" s="142">
        <v>2</v>
      </c>
      <c r="W122" s="142">
        <v>2</v>
      </c>
      <c r="X122" s="143">
        <v>3</v>
      </c>
      <c r="Y122" s="144">
        <v>3</v>
      </c>
      <c r="Z122" s="145">
        <v>1</v>
      </c>
      <c r="AA122" s="146">
        <v>0</v>
      </c>
      <c r="AB122" s="147">
        <v>2</v>
      </c>
      <c r="AC122" s="132">
        <v>2</v>
      </c>
      <c r="AD122" s="85"/>
      <c r="AE122" s="85"/>
      <c r="AF122" s="133" t="str">
        <f t="shared" si="5"/>
        <v>212</v>
      </c>
    </row>
    <row r="123" spans="1:32" s="133" customFormat="1" ht="11.25" customHeight="1" x14ac:dyDescent="0.2">
      <c r="A123" s="134">
        <v>177</v>
      </c>
      <c r="B123" s="224">
        <v>445</v>
      </c>
      <c r="C123" s="135" t="s">
        <v>1412</v>
      </c>
      <c r="D123" s="136" t="s">
        <v>1513</v>
      </c>
      <c r="E123" s="137" t="s">
        <v>1517</v>
      </c>
      <c r="F123" s="136" t="s">
        <v>1514</v>
      </c>
      <c r="G123" s="116" t="s">
        <v>1416</v>
      </c>
      <c r="H123" s="116"/>
      <c r="I123" s="138"/>
      <c r="J123" s="119">
        <v>1.2598484848484848</v>
      </c>
      <c r="K123" s="120">
        <f t="shared" si="3"/>
        <v>1.8799874015151516</v>
      </c>
      <c r="L123" s="121">
        <f t="shared" si="4"/>
        <v>118</v>
      </c>
      <c r="M123" s="122">
        <v>3</v>
      </c>
      <c r="N123" s="139">
        <v>3</v>
      </c>
      <c r="O123" s="123">
        <v>1</v>
      </c>
      <c r="P123" s="139">
        <v>2</v>
      </c>
      <c r="Q123" s="140">
        <v>3</v>
      </c>
      <c r="R123" s="141">
        <v>0</v>
      </c>
      <c r="S123" s="142">
        <v>0</v>
      </c>
      <c r="T123" s="142">
        <v>1</v>
      </c>
      <c r="U123" s="142">
        <v>0</v>
      </c>
      <c r="V123" s="142">
        <v>1</v>
      </c>
      <c r="W123" s="142">
        <v>0</v>
      </c>
      <c r="X123" s="143">
        <v>3</v>
      </c>
      <c r="Y123" s="144">
        <v>3</v>
      </c>
      <c r="Z123" s="145">
        <v>1</v>
      </c>
      <c r="AA123" s="146">
        <v>1</v>
      </c>
      <c r="AB123" s="147">
        <v>3</v>
      </c>
      <c r="AC123" s="132">
        <v>3</v>
      </c>
      <c r="AD123" s="85"/>
      <c r="AE123" s="85"/>
      <c r="AF123" s="133" t="str">
        <f t="shared" si="5"/>
        <v>445</v>
      </c>
    </row>
    <row r="124" spans="1:32" s="133" customFormat="1" ht="11.25" customHeight="1" x14ac:dyDescent="0.2">
      <c r="A124" s="134">
        <v>261</v>
      </c>
      <c r="B124" s="224">
        <v>974</v>
      </c>
      <c r="C124" s="135" t="s">
        <v>1408</v>
      </c>
      <c r="D124" s="136" t="s">
        <v>1115</v>
      </c>
      <c r="E124" s="137">
        <v>974</v>
      </c>
      <c r="F124" s="136" t="s">
        <v>1479</v>
      </c>
      <c r="G124" s="116"/>
      <c r="H124" s="116"/>
      <c r="I124" s="138"/>
      <c r="J124" s="119">
        <v>6.3195075757575756</v>
      </c>
      <c r="K124" s="120">
        <f t="shared" si="3"/>
        <v>1.8799368049242429</v>
      </c>
      <c r="L124" s="121">
        <f t="shared" si="4"/>
        <v>119</v>
      </c>
      <c r="M124" s="122">
        <v>3</v>
      </c>
      <c r="N124" s="139">
        <v>2</v>
      </c>
      <c r="O124" s="123">
        <v>1</v>
      </c>
      <c r="P124" s="139">
        <v>3</v>
      </c>
      <c r="Q124" s="140">
        <v>3</v>
      </c>
      <c r="R124" s="141">
        <v>0</v>
      </c>
      <c r="S124" s="142">
        <v>1</v>
      </c>
      <c r="T124" s="142">
        <v>2</v>
      </c>
      <c r="U124" s="142">
        <v>1</v>
      </c>
      <c r="V124" s="142">
        <v>1</v>
      </c>
      <c r="W124" s="142">
        <v>0</v>
      </c>
      <c r="X124" s="143">
        <v>2</v>
      </c>
      <c r="Y124" s="144">
        <v>0</v>
      </c>
      <c r="Z124" s="145">
        <v>2</v>
      </c>
      <c r="AA124" s="146">
        <v>1</v>
      </c>
      <c r="AB124" s="147">
        <v>3</v>
      </c>
      <c r="AC124" s="132">
        <v>3</v>
      </c>
      <c r="AD124" s="85"/>
      <c r="AE124" s="85"/>
      <c r="AF124" s="133" t="str">
        <f t="shared" si="5"/>
        <v>974</v>
      </c>
    </row>
    <row r="125" spans="1:32" s="133" customFormat="1" ht="11.25" customHeight="1" x14ac:dyDescent="0.2">
      <c r="A125" s="134">
        <v>175</v>
      </c>
      <c r="B125" s="224">
        <v>445</v>
      </c>
      <c r="C125" s="135" t="s">
        <v>1412</v>
      </c>
      <c r="D125" s="136" t="s">
        <v>1513</v>
      </c>
      <c r="E125" s="137" t="s">
        <v>1519</v>
      </c>
      <c r="F125" s="136" t="s">
        <v>1416</v>
      </c>
      <c r="G125" s="116"/>
      <c r="H125" s="116"/>
      <c r="I125" s="138"/>
      <c r="J125" s="119">
        <v>12.846212121212121</v>
      </c>
      <c r="K125" s="120">
        <f t="shared" si="3"/>
        <v>1.8798715378787882</v>
      </c>
      <c r="L125" s="121">
        <f t="shared" si="4"/>
        <v>120</v>
      </c>
      <c r="M125" s="122">
        <v>3</v>
      </c>
      <c r="N125" s="139">
        <v>3</v>
      </c>
      <c r="O125" s="123">
        <v>1</v>
      </c>
      <c r="P125" s="139">
        <v>2</v>
      </c>
      <c r="Q125" s="140">
        <v>3</v>
      </c>
      <c r="R125" s="141">
        <v>0</v>
      </c>
      <c r="S125" s="142">
        <v>1</v>
      </c>
      <c r="T125" s="142">
        <v>1</v>
      </c>
      <c r="U125" s="142">
        <v>2</v>
      </c>
      <c r="V125" s="142">
        <v>2</v>
      </c>
      <c r="W125" s="142">
        <v>0</v>
      </c>
      <c r="X125" s="143">
        <v>3</v>
      </c>
      <c r="Y125" s="144">
        <v>3</v>
      </c>
      <c r="Z125" s="145">
        <v>1</v>
      </c>
      <c r="AA125" s="146">
        <v>1</v>
      </c>
      <c r="AB125" s="147">
        <v>1</v>
      </c>
      <c r="AC125" s="132">
        <v>2</v>
      </c>
      <c r="AD125" s="85"/>
      <c r="AE125" s="85"/>
      <c r="AF125" s="133" t="str">
        <f t="shared" si="5"/>
        <v>445</v>
      </c>
    </row>
    <row r="126" spans="1:32" s="133" customFormat="1" ht="11.25" customHeight="1" x14ac:dyDescent="0.2">
      <c r="A126" s="134">
        <v>139</v>
      </c>
      <c r="B126" s="224">
        <v>350</v>
      </c>
      <c r="C126" s="135" t="s">
        <v>1408</v>
      </c>
      <c r="D126" s="136" t="s">
        <v>254</v>
      </c>
      <c r="E126" s="137" t="s">
        <v>1522</v>
      </c>
      <c r="F126" s="136" t="s">
        <v>1416</v>
      </c>
      <c r="G126" s="116"/>
      <c r="H126" s="116"/>
      <c r="I126" s="138"/>
      <c r="J126" s="119">
        <v>15.016666666666667</v>
      </c>
      <c r="K126" s="120">
        <f t="shared" si="3"/>
        <v>1.8798498333333333</v>
      </c>
      <c r="L126" s="121">
        <f t="shared" si="4"/>
        <v>121</v>
      </c>
      <c r="M126" s="122">
        <v>3</v>
      </c>
      <c r="N126" s="139">
        <v>2</v>
      </c>
      <c r="O126" s="123">
        <v>2</v>
      </c>
      <c r="P126" s="139">
        <v>2</v>
      </c>
      <c r="Q126" s="140">
        <v>2</v>
      </c>
      <c r="R126" s="141">
        <v>0</v>
      </c>
      <c r="S126" s="142">
        <v>2</v>
      </c>
      <c r="T126" s="142">
        <v>1</v>
      </c>
      <c r="U126" s="142">
        <v>1</v>
      </c>
      <c r="V126" s="142">
        <v>2</v>
      </c>
      <c r="W126" s="142">
        <v>1</v>
      </c>
      <c r="X126" s="143">
        <v>3</v>
      </c>
      <c r="Y126" s="144">
        <v>3</v>
      </c>
      <c r="Z126" s="145">
        <v>2</v>
      </c>
      <c r="AA126" s="146">
        <v>1</v>
      </c>
      <c r="AB126" s="147">
        <v>1</v>
      </c>
      <c r="AC126" s="132">
        <v>1</v>
      </c>
      <c r="AD126" s="85"/>
      <c r="AE126" s="85"/>
      <c r="AF126" s="133" t="str">
        <f t="shared" si="5"/>
        <v>350</v>
      </c>
    </row>
    <row r="127" spans="1:32" s="133" customFormat="1" ht="11.25" customHeight="1" x14ac:dyDescent="0.2">
      <c r="A127" s="134">
        <v>114</v>
      </c>
      <c r="B127" s="224">
        <v>249</v>
      </c>
      <c r="C127" s="135" t="s">
        <v>1408</v>
      </c>
      <c r="D127" s="136" t="s">
        <v>696</v>
      </c>
      <c r="E127" s="137">
        <v>249</v>
      </c>
      <c r="F127" s="136" t="s">
        <v>1416</v>
      </c>
      <c r="G127" s="116"/>
      <c r="H127" s="116"/>
      <c r="I127" s="138"/>
      <c r="J127" s="119">
        <v>15.052272727272728</v>
      </c>
      <c r="K127" s="120">
        <f t="shared" si="3"/>
        <v>1.8798494772727279</v>
      </c>
      <c r="L127" s="121">
        <f t="shared" si="4"/>
        <v>122</v>
      </c>
      <c r="M127" s="122">
        <v>3</v>
      </c>
      <c r="N127" s="139">
        <v>1</v>
      </c>
      <c r="O127" s="123">
        <v>2</v>
      </c>
      <c r="P127" s="139">
        <v>2</v>
      </c>
      <c r="Q127" s="140">
        <v>2</v>
      </c>
      <c r="R127" s="141">
        <v>2</v>
      </c>
      <c r="S127" s="142">
        <v>2</v>
      </c>
      <c r="T127" s="142">
        <v>2</v>
      </c>
      <c r="U127" s="142">
        <v>1</v>
      </c>
      <c r="V127" s="142">
        <v>3</v>
      </c>
      <c r="W127" s="142">
        <v>0</v>
      </c>
      <c r="X127" s="143">
        <v>3</v>
      </c>
      <c r="Y127" s="144">
        <v>2</v>
      </c>
      <c r="Z127" s="145">
        <v>2</v>
      </c>
      <c r="AA127" s="146">
        <v>0</v>
      </c>
      <c r="AB127" s="147">
        <v>3</v>
      </c>
      <c r="AC127" s="132">
        <v>3</v>
      </c>
      <c r="AD127" s="85"/>
      <c r="AE127" s="85"/>
      <c r="AF127" s="133" t="str">
        <f t="shared" si="5"/>
        <v>249</v>
      </c>
    </row>
    <row r="128" spans="1:32" s="133" customFormat="1" ht="11.25" customHeight="1" x14ac:dyDescent="0.2">
      <c r="A128" s="134">
        <v>287</v>
      </c>
      <c r="B128" s="224">
        <v>1166</v>
      </c>
      <c r="C128" s="135" t="s">
        <v>1412</v>
      </c>
      <c r="D128" s="136" t="s">
        <v>255</v>
      </c>
      <c r="E128" s="137">
        <v>1166</v>
      </c>
      <c r="F128" s="136" t="s">
        <v>1472</v>
      </c>
      <c r="G128" s="116" t="s">
        <v>1416</v>
      </c>
      <c r="H128" s="116"/>
      <c r="I128" s="138"/>
      <c r="J128" s="119">
        <v>4.3964015151515152</v>
      </c>
      <c r="K128" s="120">
        <f t="shared" si="3"/>
        <v>1.8699560359848488</v>
      </c>
      <c r="L128" s="121">
        <f t="shared" si="4"/>
        <v>123</v>
      </c>
      <c r="M128" s="122">
        <v>3</v>
      </c>
      <c r="N128" s="139">
        <v>2</v>
      </c>
      <c r="O128" s="123">
        <v>1</v>
      </c>
      <c r="P128" s="139">
        <v>3</v>
      </c>
      <c r="Q128" s="140">
        <v>3</v>
      </c>
      <c r="R128" s="141">
        <v>0</v>
      </c>
      <c r="S128" s="142">
        <v>2</v>
      </c>
      <c r="T128" s="142">
        <v>1</v>
      </c>
      <c r="U128" s="142">
        <v>1</v>
      </c>
      <c r="V128" s="142">
        <v>1</v>
      </c>
      <c r="W128" s="142">
        <v>0</v>
      </c>
      <c r="X128" s="143">
        <v>2</v>
      </c>
      <c r="Y128" s="144">
        <v>2</v>
      </c>
      <c r="Z128" s="145">
        <v>2</v>
      </c>
      <c r="AA128" s="146">
        <v>0</v>
      </c>
      <c r="AB128" s="147">
        <v>2</v>
      </c>
      <c r="AC128" s="132">
        <v>1</v>
      </c>
      <c r="AD128" s="85"/>
      <c r="AE128" s="85"/>
      <c r="AF128" s="133" t="str">
        <f t="shared" si="5"/>
        <v>1166</v>
      </c>
    </row>
    <row r="129" spans="1:32" s="133" customFormat="1" ht="11.25" customHeight="1" x14ac:dyDescent="0.2">
      <c r="A129" s="134">
        <v>15</v>
      </c>
      <c r="B129" s="224">
        <v>79</v>
      </c>
      <c r="C129" s="135" t="s">
        <v>1412</v>
      </c>
      <c r="D129" s="136" t="s">
        <v>241</v>
      </c>
      <c r="E129" s="136" t="s">
        <v>1499</v>
      </c>
      <c r="F129" s="136" t="s">
        <v>1526</v>
      </c>
      <c r="G129" s="116"/>
      <c r="H129" s="116"/>
      <c r="I129" s="138"/>
      <c r="J129" s="119">
        <v>13.215151515151515</v>
      </c>
      <c r="K129" s="120">
        <f t="shared" si="3"/>
        <v>1.8698678484848488</v>
      </c>
      <c r="L129" s="121">
        <f t="shared" si="4"/>
        <v>124</v>
      </c>
      <c r="M129" s="122">
        <v>3</v>
      </c>
      <c r="N129" s="139">
        <v>3</v>
      </c>
      <c r="O129" s="123">
        <v>1</v>
      </c>
      <c r="P129" s="139">
        <v>2</v>
      </c>
      <c r="Q129" s="140">
        <v>2</v>
      </c>
      <c r="R129" s="141">
        <v>0</v>
      </c>
      <c r="S129" s="142">
        <v>1</v>
      </c>
      <c r="T129" s="142">
        <v>2</v>
      </c>
      <c r="U129" s="142">
        <v>2</v>
      </c>
      <c r="V129" s="142">
        <v>1</v>
      </c>
      <c r="W129" s="142">
        <v>0</v>
      </c>
      <c r="X129" s="143">
        <v>3</v>
      </c>
      <c r="Y129" s="144">
        <v>3</v>
      </c>
      <c r="Z129" s="145">
        <v>1</v>
      </c>
      <c r="AA129" s="146">
        <v>1</v>
      </c>
      <c r="AB129" s="147">
        <v>3</v>
      </c>
      <c r="AC129" s="132">
        <v>3</v>
      </c>
      <c r="AD129" s="85"/>
      <c r="AE129" s="85"/>
      <c r="AF129" s="133" t="str">
        <f t="shared" si="5"/>
        <v>79</v>
      </c>
    </row>
    <row r="130" spans="1:32" s="133" customFormat="1" ht="11.25" customHeight="1" x14ac:dyDescent="0.2">
      <c r="A130" s="134">
        <v>53</v>
      </c>
      <c r="B130" s="224">
        <v>211</v>
      </c>
      <c r="C130" s="135" t="s">
        <v>1408</v>
      </c>
      <c r="D130" s="136" t="s">
        <v>502</v>
      </c>
      <c r="E130" s="116">
        <v>211</v>
      </c>
      <c r="F130" s="136" t="s">
        <v>1505</v>
      </c>
      <c r="G130" s="116" t="s">
        <v>1485</v>
      </c>
      <c r="H130" s="116"/>
      <c r="I130" s="138"/>
      <c r="J130" s="119">
        <v>15.035416666666666</v>
      </c>
      <c r="K130" s="120">
        <f t="shared" si="3"/>
        <v>1.8698496458333336</v>
      </c>
      <c r="L130" s="121">
        <f t="shared" si="4"/>
        <v>125</v>
      </c>
      <c r="M130" s="122">
        <v>1</v>
      </c>
      <c r="N130" s="139">
        <v>3</v>
      </c>
      <c r="O130" s="123">
        <v>1</v>
      </c>
      <c r="P130" s="139">
        <v>3</v>
      </c>
      <c r="Q130" s="140">
        <v>3</v>
      </c>
      <c r="R130" s="141">
        <v>0</v>
      </c>
      <c r="S130" s="142">
        <v>1</v>
      </c>
      <c r="T130" s="142">
        <v>2</v>
      </c>
      <c r="U130" s="142">
        <v>2</v>
      </c>
      <c r="V130" s="142">
        <v>1</v>
      </c>
      <c r="W130" s="142">
        <v>0</v>
      </c>
      <c r="X130" s="143">
        <v>3</v>
      </c>
      <c r="Y130" s="144">
        <v>3</v>
      </c>
      <c r="Z130" s="145">
        <v>1</v>
      </c>
      <c r="AA130" s="146">
        <v>1</v>
      </c>
      <c r="AB130" s="147">
        <v>2</v>
      </c>
      <c r="AC130" s="132">
        <v>2</v>
      </c>
      <c r="AD130" s="85"/>
      <c r="AE130" s="85"/>
      <c r="AF130" s="133" t="str">
        <f t="shared" si="5"/>
        <v>211</v>
      </c>
    </row>
    <row r="131" spans="1:32" s="133" customFormat="1" ht="11.25" customHeight="1" x14ac:dyDescent="0.2">
      <c r="A131" s="134">
        <v>303</v>
      </c>
      <c r="B131" s="224" t="s">
        <v>1527</v>
      </c>
      <c r="C131" s="135" t="s">
        <v>1408</v>
      </c>
      <c r="D131" s="136" t="s">
        <v>1528</v>
      </c>
      <c r="E131" s="137" t="s">
        <v>1527</v>
      </c>
      <c r="F131" s="136" t="s">
        <v>1416</v>
      </c>
      <c r="G131" s="116"/>
      <c r="H131" s="116"/>
      <c r="I131" s="138"/>
      <c r="J131" s="119">
        <v>3.9541666666666666</v>
      </c>
      <c r="K131" s="120">
        <f t="shared" si="3"/>
        <v>1.8599604583333336</v>
      </c>
      <c r="L131" s="121">
        <f t="shared" si="4"/>
        <v>126</v>
      </c>
      <c r="M131" s="122">
        <v>3</v>
      </c>
      <c r="N131" s="139">
        <v>3</v>
      </c>
      <c r="O131" s="123">
        <v>1</v>
      </c>
      <c r="P131" s="139">
        <v>3</v>
      </c>
      <c r="Q131" s="140">
        <v>3</v>
      </c>
      <c r="R131" s="141">
        <v>1</v>
      </c>
      <c r="S131" s="142">
        <v>1</v>
      </c>
      <c r="T131" s="142">
        <v>1</v>
      </c>
      <c r="U131" s="142">
        <v>1</v>
      </c>
      <c r="V131" s="142">
        <v>1</v>
      </c>
      <c r="W131" s="142">
        <v>0</v>
      </c>
      <c r="X131" s="143">
        <v>2</v>
      </c>
      <c r="Y131" s="144">
        <v>0</v>
      </c>
      <c r="Z131" s="145">
        <v>2</v>
      </c>
      <c r="AA131" s="146">
        <v>0</v>
      </c>
      <c r="AB131" s="147">
        <v>1</v>
      </c>
      <c r="AC131" s="132">
        <v>1</v>
      </c>
      <c r="AD131" s="85"/>
      <c r="AE131" s="85"/>
      <c r="AF131" s="133" t="str">
        <f t="shared" si="5"/>
        <v>MAN1</v>
      </c>
    </row>
    <row r="132" spans="1:32" s="133" customFormat="1" ht="11.25" customHeight="1" x14ac:dyDescent="0.2">
      <c r="A132" s="134">
        <v>274</v>
      </c>
      <c r="B132" s="224">
        <v>1022</v>
      </c>
      <c r="C132" s="135" t="s">
        <v>1408</v>
      </c>
      <c r="D132" s="136" t="s">
        <v>254</v>
      </c>
      <c r="E132" s="137" t="s">
        <v>1529</v>
      </c>
      <c r="F132" s="136" t="s">
        <v>1416</v>
      </c>
      <c r="G132" s="116"/>
      <c r="H132" s="116"/>
      <c r="I132" s="138"/>
      <c r="J132" s="119">
        <v>7.8924242424242426</v>
      </c>
      <c r="K132" s="120">
        <f t="shared" si="3"/>
        <v>1.8599210757575761</v>
      </c>
      <c r="L132" s="121">
        <f t="shared" si="4"/>
        <v>127</v>
      </c>
      <c r="M132" s="122">
        <v>3</v>
      </c>
      <c r="N132" s="139">
        <v>1</v>
      </c>
      <c r="O132" s="123">
        <v>2</v>
      </c>
      <c r="P132" s="139">
        <v>3</v>
      </c>
      <c r="Q132" s="140">
        <v>2</v>
      </c>
      <c r="R132" s="141">
        <v>1</v>
      </c>
      <c r="S132" s="142">
        <v>1</v>
      </c>
      <c r="T132" s="142">
        <v>2</v>
      </c>
      <c r="U132" s="142">
        <v>1</v>
      </c>
      <c r="V132" s="142">
        <v>2</v>
      </c>
      <c r="W132" s="142">
        <v>1</v>
      </c>
      <c r="X132" s="143">
        <v>2</v>
      </c>
      <c r="Y132" s="144">
        <v>0</v>
      </c>
      <c r="Z132" s="145">
        <v>3</v>
      </c>
      <c r="AA132" s="146">
        <v>2</v>
      </c>
      <c r="AB132" s="147">
        <v>1</v>
      </c>
      <c r="AC132" s="132">
        <v>1</v>
      </c>
      <c r="AD132" s="85"/>
      <c r="AE132" s="85"/>
      <c r="AF132" s="133" t="str">
        <f t="shared" si="5"/>
        <v>1022</v>
      </c>
    </row>
    <row r="133" spans="1:32" s="133" customFormat="1" ht="11.25" customHeight="1" x14ac:dyDescent="0.2">
      <c r="A133" s="134">
        <v>259</v>
      </c>
      <c r="B133" s="224">
        <v>973</v>
      </c>
      <c r="C133" s="135" t="s">
        <v>1408</v>
      </c>
      <c r="D133" s="136" t="s">
        <v>1115</v>
      </c>
      <c r="E133" s="137">
        <v>973</v>
      </c>
      <c r="F133" s="136" t="s">
        <v>1530</v>
      </c>
      <c r="G133" s="116" t="s">
        <v>1416</v>
      </c>
      <c r="H133" s="116"/>
      <c r="I133" s="138"/>
      <c r="J133" s="119">
        <v>12.54905303030303</v>
      </c>
      <c r="K133" s="120">
        <f t="shared" si="3"/>
        <v>1.8598745094696973</v>
      </c>
      <c r="L133" s="121">
        <f t="shared" si="4"/>
        <v>128</v>
      </c>
      <c r="M133" s="122">
        <v>3</v>
      </c>
      <c r="N133" s="139">
        <v>2</v>
      </c>
      <c r="O133" s="123">
        <v>1</v>
      </c>
      <c r="P133" s="139">
        <v>1</v>
      </c>
      <c r="Q133" s="140">
        <v>3</v>
      </c>
      <c r="R133" s="141">
        <v>1</v>
      </c>
      <c r="S133" s="142">
        <v>2</v>
      </c>
      <c r="T133" s="142">
        <v>3</v>
      </c>
      <c r="U133" s="142">
        <v>0</v>
      </c>
      <c r="V133" s="142">
        <v>2</v>
      </c>
      <c r="W133" s="142">
        <v>0</v>
      </c>
      <c r="X133" s="143">
        <v>3</v>
      </c>
      <c r="Y133" s="144">
        <v>2</v>
      </c>
      <c r="Z133" s="145">
        <v>2</v>
      </c>
      <c r="AA133" s="146">
        <v>1</v>
      </c>
      <c r="AB133" s="147">
        <v>3</v>
      </c>
      <c r="AC133" s="132">
        <v>3</v>
      </c>
      <c r="AD133" s="85"/>
      <c r="AE133" s="85"/>
      <c r="AF133" s="133" t="str">
        <f t="shared" si="5"/>
        <v>973</v>
      </c>
    </row>
    <row r="134" spans="1:32" s="133" customFormat="1" ht="11.25" customHeight="1" x14ac:dyDescent="0.2">
      <c r="A134" s="134">
        <v>176</v>
      </c>
      <c r="B134" s="224">
        <v>445</v>
      </c>
      <c r="C134" s="135" t="s">
        <v>1412</v>
      </c>
      <c r="D134" s="136" t="s">
        <v>1513</v>
      </c>
      <c r="E134" s="137" t="s">
        <v>1520</v>
      </c>
      <c r="F134" s="136" t="s">
        <v>1416</v>
      </c>
      <c r="G134" s="116"/>
      <c r="H134" s="116"/>
      <c r="I134" s="138"/>
      <c r="J134" s="119">
        <v>25.88371212121212</v>
      </c>
      <c r="K134" s="120">
        <f t="shared" ref="K134:K197" si="6">M$4*M134+N$4*N134+O$4*O134+P$4*P134+Q$4*Q134+R$4*R134+S$4*S134+T$4*T134+U$4*U134+V$4*V134+W$4*W134+X$4*X134+Y$4*Y134+Z$4*Z134+AA$4*AA134+AB$4*AB134+AC$4*AC134-(J134/100000)</f>
        <v>1.8597411628787881</v>
      </c>
      <c r="L134" s="121">
        <f t="shared" ref="L134:L197" si="7">RANK(K134,$K$6:$K$291)</f>
        <v>129</v>
      </c>
      <c r="M134" s="122">
        <v>3</v>
      </c>
      <c r="N134" s="139">
        <v>3</v>
      </c>
      <c r="O134" s="123">
        <v>1</v>
      </c>
      <c r="P134" s="139">
        <v>2</v>
      </c>
      <c r="Q134" s="140">
        <v>3</v>
      </c>
      <c r="R134" s="141">
        <v>0</v>
      </c>
      <c r="S134" s="142">
        <v>1</v>
      </c>
      <c r="T134" s="142">
        <v>0</v>
      </c>
      <c r="U134" s="142">
        <v>2</v>
      </c>
      <c r="V134" s="142">
        <v>2</v>
      </c>
      <c r="W134" s="142">
        <v>0</v>
      </c>
      <c r="X134" s="143">
        <v>3</v>
      </c>
      <c r="Y134" s="144">
        <v>3</v>
      </c>
      <c r="Z134" s="145">
        <v>1</v>
      </c>
      <c r="AA134" s="146">
        <v>1</v>
      </c>
      <c r="AB134" s="147">
        <v>1</v>
      </c>
      <c r="AC134" s="132">
        <v>2</v>
      </c>
      <c r="AD134" s="85"/>
      <c r="AE134" s="85"/>
      <c r="AF134" s="133" t="str">
        <f t="shared" si="5"/>
        <v>445</v>
      </c>
    </row>
    <row r="135" spans="1:32" s="133" customFormat="1" ht="11.25" customHeight="1" x14ac:dyDescent="0.2">
      <c r="A135" s="134">
        <v>170</v>
      </c>
      <c r="B135" s="224">
        <v>444</v>
      </c>
      <c r="C135" s="135" t="s">
        <v>1412</v>
      </c>
      <c r="D135" s="136" t="s">
        <v>1513</v>
      </c>
      <c r="E135" s="137">
        <v>444</v>
      </c>
      <c r="F135" s="136" t="s">
        <v>1531</v>
      </c>
      <c r="G135" s="116"/>
      <c r="H135" s="116"/>
      <c r="I135" s="138"/>
      <c r="J135" s="119">
        <v>6.5136363636363637</v>
      </c>
      <c r="K135" s="120">
        <f t="shared" si="6"/>
        <v>1.8499348636363639</v>
      </c>
      <c r="L135" s="121">
        <f t="shared" si="7"/>
        <v>130</v>
      </c>
      <c r="M135" s="122">
        <v>3</v>
      </c>
      <c r="N135" s="139">
        <v>3</v>
      </c>
      <c r="O135" s="123">
        <v>1</v>
      </c>
      <c r="P135" s="139">
        <v>2</v>
      </c>
      <c r="Q135" s="140">
        <v>3</v>
      </c>
      <c r="R135" s="141">
        <v>0</v>
      </c>
      <c r="S135" s="142">
        <v>1</v>
      </c>
      <c r="T135" s="142">
        <v>1</v>
      </c>
      <c r="U135" s="142">
        <v>2</v>
      </c>
      <c r="V135" s="142">
        <v>1</v>
      </c>
      <c r="W135" s="142">
        <v>0</v>
      </c>
      <c r="X135" s="143">
        <v>2</v>
      </c>
      <c r="Y135" s="144">
        <v>3</v>
      </c>
      <c r="Z135" s="145">
        <v>1</v>
      </c>
      <c r="AA135" s="146">
        <v>1</v>
      </c>
      <c r="AB135" s="147">
        <v>1</v>
      </c>
      <c r="AC135" s="132">
        <v>3</v>
      </c>
      <c r="AD135" s="85"/>
      <c r="AE135" s="85"/>
      <c r="AF135" s="133" t="str">
        <f t="shared" ref="AF135:AF198" si="8">TEXT(B135,"#")</f>
        <v>444</v>
      </c>
    </row>
    <row r="136" spans="1:32" s="133" customFormat="1" ht="11.25" customHeight="1" x14ac:dyDescent="0.2">
      <c r="A136" s="134">
        <v>16</v>
      </c>
      <c r="B136" s="224">
        <v>79</v>
      </c>
      <c r="C136" s="135" t="s">
        <v>1412</v>
      </c>
      <c r="D136" s="136" t="s">
        <v>241</v>
      </c>
      <c r="E136" s="137" t="s">
        <v>1526</v>
      </c>
      <c r="F136" s="136" t="s">
        <v>1532</v>
      </c>
      <c r="G136" s="116"/>
      <c r="H136" s="116"/>
      <c r="I136" s="138"/>
      <c r="J136" s="119">
        <v>7.7001893939393939</v>
      </c>
      <c r="K136" s="120">
        <f t="shared" si="6"/>
        <v>1.849922998106061</v>
      </c>
      <c r="L136" s="121">
        <f t="shared" si="7"/>
        <v>131</v>
      </c>
      <c r="M136" s="122">
        <v>3</v>
      </c>
      <c r="N136" s="139">
        <v>3</v>
      </c>
      <c r="O136" s="123">
        <v>1</v>
      </c>
      <c r="P136" s="139">
        <v>2</v>
      </c>
      <c r="Q136" s="140">
        <v>2</v>
      </c>
      <c r="R136" s="141">
        <v>0</v>
      </c>
      <c r="S136" s="142">
        <v>1</v>
      </c>
      <c r="T136" s="142">
        <v>2</v>
      </c>
      <c r="U136" s="142">
        <v>1</v>
      </c>
      <c r="V136" s="142">
        <v>1</v>
      </c>
      <c r="W136" s="142">
        <v>0</v>
      </c>
      <c r="X136" s="143">
        <v>3</v>
      </c>
      <c r="Y136" s="144">
        <v>3</v>
      </c>
      <c r="Z136" s="145">
        <v>1</v>
      </c>
      <c r="AA136" s="146">
        <v>1</v>
      </c>
      <c r="AB136" s="147">
        <v>3</v>
      </c>
      <c r="AC136" s="132">
        <v>3</v>
      </c>
      <c r="AD136" s="85"/>
      <c r="AE136" s="85"/>
      <c r="AF136" s="133" t="str">
        <f t="shared" si="8"/>
        <v>79</v>
      </c>
    </row>
    <row r="137" spans="1:32" s="133" customFormat="1" ht="11.25" customHeight="1" x14ac:dyDescent="0.2">
      <c r="A137" s="134">
        <v>104</v>
      </c>
      <c r="B137" s="224">
        <v>240</v>
      </c>
      <c r="C137" s="135" t="s">
        <v>1412</v>
      </c>
      <c r="D137" s="136" t="s">
        <v>844</v>
      </c>
      <c r="E137" s="137" t="s">
        <v>1451</v>
      </c>
      <c r="F137" s="136" t="s">
        <v>1416</v>
      </c>
      <c r="G137" s="116"/>
      <c r="H137" s="116"/>
      <c r="I137" s="138"/>
      <c r="J137" s="119">
        <v>12.758522727272727</v>
      </c>
      <c r="K137" s="120">
        <f t="shared" si="6"/>
        <v>1.8498724147727279</v>
      </c>
      <c r="L137" s="121">
        <f t="shared" si="7"/>
        <v>132</v>
      </c>
      <c r="M137" s="122">
        <v>3</v>
      </c>
      <c r="N137" s="139">
        <v>1</v>
      </c>
      <c r="O137" s="123">
        <v>1</v>
      </c>
      <c r="P137" s="139">
        <v>3</v>
      </c>
      <c r="Q137" s="140">
        <v>3</v>
      </c>
      <c r="R137" s="141">
        <v>1</v>
      </c>
      <c r="S137" s="142">
        <v>2</v>
      </c>
      <c r="T137" s="142">
        <v>1</v>
      </c>
      <c r="U137" s="142">
        <v>1</v>
      </c>
      <c r="V137" s="142">
        <v>2</v>
      </c>
      <c r="W137" s="142">
        <v>0</v>
      </c>
      <c r="X137" s="143">
        <v>2</v>
      </c>
      <c r="Y137" s="144">
        <v>3</v>
      </c>
      <c r="Z137" s="145">
        <v>2</v>
      </c>
      <c r="AA137" s="146">
        <v>1</v>
      </c>
      <c r="AB137" s="147">
        <v>1</v>
      </c>
      <c r="AC137" s="132">
        <v>1</v>
      </c>
      <c r="AD137" s="85"/>
      <c r="AE137" s="85"/>
      <c r="AF137" s="133" t="str">
        <f t="shared" si="8"/>
        <v>240</v>
      </c>
    </row>
    <row r="138" spans="1:32" s="133" customFormat="1" ht="11.25" customHeight="1" x14ac:dyDescent="0.2">
      <c r="A138" s="134">
        <v>60</v>
      </c>
      <c r="B138" s="224">
        <v>212</v>
      </c>
      <c r="C138" s="135" t="s">
        <v>1408</v>
      </c>
      <c r="D138" s="136" t="s">
        <v>502</v>
      </c>
      <c r="E138" s="137" t="s">
        <v>1533</v>
      </c>
      <c r="F138" s="136" t="s">
        <v>1416</v>
      </c>
      <c r="G138" s="116"/>
      <c r="H138" s="116"/>
      <c r="I138" s="138"/>
      <c r="J138" s="119">
        <v>21.393939393939394</v>
      </c>
      <c r="K138" s="120">
        <f t="shared" si="6"/>
        <v>1.849786060606061</v>
      </c>
      <c r="L138" s="121">
        <f t="shared" si="7"/>
        <v>133</v>
      </c>
      <c r="M138" s="122">
        <v>1</v>
      </c>
      <c r="N138" s="139">
        <v>3</v>
      </c>
      <c r="O138" s="123">
        <v>1</v>
      </c>
      <c r="P138" s="139">
        <v>3</v>
      </c>
      <c r="Q138" s="140">
        <v>3</v>
      </c>
      <c r="R138" s="141">
        <v>0</v>
      </c>
      <c r="S138" s="142">
        <v>1</v>
      </c>
      <c r="T138" s="142">
        <v>0</v>
      </c>
      <c r="U138" s="142">
        <v>2</v>
      </c>
      <c r="V138" s="142">
        <v>2</v>
      </c>
      <c r="W138" s="142">
        <v>3</v>
      </c>
      <c r="X138" s="143">
        <v>3</v>
      </c>
      <c r="Y138" s="144">
        <v>3</v>
      </c>
      <c r="Z138" s="145">
        <v>1</v>
      </c>
      <c r="AA138" s="146">
        <v>0</v>
      </c>
      <c r="AB138" s="147">
        <v>2</v>
      </c>
      <c r="AC138" s="132">
        <v>1</v>
      </c>
      <c r="AD138" s="85"/>
      <c r="AE138" s="85"/>
      <c r="AF138" s="133" t="str">
        <f t="shared" si="8"/>
        <v>212</v>
      </c>
    </row>
    <row r="139" spans="1:32" s="133" customFormat="1" ht="11.25" customHeight="1" x14ac:dyDescent="0.2">
      <c r="A139" s="134">
        <v>172</v>
      </c>
      <c r="B139" s="224">
        <v>444</v>
      </c>
      <c r="C139" s="135" t="s">
        <v>1412</v>
      </c>
      <c r="D139" s="136" t="s">
        <v>1513</v>
      </c>
      <c r="E139" s="137" t="s">
        <v>1534</v>
      </c>
      <c r="F139" s="136" t="s">
        <v>1416</v>
      </c>
      <c r="G139" s="116"/>
      <c r="H139" s="116"/>
      <c r="I139" s="138"/>
      <c r="J139" s="119">
        <v>23.693750000000001</v>
      </c>
      <c r="K139" s="120">
        <f t="shared" si="6"/>
        <v>1.8497630625000006</v>
      </c>
      <c r="L139" s="121">
        <f t="shared" si="7"/>
        <v>134</v>
      </c>
      <c r="M139" s="122">
        <v>1</v>
      </c>
      <c r="N139" s="139">
        <v>3</v>
      </c>
      <c r="O139" s="123">
        <v>1</v>
      </c>
      <c r="P139" s="139">
        <v>2</v>
      </c>
      <c r="Q139" s="140">
        <v>3</v>
      </c>
      <c r="R139" s="141">
        <v>2</v>
      </c>
      <c r="S139" s="142">
        <v>2</v>
      </c>
      <c r="T139" s="142">
        <v>1</v>
      </c>
      <c r="U139" s="142">
        <v>3</v>
      </c>
      <c r="V139" s="142">
        <v>2</v>
      </c>
      <c r="W139" s="142">
        <v>0</v>
      </c>
      <c r="X139" s="143">
        <v>2</v>
      </c>
      <c r="Y139" s="144">
        <v>3</v>
      </c>
      <c r="Z139" s="145">
        <v>1</v>
      </c>
      <c r="AA139" s="146">
        <v>1</v>
      </c>
      <c r="AB139" s="147">
        <v>2</v>
      </c>
      <c r="AC139" s="132">
        <v>3</v>
      </c>
      <c r="AD139" s="85"/>
      <c r="AE139" s="85"/>
      <c r="AF139" s="133" t="str">
        <f t="shared" si="8"/>
        <v>444</v>
      </c>
    </row>
    <row r="140" spans="1:32" s="133" customFormat="1" ht="11.25" customHeight="1" x14ac:dyDescent="0.2">
      <c r="A140" s="134">
        <v>22</v>
      </c>
      <c r="B140" s="224">
        <v>157</v>
      </c>
      <c r="C140" s="135" t="s">
        <v>1412</v>
      </c>
      <c r="D140" s="136" t="s">
        <v>297</v>
      </c>
      <c r="E140" s="137" t="s">
        <v>1535</v>
      </c>
      <c r="F140" s="136" t="s">
        <v>1466</v>
      </c>
      <c r="G140" s="116" t="s">
        <v>1456</v>
      </c>
      <c r="H140" s="116" t="s">
        <v>1474</v>
      </c>
      <c r="I140" s="138"/>
      <c r="J140" s="119">
        <v>2.1</v>
      </c>
      <c r="K140" s="120">
        <f t="shared" si="6"/>
        <v>1.8399790000000003</v>
      </c>
      <c r="L140" s="121">
        <f t="shared" si="7"/>
        <v>135</v>
      </c>
      <c r="M140" s="122">
        <v>3</v>
      </c>
      <c r="N140" s="139">
        <v>3</v>
      </c>
      <c r="O140" s="123">
        <v>0</v>
      </c>
      <c r="P140" s="139">
        <v>1</v>
      </c>
      <c r="Q140" s="140">
        <v>2</v>
      </c>
      <c r="R140" s="141">
        <v>1</v>
      </c>
      <c r="S140" s="142">
        <v>3</v>
      </c>
      <c r="T140" s="142">
        <v>3</v>
      </c>
      <c r="U140" s="142">
        <v>3</v>
      </c>
      <c r="V140" s="142">
        <v>3</v>
      </c>
      <c r="W140" s="142">
        <v>0</v>
      </c>
      <c r="X140" s="143">
        <v>2</v>
      </c>
      <c r="Y140" s="144">
        <v>3</v>
      </c>
      <c r="Z140" s="145">
        <v>2</v>
      </c>
      <c r="AA140" s="146">
        <v>1</v>
      </c>
      <c r="AB140" s="147">
        <v>3</v>
      </c>
      <c r="AC140" s="132">
        <v>1</v>
      </c>
      <c r="AD140" s="85"/>
      <c r="AE140" s="85"/>
      <c r="AF140" s="133" t="str">
        <f t="shared" si="8"/>
        <v>157</v>
      </c>
    </row>
    <row r="141" spans="1:32" s="133" customFormat="1" ht="11.25" customHeight="1" x14ac:dyDescent="0.2">
      <c r="A141" s="134">
        <v>275</v>
      </c>
      <c r="B141" s="224">
        <v>1030</v>
      </c>
      <c r="C141" s="135" t="s">
        <v>1408</v>
      </c>
      <c r="D141" s="136" t="s">
        <v>578</v>
      </c>
      <c r="E141" s="137">
        <v>1030</v>
      </c>
      <c r="F141" s="136" t="s">
        <v>1419</v>
      </c>
      <c r="G141" s="116"/>
      <c r="H141" s="116"/>
      <c r="I141" s="138"/>
      <c r="J141" s="119">
        <v>4.7856060606060602</v>
      </c>
      <c r="K141" s="120">
        <f t="shared" si="6"/>
        <v>1.8399521439393942</v>
      </c>
      <c r="L141" s="121">
        <f t="shared" si="7"/>
        <v>136</v>
      </c>
      <c r="M141" s="122">
        <v>3</v>
      </c>
      <c r="N141" s="139">
        <v>2</v>
      </c>
      <c r="O141" s="123">
        <v>1</v>
      </c>
      <c r="P141" s="139">
        <v>3</v>
      </c>
      <c r="Q141" s="140">
        <v>3</v>
      </c>
      <c r="R141" s="141">
        <v>0</v>
      </c>
      <c r="S141" s="142">
        <v>1</v>
      </c>
      <c r="T141" s="142">
        <v>3</v>
      </c>
      <c r="U141" s="142">
        <v>1</v>
      </c>
      <c r="V141" s="142">
        <v>1</v>
      </c>
      <c r="W141" s="142">
        <v>0</v>
      </c>
      <c r="X141" s="143">
        <v>1</v>
      </c>
      <c r="Y141" s="144">
        <v>2</v>
      </c>
      <c r="Z141" s="145">
        <v>2</v>
      </c>
      <c r="AA141" s="146">
        <v>1</v>
      </c>
      <c r="AB141" s="147">
        <v>1</v>
      </c>
      <c r="AC141" s="132">
        <v>1</v>
      </c>
      <c r="AD141" s="85"/>
      <c r="AE141" s="85"/>
      <c r="AF141" s="133" t="str">
        <f t="shared" si="8"/>
        <v>1030</v>
      </c>
    </row>
    <row r="142" spans="1:32" s="133" customFormat="1" ht="11.25" customHeight="1" x14ac:dyDescent="0.2">
      <c r="A142" s="134">
        <v>166</v>
      </c>
      <c r="B142" s="224">
        <v>441</v>
      </c>
      <c r="C142" s="135" t="s">
        <v>1412</v>
      </c>
      <c r="D142" s="136" t="s">
        <v>1413</v>
      </c>
      <c r="E142" s="137" t="s">
        <v>1497</v>
      </c>
      <c r="F142" s="136" t="s">
        <v>1416</v>
      </c>
      <c r="G142" s="116"/>
      <c r="H142" s="116"/>
      <c r="I142" s="138"/>
      <c r="J142" s="119">
        <v>6.1053030303030305</v>
      </c>
      <c r="K142" s="120">
        <f t="shared" si="6"/>
        <v>1.8399389469696972</v>
      </c>
      <c r="L142" s="121">
        <f t="shared" si="7"/>
        <v>137</v>
      </c>
      <c r="M142" s="122">
        <v>3</v>
      </c>
      <c r="N142" s="139">
        <v>2</v>
      </c>
      <c r="O142" s="123">
        <v>1</v>
      </c>
      <c r="P142" s="139">
        <v>3</v>
      </c>
      <c r="Q142" s="140">
        <v>3</v>
      </c>
      <c r="R142" s="141">
        <v>0</v>
      </c>
      <c r="S142" s="142">
        <v>1</v>
      </c>
      <c r="T142" s="142">
        <v>1</v>
      </c>
      <c r="U142" s="142">
        <v>1</v>
      </c>
      <c r="V142" s="142">
        <v>1</v>
      </c>
      <c r="W142" s="142">
        <v>0</v>
      </c>
      <c r="X142" s="143">
        <v>3</v>
      </c>
      <c r="Y142" s="144">
        <v>3</v>
      </c>
      <c r="Z142" s="145">
        <v>1</v>
      </c>
      <c r="AA142" s="146">
        <v>1</v>
      </c>
      <c r="AB142" s="147">
        <v>1</v>
      </c>
      <c r="AC142" s="132">
        <v>2</v>
      </c>
      <c r="AD142" s="85"/>
      <c r="AE142" s="85"/>
      <c r="AF142" s="133" t="str">
        <f t="shared" si="8"/>
        <v>441</v>
      </c>
    </row>
    <row r="143" spans="1:32" s="133" customFormat="1" ht="11.25" customHeight="1" x14ac:dyDescent="0.2">
      <c r="A143" s="134">
        <v>211</v>
      </c>
      <c r="B143" s="224">
        <v>521</v>
      </c>
      <c r="C143" s="135" t="s">
        <v>1408</v>
      </c>
      <c r="D143" s="136" t="s">
        <v>1423</v>
      </c>
      <c r="E143" s="137" t="s">
        <v>1536</v>
      </c>
      <c r="F143" s="136" t="s">
        <v>1416</v>
      </c>
      <c r="G143" s="116"/>
      <c r="H143" s="116"/>
      <c r="I143" s="138"/>
      <c r="J143" s="119">
        <v>9.1759469696969695</v>
      </c>
      <c r="K143" s="120">
        <f t="shared" si="6"/>
        <v>1.8399082405303031</v>
      </c>
      <c r="L143" s="121">
        <f t="shared" si="7"/>
        <v>138</v>
      </c>
      <c r="M143" s="122">
        <v>3</v>
      </c>
      <c r="N143" s="139">
        <v>2</v>
      </c>
      <c r="O143" s="123">
        <v>2</v>
      </c>
      <c r="P143" s="139">
        <v>1</v>
      </c>
      <c r="Q143" s="140">
        <v>3</v>
      </c>
      <c r="R143" s="141">
        <v>0</v>
      </c>
      <c r="S143" s="142">
        <v>1</v>
      </c>
      <c r="T143" s="142">
        <v>1</v>
      </c>
      <c r="U143" s="142">
        <v>1</v>
      </c>
      <c r="V143" s="142">
        <v>1</v>
      </c>
      <c r="W143" s="142">
        <v>1</v>
      </c>
      <c r="X143" s="143">
        <v>3</v>
      </c>
      <c r="Y143" s="144">
        <v>3</v>
      </c>
      <c r="Z143" s="145">
        <v>2</v>
      </c>
      <c r="AA143" s="146">
        <v>1</v>
      </c>
      <c r="AB143" s="147">
        <v>2</v>
      </c>
      <c r="AC143" s="132">
        <v>1</v>
      </c>
      <c r="AD143" s="85"/>
      <c r="AE143" s="85"/>
      <c r="AF143" s="133" t="str">
        <f t="shared" si="8"/>
        <v>521</v>
      </c>
    </row>
    <row r="144" spans="1:32" s="133" customFormat="1" ht="11.25" customHeight="1" x14ac:dyDescent="0.2">
      <c r="A144" s="134">
        <v>58</v>
      </c>
      <c r="B144" s="224">
        <v>212</v>
      </c>
      <c r="C144" s="135" t="s">
        <v>1408</v>
      </c>
      <c r="D144" s="136" t="s">
        <v>502</v>
      </c>
      <c r="E144" s="137" t="s">
        <v>1515</v>
      </c>
      <c r="F144" s="136" t="s">
        <v>1533</v>
      </c>
      <c r="G144" s="116" t="s">
        <v>1525</v>
      </c>
      <c r="H144" s="116"/>
      <c r="I144" s="138"/>
      <c r="J144" s="119">
        <v>11.813068181818181</v>
      </c>
      <c r="K144" s="120">
        <f t="shared" si="6"/>
        <v>1.8398818693181824</v>
      </c>
      <c r="L144" s="121">
        <f t="shared" si="7"/>
        <v>139</v>
      </c>
      <c r="M144" s="122">
        <v>1</v>
      </c>
      <c r="N144" s="139">
        <v>3</v>
      </c>
      <c r="O144" s="123">
        <v>1</v>
      </c>
      <c r="P144" s="139">
        <v>3</v>
      </c>
      <c r="Q144" s="140">
        <v>3</v>
      </c>
      <c r="R144" s="141">
        <v>1</v>
      </c>
      <c r="S144" s="142">
        <v>1</v>
      </c>
      <c r="T144" s="142">
        <v>0</v>
      </c>
      <c r="U144" s="142">
        <v>2</v>
      </c>
      <c r="V144" s="142">
        <v>2</v>
      </c>
      <c r="W144" s="142">
        <v>1</v>
      </c>
      <c r="X144" s="143">
        <v>3</v>
      </c>
      <c r="Y144" s="144">
        <v>3</v>
      </c>
      <c r="Z144" s="145">
        <v>1</v>
      </c>
      <c r="AA144" s="146">
        <v>0</v>
      </c>
      <c r="AB144" s="147">
        <v>1</v>
      </c>
      <c r="AC144" s="132">
        <v>2</v>
      </c>
      <c r="AD144" s="85"/>
      <c r="AE144" s="85"/>
      <c r="AF144" s="133" t="str">
        <f t="shared" si="8"/>
        <v>212</v>
      </c>
    </row>
    <row r="145" spans="1:32" s="133" customFormat="1" ht="11.25" customHeight="1" x14ac:dyDescent="0.2">
      <c r="A145" s="134">
        <v>145</v>
      </c>
      <c r="B145" s="224">
        <v>354</v>
      </c>
      <c r="C145" s="135" t="s">
        <v>1408</v>
      </c>
      <c r="D145" s="136" t="s">
        <v>254</v>
      </c>
      <c r="E145" s="137">
        <v>354</v>
      </c>
      <c r="F145" s="136" t="s">
        <v>1477</v>
      </c>
      <c r="G145" s="116"/>
      <c r="H145" s="116"/>
      <c r="I145" s="138"/>
      <c r="J145" s="119">
        <v>17.653787878787877</v>
      </c>
      <c r="K145" s="120">
        <f t="shared" si="6"/>
        <v>1.8398234621212124</v>
      </c>
      <c r="L145" s="121">
        <f t="shared" si="7"/>
        <v>140</v>
      </c>
      <c r="M145" s="122">
        <v>1</v>
      </c>
      <c r="N145" s="139">
        <v>2</v>
      </c>
      <c r="O145" s="123">
        <v>2</v>
      </c>
      <c r="P145" s="139">
        <v>2</v>
      </c>
      <c r="Q145" s="140">
        <v>3</v>
      </c>
      <c r="R145" s="141">
        <v>0</v>
      </c>
      <c r="S145" s="142">
        <v>2</v>
      </c>
      <c r="T145" s="142">
        <v>2</v>
      </c>
      <c r="U145" s="142">
        <v>1</v>
      </c>
      <c r="V145" s="142">
        <v>2</v>
      </c>
      <c r="W145" s="142">
        <v>1</v>
      </c>
      <c r="X145" s="143">
        <v>3</v>
      </c>
      <c r="Y145" s="144">
        <v>3</v>
      </c>
      <c r="Z145" s="145">
        <v>2</v>
      </c>
      <c r="AA145" s="146">
        <v>1</v>
      </c>
      <c r="AB145" s="147">
        <v>1</v>
      </c>
      <c r="AC145" s="132">
        <v>1</v>
      </c>
      <c r="AD145" s="85"/>
      <c r="AE145" s="85"/>
      <c r="AF145" s="133" t="str">
        <f t="shared" si="8"/>
        <v>354</v>
      </c>
    </row>
    <row r="146" spans="1:32" s="133" customFormat="1" ht="11.25" customHeight="1" x14ac:dyDescent="0.2">
      <c r="A146" s="134">
        <v>171</v>
      </c>
      <c r="B146" s="224">
        <v>444</v>
      </c>
      <c r="C146" s="135" t="s">
        <v>1412</v>
      </c>
      <c r="D146" s="136" t="s">
        <v>1513</v>
      </c>
      <c r="E146" s="137" t="s">
        <v>1531</v>
      </c>
      <c r="F146" s="136" t="s">
        <v>1534</v>
      </c>
      <c r="G146" s="116"/>
      <c r="H146" s="116"/>
      <c r="I146" s="138"/>
      <c r="J146" s="119">
        <v>7.8121212121212125</v>
      </c>
      <c r="K146" s="120">
        <f t="shared" si="6"/>
        <v>1.829921878787879</v>
      </c>
      <c r="L146" s="121">
        <f t="shared" si="7"/>
        <v>141</v>
      </c>
      <c r="M146" s="122">
        <v>3</v>
      </c>
      <c r="N146" s="139">
        <v>3</v>
      </c>
      <c r="O146" s="123">
        <v>1</v>
      </c>
      <c r="P146" s="139">
        <v>2</v>
      </c>
      <c r="Q146" s="140">
        <v>3</v>
      </c>
      <c r="R146" s="141">
        <v>0</v>
      </c>
      <c r="S146" s="142">
        <v>1</v>
      </c>
      <c r="T146" s="142">
        <v>1</v>
      </c>
      <c r="U146" s="142">
        <v>1</v>
      </c>
      <c r="V146" s="142">
        <v>1</v>
      </c>
      <c r="W146" s="142">
        <v>0</v>
      </c>
      <c r="X146" s="143">
        <v>2</v>
      </c>
      <c r="Y146" s="144">
        <v>3</v>
      </c>
      <c r="Z146" s="145">
        <v>1</v>
      </c>
      <c r="AA146" s="146">
        <v>1</v>
      </c>
      <c r="AB146" s="147">
        <v>1</v>
      </c>
      <c r="AC146" s="132">
        <v>3</v>
      </c>
      <c r="AD146" s="85"/>
      <c r="AE146" s="85"/>
      <c r="AF146" s="133" t="str">
        <f t="shared" si="8"/>
        <v>444</v>
      </c>
    </row>
    <row r="147" spans="1:32" s="133" customFormat="1" ht="11.25" customHeight="1" x14ac:dyDescent="0.2">
      <c r="A147" s="134">
        <v>1</v>
      </c>
      <c r="B147" s="224">
        <v>67</v>
      </c>
      <c r="C147" s="135" t="s">
        <v>1412</v>
      </c>
      <c r="D147" s="136" t="s">
        <v>297</v>
      </c>
      <c r="E147" s="137">
        <v>67</v>
      </c>
      <c r="F147" s="136" t="s">
        <v>1537</v>
      </c>
      <c r="G147" s="116"/>
      <c r="H147" s="116"/>
      <c r="I147" s="138"/>
      <c r="J147" s="119">
        <v>35.835606060606061</v>
      </c>
      <c r="K147" s="120">
        <f t="shared" si="6"/>
        <v>1.8296416439393945</v>
      </c>
      <c r="L147" s="121">
        <f t="shared" si="7"/>
        <v>142</v>
      </c>
      <c r="M147" s="122">
        <v>3</v>
      </c>
      <c r="N147" s="139">
        <v>2</v>
      </c>
      <c r="O147" s="123">
        <v>2</v>
      </c>
      <c r="P147" s="139">
        <v>1</v>
      </c>
      <c r="Q147" s="140">
        <v>2</v>
      </c>
      <c r="R147" s="141">
        <v>1</v>
      </c>
      <c r="S147" s="142">
        <v>2</v>
      </c>
      <c r="T147" s="142">
        <v>2</v>
      </c>
      <c r="U147" s="142">
        <v>2</v>
      </c>
      <c r="V147" s="142">
        <v>3</v>
      </c>
      <c r="W147" s="142">
        <v>3</v>
      </c>
      <c r="X147" s="143">
        <v>2</v>
      </c>
      <c r="Y147" s="144">
        <v>2</v>
      </c>
      <c r="Z147" s="145">
        <v>2</v>
      </c>
      <c r="AA147" s="146">
        <v>1</v>
      </c>
      <c r="AB147" s="147">
        <v>1</v>
      </c>
      <c r="AC147" s="132">
        <v>2</v>
      </c>
      <c r="AD147" s="85"/>
      <c r="AE147" s="85"/>
      <c r="AF147" s="133" t="str">
        <f t="shared" si="8"/>
        <v>67</v>
      </c>
    </row>
    <row r="148" spans="1:32" s="133" customFormat="1" ht="11.25" customHeight="1" x14ac:dyDescent="0.2">
      <c r="A148" s="134">
        <v>65</v>
      </c>
      <c r="B148" s="224">
        <v>214</v>
      </c>
      <c r="C148" s="135" t="s">
        <v>1408</v>
      </c>
      <c r="D148" s="136" t="s">
        <v>1072</v>
      </c>
      <c r="E148" s="135" t="s">
        <v>1493</v>
      </c>
      <c r="F148" s="136" t="s">
        <v>1416</v>
      </c>
      <c r="G148" s="136"/>
      <c r="H148" s="136"/>
      <c r="I148" s="149"/>
      <c r="J148" s="119">
        <v>3.8729166666666668</v>
      </c>
      <c r="K148" s="120">
        <f t="shared" si="6"/>
        <v>1.8199612708333337</v>
      </c>
      <c r="L148" s="121">
        <f t="shared" si="7"/>
        <v>143</v>
      </c>
      <c r="M148" s="122">
        <v>3</v>
      </c>
      <c r="N148" s="139">
        <v>2</v>
      </c>
      <c r="O148" s="123">
        <v>1</v>
      </c>
      <c r="P148" s="139">
        <v>2</v>
      </c>
      <c r="Q148" s="140">
        <v>3</v>
      </c>
      <c r="R148" s="141">
        <v>0</v>
      </c>
      <c r="S148" s="142">
        <v>1</v>
      </c>
      <c r="T148" s="142">
        <v>0</v>
      </c>
      <c r="U148" s="142">
        <v>1</v>
      </c>
      <c r="V148" s="142">
        <v>1</v>
      </c>
      <c r="W148" s="142">
        <v>0</v>
      </c>
      <c r="X148" s="143">
        <v>3</v>
      </c>
      <c r="Y148" s="144">
        <v>3</v>
      </c>
      <c r="Z148" s="145">
        <v>1</v>
      </c>
      <c r="AA148" s="146">
        <v>3</v>
      </c>
      <c r="AB148" s="147">
        <v>3</v>
      </c>
      <c r="AC148" s="132">
        <v>2</v>
      </c>
      <c r="AD148" s="85"/>
      <c r="AE148" s="85"/>
      <c r="AF148" s="133" t="str">
        <f t="shared" si="8"/>
        <v>214</v>
      </c>
    </row>
    <row r="149" spans="1:32" s="133" customFormat="1" ht="11.25" customHeight="1" x14ac:dyDescent="0.2">
      <c r="A149" s="134">
        <v>50</v>
      </c>
      <c r="B149" s="224">
        <v>210</v>
      </c>
      <c r="C149" s="135" t="s">
        <v>1408</v>
      </c>
      <c r="D149" s="136" t="s">
        <v>502</v>
      </c>
      <c r="E149" s="135">
        <v>210</v>
      </c>
      <c r="F149" s="136" t="s">
        <v>1524</v>
      </c>
      <c r="G149" s="136"/>
      <c r="H149" s="136"/>
      <c r="I149" s="149"/>
      <c r="J149" s="119">
        <v>6.1954545454545453</v>
      </c>
      <c r="K149" s="120">
        <f t="shared" si="6"/>
        <v>1.8199380454545457</v>
      </c>
      <c r="L149" s="121">
        <f t="shared" si="7"/>
        <v>144</v>
      </c>
      <c r="M149" s="122">
        <v>1</v>
      </c>
      <c r="N149" s="139">
        <v>3</v>
      </c>
      <c r="O149" s="123">
        <v>1</v>
      </c>
      <c r="P149" s="139">
        <v>3</v>
      </c>
      <c r="Q149" s="140">
        <v>3</v>
      </c>
      <c r="R149" s="141">
        <v>0</v>
      </c>
      <c r="S149" s="142">
        <v>1</v>
      </c>
      <c r="T149" s="142">
        <v>1</v>
      </c>
      <c r="U149" s="142">
        <v>2</v>
      </c>
      <c r="V149" s="142">
        <v>1</v>
      </c>
      <c r="W149" s="142">
        <v>0</v>
      </c>
      <c r="X149" s="143">
        <v>3</v>
      </c>
      <c r="Y149" s="144">
        <v>3</v>
      </c>
      <c r="Z149" s="145">
        <v>1</v>
      </c>
      <c r="AA149" s="146">
        <v>1</v>
      </c>
      <c r="AB149" s="147">
        <v>2</v>
      </c>
      <c r="AC149" s="132">
        <v>1</v>
      </c>
      <c r="AD149" s="85"/>
      <c r="AE149" s="85"/>
      <c r="AF149" s="133" t="str">
        <f t="shared" si="8"/>
        <v>210</v>
      </c>
    </row>
    <row r="150" spans="1:32" s="133" customFormat="1" ht="11.25" customHeight="1" x14ac:dyDescent="0.2">
      <c r="A150" s="134">
        <v>165</v>
      </c>
      <c r="B150" s="224">
        <v>441</v>
      </c>
      <c r="C150" s="135" t="s">
        <v>1412</v>
      </c>
      <c r="D150" s="136" t="s">
        <v>1413</v>
      </c>
      <c r="E150" s="135" t="s">
        <v>1496</v>
      </c>
      <c r="F150" s="136" t="s">
        <v>1416</v>
      </c>
      <c r="G150" s="136"/>
      <c r="H150" s="136"/>
      <c r="I150" s="149"/>
      <c r="J150" s="119">
        <v>6.7185606060606062</v>
      </c>
      <c r="K150" s="120">
        <f t="shared" si="6"/>
        <v>1.8199328143939397</v>
      </c>
      <c r="L150" s="121">
        <f t="shared" si="7"/>
        <v>145</v>
      </c>
      <c r="M150" s="122">
        <v>3</v>
      </c>
      <c r="N150" s="139">
        <v>2</v>
      </c>
      <c r="O150" s="123">
        <v>1</v>
      </c>
      <c r="P150" s="139">
        <v>3</v>
      </c>
      <c r="Q150" s="140">
        <v>3</v>
      </c>
      <c r="R150" s="141">
        <v>0</v>
      </c>
      <c r="S150" s="142">
        <v>1</v>
      </c>
      <c r="T150" s="142">
        <v>0</v>
      </c>
      <c r="U150" s="142">
        <v>1</v>
      </c>
      <c r="V150" s="142">
        <v>1</v>
      </c>
      <c r="W150" s="142">
        <v>0</v>
      </c>
      <c r="X150" s="143">
        <v>3</v>
      </c>
      <c r="Y150" s="144">
        <v>3</v>
      </c>
      <c r="Z150" s="145">
        <v>1</v>
      </c>
      <c r="AA150" s="146">
        <v>1</v>
      </c>
      <c r="AB150" s="147">
        <v>1</v>
      </c>
      <c r="AC150" s="132">
        <v>2</v>
      </c>
      <c r="AD150" s="85"/>
      <c r="AE150" s="85"/>
      <c r="AF150" s="133" t="str">
        <f t="shared" si="8"/>
        <v>441</v>
      </c>
    </row>
    <row r="151" spans="1:32" s="133" customFormat="1" ht="11.25" customHeight="1" x14ac:dyDescent="0.2">
      <c r="A151" s="134">
        <v>231</v>
      </c>
      <c r="B151" s="224">
        <v>597</v>
      </c>
      <c r="C151" s="135" t="s">
        <v>1408</v>
      </c>
      <c r="D151" s="136" t="s">
        <v>633</v>
      </c>
      <c r="E151" s="135" t="s">
        <v>1538</v>
      </c>
      <c r="F151" s="136" t="s">
        <v>1416</v>
      </c>
      <c r="G151" s="136"/>
      <c r="H151" s="136"/>
      <c r="I151" s="149"/>
      <c r="J151" s="119">
        <v>12.742613636363636</v>
      </c>
      <c r="K151" s="120">
        <f t="shared" si="6"/>
        <v>1.8198725738636368</v>
      </c>
      <c r="L151" s="121">
        <f t="shared" si="7"/>
        <v>146</v>
      </c>
      <c r="M151" s="122">
        <v>1</v>
      </c>
      <c r="N151" s="139">
        <v>1</v>
      </c>
      <c r="O151" s="123">
        <v>3</v>
      </c>
      <c r="P151" s="139">
        <v>2</v>
      </c>
      <c r="Q151" s="140">
        <v>2</v>
      </c>
      <c r="R151" s="141">
        <v>0</v>
      </c>
      <c r="S151" s="142">
        <v>3</v>
      </c>
      <c r="T151" s="142">
        <v>1</v>
      </c>
      <c r="U151" s="142">
        <v>1</v>
      </c>
      <c r="V151" s="142">
        <v>2</v>
      </c>
      <c r="W151" s="142">
        <v>1</v>
      </c>
      <c r="X151" s="143">
        <v>2</v>
      </c>
      <c r="Y151" s="144">
        <v>2</v>
      </c>
      <c r="Z151" s="145">
        <v>3</v>
      </c>
      <c r="AA151" s="146">
        <v>1</v>
      </c>
      <c r="AB151" s="147">
        <v>2</v>
      </c>
      <c r="AC151" s="132">
        <v>2</v>
      </c>
      <c r="AD151" s="85"/>
      <c r="AE151" s="85"/>
      <c r="AF151" s="133" t="str">
        <f t="shared" si="8"/>
        <v>597</v>
      </c>
    </row>
    <row r="152" spans="1:32" s="133" customFormat="1" ht="11.25" customHeight="1" x14ac:dyDescent="0.2">
      <c r="A152" s="134">
        <v>87</v>
      </c>
      <c r="B152" s="224">
        <v>230</v>
      </c>
      <c r="C152" s="135" t="s">
        <v>1408</v>
      </c>
      <c r="D152" s="136" t="s">
        <v>976</v>
      </c>
      <c r="E152" s="135" t="s">
        <v>1539</v>
      </c>
      <c r="F152" s="136" t="s">
        <v>1416</v>
      </c>
      <c r="G152" s="136"/>
      <c r="H152" s="136"/>
      <c r="I152" s="149"/>
      <c r="J152" s="119">
        <v>17.604166666666668</v>
      </c>
      <c r="K152" s="120">
        <f t="shared" si="6"/>
        <v>1.8198239583333335</v>
      </c>
      <c r="L152" s="121">
        <f t="shared" si="7"/>
        <v>147</v>
      </c>
      <c r="M152" s="122">
        <v>3</v>
      </c>
      <c r="N152" s="139">
        <v>1</v>
      </c>
      <c r="O152" s="123">
        <v>3</v>
      </c>
      <c r="P152" s="139">
        <v>1</v>
      </c>
      <c r="Q152" s="140">
        <v>2</v>
      </c>
      <c r="R152" s="141">
        <v>1</v>
      </c>
      <c r="S152" s="142">
        <v>3</v>
      </c>
      <c r="T152" s="142">
        <v>1</v>
      </c>
      <c r="U152" s="142">
        <v>2</v>
      </c>
      <c r="V152" s="142">
        <v>3</v>
      </c>
      <c r="W152" s="142">
        <v>0</v>
      </c>
      <c r="X152" s="143">
        <v>3</v>
      </c>
      <c r="Y152" s="144">
        <v>3</v>
      </c>
      <c r="Z152" s="145">
        <v>2</v>
      </c>
      <c r="AA152" s="146">
        <v>1</v>
      </c>
      <c r="AB152" s="147">
        <v>1</v>
      </c>
      <c r="AC152" s="132">
        <v>1</v>
      </c>
      <c r="AD152" s="85"/>
      <c r="AE152" s="85"/>
      <c r="AF152" s="133" t="str">
        <f t="shared" si="8"/>
        <v>230</v>
      </c>
    </row>
    <row r="153" spans="1:32" s="133" customFormat="1" ht="11.25" customHeight="1" x14ac:dyDescent="0.2">
      <c r="A153" s="134">
        <v>311</v>
      </c>
      <c r="B153" s="224" t="s">
        <v>133</v>
      </c>
      <c r="C153" s="135" t="s">
        <v>1408</v>
      </c>
      <c r="D153" s="136" t="s">
        <v>1540</v>
      </c>
      <c r="E153" s="135" t="s">
        <v>1541</v>
      </c>
      <c r="F153" s="136" t="s">
        <v>1416</v>
      </c>
      <c r="G153" s="136"/>
      <c r="H153" s="136"/>
      <c r="I153" s="149"/>
      <c r="J153" s="119">
        <v>5.9967803030303033</v>
      </c>
      <c r="K153" s="120">
        <f t="shared" si="6"/>
        <v>1.8099400321969701</v>
      </c>
      <c r="L153" s="121">
        <f t="shared" si="7"/>
        <v>148</v>
      </c>
      <c r="M153" s="122">
        <v>3</v>
      </c>
      <c r="N153" s="139">
        <v>2</v>
      </c>
      <c r="O153" s="123">
        <v>1</v>
      </c>
      <c r="P153" s="139">
        <v>3</v>
      </c>
      <c r="Q153" s="140">
        <v>3</v>
      </c>
      <c r="R153" s="141">
        <v>0</v>
      </c>
      <c r="S153" s="142">
        <v>1</v>
      </c>
      <c r="T153" s="142">
        <v>1</v>
      </c>
      <c r="U153" s="142">
        <v>1</v>
      </c>
      <c r="V153" s="142">
        <v>1</v>
      </c>
      <c r="W153" s="142">
        <v>0</v>
      </c>
      <c r="X153" s="143">
        <v>3</v>
      </c>
      <c r="Y153" s="144">
        <v>0</v>
      </c>
      <c r="Z153" s="145">
        <v>2</v>
      </c>
      <c r="AA153" s="146">
        <v>2</v>
      </c>
      <c r="AB153" s="147">
        <v>1</v>
      </c>
      <c r="AC153" s="132">
        <v>1</v>
      </c>
      <c r="AD153" s="85"/>
      <c r="AE153" s="85"/>
      <c r="AF153" s="133" t="str">
        <f t="shared" si="8"/>
        <v>RB1</v>
      </c>
    </row>
    <row r="154" spans="1:32" s="133" customFormat="1" ht="11.25" customHeight="1" x14ac:dyDescent="0.2">
      <c r="A154" s="134">
        <v>69</v>
      </c>
      <c r="B154" s="224">
        <v>216</v>
      </c>
      <c r="C154" s="135" t="s">
        <v>1408</v>
      </c>
      <c r="D154" s="136" t="s">
        <v>1072</v>
      </c>
      <c r="E154" s="135">
        <v>216</v>
      </c>
      <c r="F154" s="136" t="s">
        <v>1416</v>
      </c>
      <c r="G154" s="136"/>
      <c r="H154" s="136"/>
      <c r="I154" s="149"/>
      <c r="J154" s="119">
        <v>6.6791666666666663</v>
      </c>
      <c r="K154" s="120">
        <f t="shared" si="6"/>
        <v>1.8099332083333337</v>
      </c>
      <c r="L154" s="121">
        <f t="shared" si="7"/>
        <v>149</v>
      </c>
      <c r="M154" s="122">
        <v>3</v>
      </c>
      <c r="N154" s="139">
        <v>2</v>
      </c>
      <c r="O154" s="123">
        <v>2</v>
      </c>
      <c r="P154" s="139">
        <v>1</v>
      </c>
      <c r="Q154" s="140">
        <v>2</v>
      </c>
      <c r="R154" s="141">
        <v>0</v>
      </c>
      <c r="S154" s="142">
        <v>2</v>
      </c>
      <c r="T154" s="142">
        <v>2</v>
      </c>
      <c r="U154" s="142">
        <v>1</v>
      </c>
      <c r="V154" s="142">
        <v>2</v>
      </c>
      <c r="W154" s="142">
        <v>0</v>
      </c>
      <c r="X154" s="143">
        <v>2</v>
      </c>
      <c r="Y154" s="144">
        <v>3</v>
      </c>
      <c r="Z154" s="145">
        <v>2</v>
      </c>
      <c r="AA154" s="146">
        <v>0</v>
      </c>
      <c r="AB154" s="147">
        <v>3</v>
      </c>
      <c r="AC154" s="132">
        <v>3</v>
      </c>
      <c r="AD154" s="85"/>
      <c r="AE154" s="85"/>
      <c r="AF154" s="133" t="str">
        <f t="shared" si="8"/>
        <v>216</v>
      </c>
    </row>
    <row r="155" spans="1:32" s="133" customFormat="1" ht="11.25" customHeight="1" x14ac:dyDescent="0.2">
      <c r="A155" s="134">
        <v>59</v>
      </c>
      <c r="B155" s="224">
        <v>212</v>
      </c>
      <c r="C155" s="135" t="s">
        <v>1408</v>
      </c>
      <c r="D155" s="136" t="s">
        <v>502</v>
      </c>
      <c r="E155" s="135" t="s">
        <v>1516</v>
      </c>
      <c r="F155" s="136" t="s">
        <v>1416</v>
      </c>
      <c r="G155" s="136"/>
      <c r="H155" s="136"/>
      <c r="I155" s="149"/>
      <c r="J155" s="119">
        <v>3.6168560606060605</v>
      </c>
      <c r="K155" s="120">
        <f t="shared" si="6"/>
        <v>1.7999638314393942</v>
      </c>
      <c r="L155" s="121">
        <f t="shared" si="7"/>
        <v>150</v>
      </c>
      <c r="M155" s="122">
        <v>1</v>
      </c>
      <c r="N155" s="139">
        <v>3</v>
      </c>
      <c r="O155" s="123">
        <v>1</v>
      </c>
      <c r="P155" s="139">
        <v>3</v>
      </c>
      <c r="Q155" s="140">
        <v>3</v>
      </c>
      <c r="R155" s="141">
        <v>0</v>
      </c>
      <c r="S155" s="142">
        <v>1</v>
      </c>
      <c r="T155" s="142">
        <v>0</v>
      </c>
      <c r="U155" s="142">
        <v>1</v>
      </c>
      <c r="V155" s="142">
        <v>1</v>
      </c>
      <c r="W155" s="142">
        <v>1</v>
      </c>
      <c r="X155" s="143">
        <v>3</v>
      </c>
      <c r="Y155" s="144">
        <v>3</v>
      </c>
      <c r="Z155" s="145">
        <v>1</v>
      </c>
      <c r="AA155" s="146">
        <v>0</v>
      </c>
      <c r="AB155" s="147">
        <v>3</v>
      </c>
      <c r="AC155" s="132">
        <v>1</v>
      </c>
      <c r="AD155" s="85"/>
      <c r="AE155" s="85"/>
      <c r="AF155" s="133" t="str">
        <f t="shared" si="8"/>
        <v>212</v>
      </c>
    </row>
    <row r="156" spans="1:32" s="133" customFormat="1" ht="11.25" customHeight="1" x14ac:dyDescent="0.2">
      <c r="A156" s="134">
        <v>213</v>
      </c>
      <c r="B156" s="224">
        <v>521</v>
      </c>
      <c r="C156" s="135" t="s">
        <v>1408</v>
      </c>
      <c r="D156" s="136" t="s">
        <v>1423</v>
      </c>
      <c r="E156" s="135" t="s">
        <v>1542</v>
      </c>
      <c r="F156" s="136" t="s">
        <v>1416</v>
      </c>
      <c r="G156" s="136"/>
      <c r="H156" s="136"/>
      <c r="I156" s="149"/>
      <c r="J156" s="119">
        <v>11.88125</v>
      </c>
      <c r="K156" s="120">
        <f t="shared" si="6"/>
        <v>1.7998811875000003</v>
      </c>
      <c r="L156" s="121">
        <f t="shared" si="7"/>
        <v>151</v>
      </c>
      <c r="M156" s="122">
        <v>3</v>
      </c>
      <c r="N156" s="139">
        <v>2</v>
      </c>
      <c r="O156" s="123">
        <v>2</v>
      </c>
      <c r="P156" s="139">
        <v>1</v>
      </c>
      <c r="Q156" s="140">
        <v>2</v>
      </c>
      <c r="R156" s="141">
        <v>0</v>
      </c>
      <c r="S156" s="142">
        <v>2</v>
      </c>
      <c r="T156" s="142">
        <v>1</v>
      </c>
      <c r="U156" s="142">
        <v>2</v>
      </c>
      <c r="V156" s="142">
        <v>2</v>
      </c>
      <c r="W156" s="142">
        <v>1</v>
      </c>
      <c r="X156" s="143">
        <v>2</v>
      </c>
      <c r="Y156" s="144">
        <v>3</v>
      </c>
      <c r="Z156" s="145">
        <v>2</v>
      </c>
      <c r="AA156" s="146">
        <v>1</v>
      </c>
      <c r="AB156" s="147">
        <v>2</v>
      </c>
      <c r="AC156" s="132">
        <v>2</v>
      </c>
      <c r="AD156" s="85"/>
      <c r="AE156" s="85"/>
      <c r="AF156" s="133" t="str">
        <f t="shared" si="8"/>
        <v>521</v>
      </c>
    </row>
    <row r="157" spans="1:32" s="133" customFormat="1" ht="11.25" customHeight="1" x14ac:dyDescent="0.2">
      <c r="A157" s="134">
        <v>91</v>
      </c>
      <c r="B157" s="224">
        <v>233</v>
      </c>
      <c r="C157" s="135" t="s">
        <v>1408</v>
      </c>
      <c r="D157" s="136" t="s">
        <v>976</v>
      </c>
      <c r="E157" s="135" t="s">
        <v>1543</v>
      </c>
      <c r="F157" s="136" t="s">
        <v>1416</v>
      </c>
      <c r="G157" s="136"/>
      <c r="H157" s="136"/>
      <c r="I157" s="149"/>
      <c r="J157" s="119">
        <v>24.244696969696971</v>
      </c>
      <c r="K157" s="120">
        <f t="shared" si="6"/>
        <v>1.7997575530303036</v>
      </c>
      <c r="L157" s="121">
        <f t="shared" si="7"/>
        <v>152</v>
      </c>
      <c r="M157" s="122">
        <v>1</v>
      </c>
      <c r="N157" s="139">
        <v>1</v>
      </c>
      <c r="O157" s="123">
        <v>3</v>
      </c>
      <c r="P157" s="139">
        <v>1</v>
      </c>
      <c r="Q157" s="140">
        <v>2</v>
      </c>
      <c r="R157" s="141">
        <v>2</v>
      </c>
      <c r="S157" s="142">
        <v>3</v>
      </c>
      <c r="T157" s="142">
        <v>3</v>
      </c>
      <c r="U157" s="142">
        <v>2</v>
      </c>
      <c r="V157" s="142">
        <v>3</v>
      </c>
      <c r="W157" s="142">
        <v>1</v>
      </c>
      <c r="X157" s="143">
        <v>2</v>
      </c>
      <c r="Y157" s="144">
        <v>3</v>
      </c>
      <c r="Z157" s="145">
        <v>2</v>
      </c>
      <c r="AA157" s="146">
        <v>1</v>
      </c>
      <c r="AB157" s="147">
        <v>2</v>
      </c>
      <c r="AC157" s="132">
        <v>3</v>
      </c>
      <c r="AD157" s="85"/>
      <c r="AE157" s="85"/>
      <c r="AF157" s="133" t="str">
        <f t="shared" si="8"/>
        <v>233</v>
      </c>
    </row>
    <row r="158" spans="1:32" s="133" customFormat="1" ht="11.25" customHeight="1" x14ac:dyDescent="0.2">
      <c r="A158" s="134">
        <v>302</v>
      </c>
      <c r="B158" s="224" t="s">
        <v>1544</v>
      </c>
      <c r="C158" s="135" t="s">
        <v>1408</v>
      </c>
      <c r="D158" s="136" t="s">
        <v>436</v>
      </c>
      <c r="E158" s="135" t="s">
        <v>1544</v>
      </c>
      <c r="F158" s="136" t="s">
        <v>1416</v>
      </c>
      <c r="G158" s="136"/>
      <c r="H158" s="136"/>
      <c r="I158" s="149"/>
      <c r="J158" s="119">
        <v>2.531628787878788</v>
      </c>
      <c r="K158" s="120">
        <f t="shared" si="6"/>
        <v>1.7899746837121215</v>
      </c>
      <c r="L158" s="121">
        <f t="shared" si="7"/>
        <v>153</v>
      </c>
      <c r="M158" s="122">
        <v>3</v>
      </c>
      <c r="N158" s="139">
        <v>3</v>
      </c>
      <c r="O158" s="123">
        <v>1</v>
      </c>
      <c r="P158" s="139">
        <v>3</v>
      </c>
      <c r="Q158" s="140">
        <v>3</v>
      </c>
      <c r="R158" s="141">
        <v>0</v>
      </c>
      <c r="S158" s="142">
        <v>1</v>
      </c>
      <c r="T158" s="142">
        <v>0</v>
      </c>
      <c r="U158" s="142">
        <v>1</v>
      </c>
      <c r="V158" s="142">
        <v>1</v>
      </c>
      <c r="W158" s="142">
        <v>1</v>
      </c>
      <c r="X158" s="143">
        <v>1</v>
      </c>
      <c r="Y158" s="144">
        <v>0</v>
      </c>
      <c r="Z158" s="145">
        <v>2</v>
      </c>
      <c r="AA158" s="146">
        <v>0</v>
      </c>
      <c r="AB158" s="147">
        <v>1</v>
      </c>
      <c r="AC158" s="132">
        <v>1</v>
      </c>
      <c r="AD158" s="85"/>
      <c r="AE158" s="85"/>
      <c r="AF158" s="133" t="str">
        <f t="shared" si="8"/>
        <v>JU1</v>
      </c>
    </row>
    <row r="159" spans="1:32" s="133" customFormat="1" ht="11.25" customHeight="1" x14ac:dyDescent="0.2">
      <c r="A159" s="134">
        <v>204</v>
      </c>
      <c r="B159" s="224">
        <v>520</v>
      </c>
      <c r="C159" s="135" t="s">
        <v>1408</v>
      </c>
      <c r="D159" s="136" t="s">
        <v>1423</v>
      </c>
      <c r="E159" s="152" t="s">
        <v>1469</v>
      </c>
      <c r="F159" s="150" t="s">
        <v>1545</v>
      </c>
      <c r="G159" s="136"/>
      <c r="H159" s="136"/>
      <c r="I159" s="149"/>
      <c r="J159" s="119">
        <v>5.1126893939393936</v>
      </c>
      <c r="K159" s="120">
        <f t="shared" si="6"/>
        <v>1.7899488731060609</v>
      </c>
      <c r="L159" s="121">
        <f t="shared" si="7"/>
        <v>154</v>
      </c>
      <c r="M159" s="122">
        <v>3</v>
      </c>
      <c r="N159" s="139">
        <v>2</v>
      </c>
      <c r="O159" s="123">
        <v>1</v>
      </c>
      <c r="P159" s="139">
        <v>2</v>
      </c>
      <c r="Q159" s="140">
        <v>3</v>
      </c>
      <c r="R159" s="141">
        <v>0</v>
      </c>
      <c r="S159" s="142">
        <v>0</v>
      </c>
      <c r="T159" s="142">
        <v>0</v>
      </c>
      <c r="U159" s="142">
        <v>1</v>
      </c>
      <c r="V159" s="142">
        <v>1</v>
      </c>
      <c r="W159" s="142">
        <v>0</v>
      </c>
      <c r="X159" s="143">
        <v>3</v>
      </c>
      <c r="Y159" s="144">
        <v>3</v>
      </c>
      <c r="Z159" s="145">
        <v>2</v>
      </c>
      <c r="AA159" s="146">
        <v>2</v>
      </c>
      <c r="AB159" s="147">
        <v>1</v>
      </c>
      <c r="AC159" s="132">
        <v>1</v>
      </c>
      <c r="AD159" s="85"/>
      <c r="AE159" s="85"/>
      <c r="AF159" s="133" t="str">
        <f t="shared" si="8"/>
        <v>520</v>
      </c>
    </row>
    <row r="160" spans="1:32" s="133" customFormat="1" ht="11.25" customHeight="1" x14ac:dyDescent="0.2">
      <c r="A160" s="134">
        <v>67</v>
      </c>
      <c r="B160" s="224">
        <v>215</v>
      </c>
      <c r="C160" s="135" t="s">
        <v>1408</v>
      </c>
      <c r="D160" s="136" t="s">
        <v>1072</v>
      </c>
      <c r="E160" s="135">
        <v>215</v>
      </c>
      <c r="F160" s="136" t="s">
        <v>1503</v>
      </c>
      <c r="G160" s="136"/>
      <c r="H160" s="136"/>
      <c r="I160" s="149"/>
      <c r="J160" s="119">
        <v>8.8806818181818183</v>
      </c>
      <c r="K160" s="120">
        <f t="shared" si="6"/>
        <v>1.7899111931818181</v>
      </c>
      <c r="L160" s="121">
        <f t="shared" si="7"/>
        <v>155</v>
      </c>
      <c r="M160" s="122">
        <v>3</v>
      </c>
      <c r="N160" s="139">
        <v>2</v>
      </c>
      <c r="O160" s="123">
        <v>1</v>
      </c>
      <c r="P160" s="139">
        <v>2</v>
      </c>
      <c r="Q160" s="140">
        <v>2</v>
      </c>
      <c r="R160" s="141">
        <v>1</v>
      </c>
      <c r="S160" s="142">
        <v>2</v>
      </c>
      <c r="T160" s="142">
        <v>2</v>
      </c>
      <c r="U160" s="142">
        <v>1</v>
      </c>
      <c r="V160" s="142">
        <v>1</v>
      </c>
      <c r="W160" s="142">
        <v>0</v>
      </c>
      <c r="X160" s="143">
        <v>3</v>
      </c>
      <c r="Y160" s="144">
        <v>3</v>
      </c>
      <c r="Z160" s="145">
        <v>2</v>
      </c>
      <c r="AA160" s="146">
        <v>1</v>
      </c>
      <c r="AB160" s="147">
        <v>1</v>
      </c>
      <c r="AC160" s="132">
        <v>1</v>
      </c>
      <c r="AD160" s="85"/>
      <c r="AE160" s="85"/>
      <c r="AF160" s="133" t="str">
        <f t="shared" si="8"/>
        <v>215</v>
      </c>
    </row>
    <row r="161" spans="1:32" s="133" customFormat="1" ht="11.25" customHeight="1" x14ac:dyDescent="0.2">
      <c r="A161" s="134">
        <v>92</v>
      </c>
      <c r="B161" s="224">
        <v>233</v>
      </c>
      <c r="C161" s="135" t="s">
        <v>1408</v>
      </c>
      <c r="D161" s="136" t="s">
        <v>976</v>
      </c>
      <c r="E161" s="135" t="s">
        <v>1546</v>
      </c>
      <c r="F161" s="136" t="s">
        <v>1416</v>
      </c>
      <c r="G161" s="136"/>
      <c r="H161" s="136"/>
      <c r="I161" s="149"/>
      <c r="J161" s="119">
        <v>22.446401515151514</v>
      </c>
      <c r="K161" s="120">
        <f t="shared" si="6"/>
        <v>1.7897755359848488</v>
      </c>
      <c r="L161" s="121">
        <f t="shared" si="7"/>
        <v>156</v>
      </c>
      <c r="M161" s="122">
        <v>1</v>
      </c>
      <c r="N161" s="139">
        <v>1</v>
      </c>
      <c r="O161" s="123">
        <v>3</v>
      </c>
      <c r="P161" s="139">
        <v>1</v>
      </c>
      <c r="Q161" s="140">
        <v>2</v>
      </c>
      <c r="R161" s="141">
        <v>1</v>
      </c>
      <c r="S161" s="142">
        <v>3</v>
      </c>
      <c r="T161" s="142">
        <v>2</v>
      </c>
      <c r="U161" s="142">
        <v>2</v>
      </c>
      <c r="V161" s="142">
        <v>3</v>
      </c>
      <c r="W161" s="142">
        <v>1</v>
      </c>
      <c r="X161" s="143">
        <v>3</v>
      </c>
      <c r="Y161" s="144">
        <v>3</v>
      </c>
      <c r="Z161" s="145">
        <v>2</v>
      </c>
      <c r="AA161" s="146">
        <v>1</v>
      </c>
      <c r="AB161" s="147">
        <v>2</v>
      </c>
      <c r="AC161" s="132">
        <v>3</v>
      </c>
      <c r="AD161" s="85"/>
      <c r="AE161" s="85"/>
      <c r="AF161" s="133" t="str">
        <f t="shared" si="8"/>
        <v>233</v>
      </c>
    </row>
    <row r="162" spans="1:32" s="133" customFormat="1" ht="11.25" customHeight="1" x14ac:dyDescent="0.2">
      <c r="A162" s="134">
        <v>137</v>
      </c>
      <c r="B162" s="224">
        <v>350</v>
      </c>
      <c r="C162" s="135" t="s">
        <v>1408</v>
      </c>
      <c r="D162" s="136" t="s">
        <v>254</v>
      </c>
      <c r="E162" s="135" t="s">
        <v>1521</v>
      </c>
      <c r="F162" s="136" t="s">
        <v>1504</v>
      </c>
      <c r="G162" s="136"/>
      <c r="H162" s="136"/>
      <c r="I162" s="149"/>
      <c r="J162" s="119">
        <v>29.468181818181819</v>
      </c>
      <c r="K162" s="120">
        <f t="shared" si="6"/>
        <v>1.7897053181818183</v>
      </c>
      <c r="L162" s="121">
        <f t="shared" si="7"/>
        <v>157</v>
      </c>
      <c r="M162" s="122">
        <v>1</v>
      </c>
      <c r="N162" s="139">
        <v>2</v>
      </c>
      <c r="O162" s="123">
        <v>2</v>
      </c>
      <c r="P162" s="139">
        <v>2</v>
      </c>
      <c r="Q162" s="140">
        <v>2</v>
      </c>
      <c r="R162" s="141">
        <v>0</v>
      </c>
      <c r="S162" s="142">
        <v>3</v>
      </c>
      <c r="T162" s="142">
        <v>1</v>
      </c>
      <c r="U162" s="142">
        <v>2</v>
      </c>
      <c r="V162" s="142">
        <v>3</v>
      </c>
      <c r="W162" s="142">
        <v>1</v>
      </c>
      <c r="X162" s="143">
        <v>3</v>
      </c>
      <c r="Y162" s="144">
        <v>3</v>
      </c>
      <c r="Z162" s="145">
        <v>2</v>
      </c>
      <c r="AA162" s="146">
        <v>1</v>
      </c>
      <c r="AB162" s="147">
        <v>1</v>
      </c>
      <c r="AC162" s="132">
        <v>1</v>
      </c>
      <c r="AD162" s="85"/>
      <c r="AE162" s="85"/>
      <c r="AF162" s="133" t="str">
        <f t="shared" si="8"/>
        <v>350</v>
      </c>
    </row>
    <row r="163" spans="1:32" s="133" customFormat="1" ht="11.25" customHeight="1" x14ac:dyDescent="0.2">
      <c r="A163" s="134">
        <v>93</v>
      </c>
      <c r="B163" s="224">
        <v>234</v>
      </c>
      <c r="C163" s="135" t="s">
        <v>1408</v>
      </c>
      <c r="D163" s="136" t="s">
        <v>976</v>
      </c>
      <c r="E163" s="135">
        <v>234</v>
      </c>
      <c r="F163" s="136" t="s">
        <v>1416</v>
      </c>
      <c r="G163" s="136"/>
      <c r="H163" s="136"/>
      <c r="I163" s="149"/>
      <c r="J163" s="119">
        <v>17.820075757575758</v>
      </c>
      <c r="K163" s="120">
        <f t="shared" si="6"/>
        <v>1.7798217992424246</v>
      </c>
      <c r="L163" s="121">
        <f t="shared" si="7"/>
        <v>158</v>
      </c>
      <c r="M163" s="122">
        <v>1</v>
      </c>
      <c r="N163" s="139">
        <v>1</v>
      </c>
      <c r="O163" s="123">
        <v>3</v>
      </c>
      <c r="P163" s="139">
        <v>2</v>
      </c>
      <c r="Q163" s="140">
        <v>2</v>
      </c>
      <c r="R163" s="141">
        <v>1</v>
      </c>
      <c r="S163" s="142">
        <v>3</v>
      </c>
      <c r="T163" s="142">
        <v>3</v>
      </c>
      <c r="U163" s="142">
        <v>2</v>
      </c>
      <c r="V163" s="142">
        <v>3</v>
      </c>
      <c r="W163" s="142">
        <v>0</v>
      </c>
      <c r="X163" s="143">
        <v>2</v>
      </c>
      <c r="Y163" s="144">
        <v>3</v>
      </c>
      <c r="Z163" s="145">
        <v>2</v>
      </c>
      <c r="AA163" s="146">
        <v>1</v>
      </c>
      <c r="AB163" s="147">
        <v>1</v>
      </c>
      <c r="AC163" s="132">
        <v>1</v>
      </c>
      <c r="AD163" s="85"/>
      <c r="AE163" s="85"/>
      <c r="AF163" s="133" t="str">
        <f t="shared" si="8"/>
        <v>234</v>
      </c>
    </row>
    <row r="164" spans="1:32" s="133" customFormat="1" ht="11.25" customHeight="1" x14ac:dyDescent="0.2">
      <c r="A164" s="134">
        <v>161</v>
      </c>
      <c r="B164" s="224">
        <v>411</v>
      </c>
      <c r="C164" s="135" t="s">
        <v>1412</v>
      </c>
      <c r="D164" s="136" t="s">
        <v>1482</v>
      </c>
      <c r="E164" s="135" t="s">
        <v>1484</v>
      </c>
      <c r="F164" s="136" t="s">
        <v>1416</v>
      </c>
      <c r="G164" s="136"/>
      <c r="H164" s="136"/>
      <c r="I164" s="149"/>
      <c r="J164" s="119">
        <v>7.1159090909090912</v>
      </c>
      <c r="K164" s="120">
        <f t="shared" si="6"/>
        <v>1.7699288409090912</v>
      </c>
      <c r="L164" s="121">
        <f t="shared" si="7"/>
        <v>159</v>
      </c>
      <c r="M164" s="122">
        <v>1</v>
      </c>
      <c r="N164" s="139">
        <v>1</v>
      </c>
      <c r="O164" s="123">
        <v>2</v>
      </c>
      <c r="P164" s="139">
        <v>2</v>
      </c>
      <c r="Q164" s="140">
        <v>3</v>
      </c>
      <c r="R164" s="141">
        <v>1</v>
      </c>
      <c r="S164" s="142">
        <v>2</v>
      </c>
      <c r="T164" s="142">
        <v>1</v>
      </c>
      <c r="U164" s="142">
        <v>1</v>
      </c>
      <c r="V164" s="142">
        <v>1</v>
      </c>
      <c r="W164" s="142">
        <v>0</v>
      </c>
      <c r="X164" s="143">
        <v>2</v>
      </c>
      <c r="Y164" s="144">
        <v>3</v>
      </c>
      <c r="Z164" s="145">
        <v>3</v>
      </c>
      <c r="AA164" s="146">
        <v>1</v>
      </c>
      <c r="AB164" s="147">
        <v>1</v>
      </c>
      <c r="AC164" s="132">
        <v>1</v>
      </c>
      <c r="AD164" s="85"/>
      <c r="AE164" s="85"/>
      <c r="AF164" s="133" t="str">
        <f t="shared" si="8"/>
        <v>411</v>
      </c>
    </row>
    <row r="165" spans="1:32" s="133" customFormat="1" ht="11.25" customHeight="1" x14ac:dyDescent="0.2">
      <c r="A165" s="134">
        <v>208</v>
      </c>
      <c r="B165" s="224">
        <v>521</v>
      </c>
      <c r="C165" s="135" t="s">
        <v>1408</v>
      </c>
      <c r="D165" s="136" t="s">
        <v>1423</v>
      </c>
      <c r="E165" s="135">
        <v>521</v>
      </c>
      <c r="F165" s="136" t="s">
        <v>1547</v>
      </c>
      <c r="G165" s="136" t="s">
        <v>1548</v>
      </c>
      <c r="H165" s="136"/>
      <c r="I165" s="149"/>
      <c r="J165" s="119">
        <v>14.176515151515151</v>
      </c>
      <c r="K165" s="120">
        <f t="shared" si="6"/>
        <v>1.7698582348484853</v>
      </c>
      <c r="L165" s="121">
        <f t="shared" si="7"/>
        <v>160</v>
      </c>
      <c r="M165" s="122">
        <v>3</v>
      </c>
      <c r="N165" s="139">
        <v>2</v>
      </c>
      <c r="O165" s="123">
        <v>3</v>
      </c>
      <c r="P165" s="139">
        <v>1</v>
      </c>
      <c r="Q165" s="140">
        <v>1</v>
      </c>
      <c r="R165" s="141">
        <v>0</v>
      </c>
      <c r="S165" s="142">
        <v>3</v>
      </c>
      <c r="T165" s="142">
        <v>3</v>
      </c>
      <c r="U165" s="142">
        <v>2</v>
      </c>
      <c r="V165" s="142">
        <v>3</v>
      </c>
      <c r="W165" s="142">
        <v>0</v>
      </c>
      <c r="X165" s="143">
        <v>1</v>
      </c>
      <c r="Y165" s="144">
        <v>3</v>
      </c>
      <c r="Z165" s="145">
        <v>2</v>
      </c>
      <c r="AA165" s="146">
        <v>1</v>
      </c>
      <c r="AB165" s="147">
        <v>1</v>
      </c>
      <c r="AC165" s="132">
        <v>1</v>
      </c>
      <c r="AD165" s="85"/>
      <c r="AE165" s="85"/>
      <c r="AF165" s="133" t="str">
        <f t="shared" si="8"/>
        <v>521</v>
      </c>
    </row>
    <row r="166" spans="1:32" s="133" customFormat="1" ht="11.25" customHeight="1" x14ac:dyDescent="0.2">
      <c r="A166" s="134">
        <v>84</v>
      </c>
      <c r="B166" s="224">
        <v>230</v>
      </c>
      <c r="C166" s="135" t="s">
        <v>1408</v>
      </c>
      <c r="D166" s="136" t="s">
        <v>976</v>
      </c>
      <c r="E166" s="135" t="s">
        <v>1549</v>
      </c>
      <c r="F166" s="136" t="s">
        <v>1550</v>
      </c>
      <c r="G166" s="136" t="s">
        <v>1416</v>
      </c>
      <c r="H166" s="136"/>
      <c r="I166" s="149"/>
      <c r="J166" s="119">
        <v>24.643181818181819</v>
      </c>
      <c r="K166" s="120">
        <f t="shared" si="6"/>
        <v>1.7697535681818186</v>
      </c>
      <c r="L166" s="121">
        <f t="shared" si="7"/>
        <v>161</v>
      </c>
      <c r="M166" s="122">
        <v>3</v>
      </c>
      <c r="N166" s="139">
        <v>1</v>
      </c>
      <c r="O166" s="123">
        <v>3</v>
      </c>
      <c r="P166" s="139">
        <v>1</v>
      </c>
      <c r="Q166" s="140">
        <v>2</v>
      </c>
      <c r="R166" s="141">
        <v>2</v>
      </c>
      <c r="S166" s="142">
        <v>3</v>
      </c>
      <c r="T166" s="142">
        <v>1</v>
      </c>
      <c r="U166" s="142">
        <v>2</v>
      </c>
      <c r="V166" s="142">
        <v>3</v>
      </c>
      <c r="W166" s="142">
        <v>0</v>
      </c>
      <c r="X166" s="143">
        <v>1</v>
      </c>
      <c r="Y166" s="144">
        <v>3</v>
      </c>
      <c r="Z166" s="145">
        <v>2</v>
      </c>
      <c r="AA166" s="146">
        <v>1</v>
      </c>
      <c r="AB166" s="147">
        <v>1</v>
      </c>
      <c r="AC166" s="132">
        <v>1</v>
      </c>
      <c r="AD166" s="85"/>
      <c r="AE166" s="85"/>
      <c r="AF166" s="133" t="str">
        <f t="shared" si="8"/>
        <v>230</v>
      </c>
    </row>
    <row r="167" spans="1:32" s="133" customFormat="1" ht="11.25" customHeight="1" x14ac:dyDescent="0.2">
      <c r="A167" s="134">
        <v>11</v>
      </c>
      <c r="B167" s="224">
        <v>79</v>
      </c>
      <c r="C167" s="135" t="s">
        <v>1412</v>
      </c>
      <c r="D167" s="136" t="s">
        <v>241</v>
      </c>
      <c r="E167" s="135">
        <v>79</v>
      </c>
      <c r="F167" s="136" t="s">
        <v>1498</v>
      </c>
      <c r="G167" s="136" t="s">
        <v>1551</v>
      </c>
      <c r="H167" s="136"/>
      <c r="I167" s="149"/>
      <c r="J167" s="119">
        <v>6.5</v>
      </c>
      <c r="K167" s="120">
        <f t="shared" si="6"/>
        <v>1.7599350000000002</v>
      </c>
      <c r="L167" s="121">
        <f t="shared" si="7"/>
        <v>162</v>
      </c>
      <c r="M167" s="122">
        <v>3</v>
      </c>
      <c r="N167" s="139">
        <v>3</v>
      </c>
      <c r="O167" s="123">
        <v>1</v>
      </c>
      <c r="P167" s="139">
        <v>2</v>
      </c>
      <c r="Q167" s="140">
        <v>2</v>
      </c>
      <c r="R167" s="141">
        <v>0</v>
      </c>
      <c r="S167" s="142">
        <v>1</v>
      </c>
      <c r="T167" s="142">
        <v>2</v>
      </c>
      <c r="U167" s="142">
        <v>1</v>
      </c>
      <c r="V167" s="142">
        <v>1</v>
      </c>
      <c r="W167" s="142">
        <v>0</v>
      </c>
      <c r="X167" s="143">
        <v>3</v>
      </c>
      <c r="Y167" s="144">
        <v>3</v>
      </c>
      <c r="Z167" s="145">
        <v>1</v>
      </c>
      <c r="AA167" s="146">
        <v>1</v>
      </c>
      <c r="AB167" s="147">
        <v>1</v>
      </c>
      <c r="AC167" s="132">
        <v>2</v>
      </c>
      <c r="AD167" s="85"/>
      <c r="AE167" s="85"/>
      <c r="AF167" s="133" t="str">
        <f t="shared" si="8"/>
        <v>79</v>
      </c>
    </row>
    <row r="168" spans="1:32" s="133" customFormat="1" ht="11.25" customHeight="1" x14ac:dyDescent="0.2">
      <c r="A168" s="134">
        <v>17</v>
      </c>
      <c r="B168" s="224">
        <v>79</v>
      </c>
      <c r="C168" s="135" t="s">
        <v>1412</v>
      </c>
      <c r="D168" s="136" t="s">
        <v>241</v>
      </c>
      <c r="E168" s="135" t="s">
        <v>1532</v>
      </c>
      <c r="F168" s="136" t="s">
        <v>1416</v>
      </c>
      <c r="G168" s="136"/>
      <c r="H168" s="136"/>
      <c r="I168" s="149"/>
      <c r="J168" s="119">
        <v>9.0712121212121204</v>
      </c>
      <c r="K168" s="120">
        <f t="shared" si="6"/>
        <v>1.7599092878787879</v>
      </c>
      <c r="L168" s="121">
        <f t="shared" si="7"/>
        <v>163</v>
      </c>
      <c r="M168" s="122">
        <v>3</v>
      </c>
      <c r="N168" s="139">
        <v>3</v>
      </c>
      <c r="O168" s="123">
        <v>1</v>
      </c>
      <c r="P168" s="139">
        <v>2</v>
      </c>
      <c r="Q168" s="140">
        <v>2</v>
      </c>
      <c r="R168" s="141">
        <v>0</v>
      </c>
      <c r="S168" s="142">
        <v>2</v>
      </c>
      <c r="T168" s="142">
        <v>1</v>
      </c>
      <c r="U168" s="142">
        <v>1</v>
      </c>
      <c r="V168" s="142">
        <v>2</v>
      </c>
      <c r="W168" s="142">
        <v>0</v>
      </c>
      <c r="X168" s="143">
        <v>3</v>
      </c>
      <c r="Y168" s="144">
        <v>3</v>
      </c>
      <c r="Z168" s="145">
        <v>1</v>
      </c>
      <c r="AA168" s="146">
        <v>1</v>
      </c>
      <c r="AB168" s="147">
        <v>1</v>
      </c>
      <c r="AC168" s="132">
        <v>1</v>
      </c>
      <c r="AD168" s="85"/>
      <c r="AE168" s="85"/>
      <c r="AF168" s="133" t="str">
        <f t="shared" si="8"/>
        <v>79</v>
      </c>
    </row>
    <row r="169" spans="1:32" s="133" customFormat="1" ht="11.25" customHeight="1" x14ac:dyDescent="0.2">
      <c r="A169" s="134">
        <v>102</v>
      </c>
      <c r="B169" s="224">
        <v>239</v>
      </c>
      <c r="C169" s="135" t="s">
        <v>1408</v>
      </c>
      <c r="D169" s="136" t="s">
        <v>696</v>
      </c>
      <c r="E169" s="135" t="s">
        <v>1416</v>
      </c>
      <c r="F169" s="136" t="s">
        <v>1416</v>
      </c>
      <c r="G169" s="136"/>
      <c r="H169" s="136"/>
      <c r="I169" s="149"/>
      <c r="J169" s="119">
        <v>11.931439393939394</v>
      </c>
      <c r="K169" s="120">
        <f t="shared" si="6"/>
        <v>1.7598806856060611</v>
      </c>
      <c r="L169" s="121">
        <f t="shared" si="7"/>
        <v>164</v>
      </c>
      <c r="M169" s="122">
        <v>1</v>
      </c>
      <c r="N169" s="139">
        <v>2</v>
      </c>
      <c r="O169" s="123">
        <v>2</v>
      </c>
      <c r="P169" s="139">
        <v>2</v>
      </c>
      <c r="Q169" s="140">
        <v>2</v>
      </c>
      <c r="R169" s="141">
        <v>1</v>
      </c>
      <c r="S169" s="142">
        <v>2</v>
      </c>
      <c r="T169" s="142">
        <v>2</v>
      </c>
      <c r="U169" s="142">
        <v>2</v>
      </c>
      <c r="V169" s="142">
        <v>2</v>
      </c>
      <c r="W169" s="142">
        <v>0</v>
      </c>
      <c r="X169" s="143">
        <v>2</v>
      </c>
      <c r="Y169" s="144">
        <v>3</v>
      </c>
      <c r="Z169" s="145">
        <v>2</v>
      </c>
      <c r="AA169" s="146">
        <v>1</v>
      </c>
      <c r="AB169" s="147">
        <v>2</v>
      </c>
      <c r="AC169" s="132">
        <v>1</v>
      </c>
      <c r="AD169" s="85"/>
      <c r="AE169" s="85"/>
      <c r="AF169" s="133" t="str">
        <f t="shared" si="8"/>
        <v>239</v>
      </c>
    </row>
    <row r="170" spans="1:32" s="133" customFormat="1" ht="11.25" customHeight="1" x14ac:dyDescent="0.2">
      <c r="A170" s="134">
        <v>8</v>
      </c>
      <c r="B170" s="224">
        <v>75</v>
      </c>
      <c r="C170" s="135" t="s">
        <v>1412</v>
      </c>
      <c r="D170" s="136" t="s">
        <v>1122</v>
      </c>
      <c r="E170" s="135" t="s">
        <v>1552</v>
      </c>
      <c r="F170" s="136" t="s">
        <v>1553</v>
      </c>
      <c r="G170" s="136"/>
      <c r="H170" s="136"/>
      <c r="I170" s="149"/>
      <c r="J170" s="119">
        <v>16.262310606060606</v>
      </c>
      <c r="K170" s="120">
        <f t="shared" si="6"/>
        <v>1.7598373768939395</v>
      </c>
      <c r="L170" s="121">
        <f t="shared" si="7"/>
        <v>165</v>
      </c>
      <c r="M170" s="122">
        <v>1</v>
      </c>
      <c r="N170" s="139">
        <v>1</v>
      </c>
      <c r="O170" s="123">
        <v>3</v>
      </c>
      <c r="P170" s="139">
        <v>1</v>
      </c>
      <c r="Q170" s="140">
        <v>2</v>
      </c>
      <c r="R170" s="141">
        <v>2</v>
      </c>
      <c r="S170" s="142">
        <v>3</v>
      </c>
      <c r="T170" s="142">
        <v>1</v>
      </c>
      <c r="U170" s="142">
        <v>2</v>
      </c>
      <c r="V170" s="142">
        <v>2</v>
      </c>
      <c r="W170" s="142">
        <v>0</v>
      </c>
      <c r="X170" s="143">
        <v>3</v>
      </c>
      <c r="Y170" s="144">
        <v>3</v>
      </c>
      <c r="Z170" s="145">
        <v>2</v>
      </c>
      <c r="AA170" s="146">
        <v>3</v>
      </c>
      <c r="AB170" s="147">
        <v>1</v>
      </c>
      <c r="AC170" s="132">
        <v>2</v>
      </c>
      <c r="AD170" s="85"/>
      <c r="AE170" s="85"/>
      <c r="AF170" s="133" t="str">
        <f t="shared" si="8"/>
        <v>75</v>
      </c>
    </row>
    <row r="171" spans="1:32" s="133" customFormat="1" ht="11.25" customHeight="1" x14ac:dyDescent="0.2">
      <c r="A171" s="134">
        <v>88</v>
      </c>
      <c r="B171" s="224">
        <v>231</v>
      </c>
      <c r="C171" s="135" t="s">
        <v>1408</v>
      </c>
      <c r="D171" s="136" t="s">
        <v>976</v>
      </c>
      <c r="E171" s="135">
        <v>231</v>
      </c>
      <c r="F171" s="136" t="s">
        <v>1554</v>
      </c>
      <c r="G171" s="136"/>
      <c r="H171" s="136"/>
      <c r="I171" s="149"/>
      <c r="J171" s="119">
        <v>32.708901515151517</v>
      </c>
      <c r="K171" s="120">
        <f t="shared" si="6"/>
        <v>1.739672910984849</v>
      </c>
      <c r="L171" s="121">
        <f t="shared" si="7"/>
        <v>166</v>
      </c>
      <c r="M171" s="122">
        <v>1</v>
      </c>
      <c r="N171" s="139">
        <v>1</v>
      </c>
      <c r="O171" s="123">
        <v>3</v>
      </c>
      <c r="P171" s="139">
        <v>1</v>
      </c>
      <c r="Q171" s="140">
        <v>2</v>
      </c>
      <c r="R171" s="141">
        <v>2</v>
      </c>
      <c r="S171" s="142">
        <v>3</v>
      </c>
      <c r="T171" s="142">
        <v>3</v>
      </c>
      <c r="U171" s="142">
        <v>3</v>
      </c>
      <c r="V171" s="142">
        <v>3</v>
      </c>
      <c r="W171" s="142">
        <v>0</v>
      </c>
      <c r="X171" s="143">
        <v>2</v>
      </c>
      <c r="Y171" s="144">
        <v>3</v>
      </c>
      <c r="Z171" s="145">
        <v>2</v>
      </c>
      <c r="AA171" s="146">
        <v>2</v>
      </c>
      <c r="AB171" s="147">
        <v>1</v>
      </c>
      <c r="AC171" s="132">
        <v>1</v>
      </c>
      <c r="AD171" s="85"/>
      <c r="AE171" s="85"/>
      <c r="AF171" s="133" t="str">
        <f t="shared" si="8"/>
        <v>231</v>
      </c>
    </row>
    <row r="172" spans="1:32" s="133" customFormat="1" ht="11.25" customHeight="1" x14ac:dyDescent="0.2">
      <c r="A172" s="134">
        <v>147</v>
      </c>
      <c r="B172" s="224">
        <v>354</v>
      </c>
      <c r="C172" s="135" t="s">
        <v>1408</v>
      </c>
      <c r="D172" s="136" t="s">
        <v>254</v>
      </c>
      <c r="E172" s="135" t="s">
        <v>1478</v>
      </c>
      <c r="F172" s="136" t="s">
        <v>1416</v>
      </c>
      <c r="G172" s="136"/>
      <c r="H172" s="136"/>
      <c r="I172" s="149"/>
      <c r="J172" s="119">
        <v>3.5104166666666665</v>
      </c>
      <c r="K172" s="120">
        <f t="shared" si="6"/>
        <v>1.7099648958333333</v>
      </c>
      <c r="L172" s="121">
        <f t="shared" si="7"/>
        <v>167</v>
      </c>
      <c r="M172" s="122">
        <v>1</v>
      </c>
      <c r="N172" s="139">
        <v>2</v>
      </c>
      <c r="O172" s="123">
        <v>1</v>
      </c>
      <c r="P172" s="139">
        <v>2</v>
      </c>
      <c r="Q172" s="140">
        <v>3</v>
      </c>
      <c r="R172" s="141">
        <v>0</v>
      </c>
      <c r="S172" s="142">
        <v>1</v>
      </c>
      <c r="T172" s="142">
        <v>1</v>
      </c>
      <c r="U172" s="142">
        <v>1</v>
      </c>
      <c r="V172" s="142">
        <v>1</v>
      </c>
      <c r="W172" s="142">
        <v>0</v>
      </c>
      <c r="X172" s="143">
        <v>3</v>
      </c>
      <c r="Y172" s="144">
        <v>3</v>
      </c>
      <c r="Z172" s="145">
        <v>2</v>
      </c>
      <c r="AA172" s="146">
        <v>1</v>
      </c>
      <c r="AB172" s="147">
        <v>2</v>
      </c>
      <c r="AC172" s="132">
        <v>2</v>
      </c>
      <c r="AD172" s="85"/>
      <c r="AE172" s="85"/>
      <c r="AF172" s="133" t="str">
        <f t="shared" si="8"/>
        <v>354</v>
      </c>
    </row>
    <row r="173" spans="1:32" s="133" customFormat="1" ht="11.25" customHeight="1" x14ac:dyDescent="0.2">
      <c r="A173" s="134">
        <v>310</v>
      </c>
      <c r="B173" s="224" t="s">
        <v>133</v>
      </c>
      <c r="C173" s="135" t="s">
        <v>1408</v>
      </c>
      <c r="D173" s="136" t="s">
        <v>1540</v>
      </c>
      <c r="E173" s="135" t="s">
        <v>133</v>
      </c>
      <c r="F173" s="136" t="s">
        <v>1541</v>
      </c>
      <c r="G173" s="136"/>
      <c r="H173" s="136"/>
      <c r="I173" s="149"/>
      <c r="J173" s="119">
        <v>9.3280303030303031</v>
      </c>
      <c r="K173" s="120">
        <f t="shared" si="6"/>
        <v>1.7099067196969699</v>
      </c>
      <c r="L173" s="121">
        <f t="shared" si="7"/>
        <v>168</v>
      </c>
      <c r="M173" s="122">
        <v>3</v>
      </c>
      <c r="N173" s="139">
        <v>2</v>
      </c>
      <c r="O173" s="123">
        <v>2</v>
      </c>
      <c r="P173" s="139">
        <v>2</v>
      </c>
      <c r="Q173" s="140">
        <v>2</v>
      </c>
      <c r="R173" s="141">
        <v>0</v>
      </c>
      <c r="S173" s="142">
        <v>1</v>
      </c>
      <c r="T173" s="142">
        <v>2</v>
      </c>
      <c r="U173" s="142">
        <v>2</v>
      </c>
      <c r="V173" s="142">
        <v>2</v>
      </c>
      <c r="W173" s="142">
        <v>0</v>
      </c>
      <c r="X173" s="143">
        <v>2</v>
      </c>
      <c r="Y173" s="144">
        <v>0</v>
      </c>
      <c r="Z173" s="145">
        <v>2</v>
      </c>
      <c r="AA173" s="146">
        <v>2</v>
      </c>
      <c r="AB173" s="147">
        <v>1</v>
      </c>
      <c r="AC173" s="132">
        <v>1</v>
      </c>
      <c r="AD173" s="85"/>
      <c r="AE173" s="85"/>
      <c r="AF173" s="133" t="str">
        <f t="shared" si="8"/>
        <v>RB1</v>
      </c>
    </row>
    <row r="174" spans="1:32" s="133" customFormat="1" ht="11.25" customHeight="1" x14ac:dyDescent="0.2">
      <c r="A174" s="134">
        <v>260</v>
      </c>
      <c r="B174" s="224">
        <v>973</v>
      </c>
      <c r="C174" s="135" t="s">
        <v>1408</v>
      </c>
      <c r="D174" s="136" t="s">
        <v>1115</v>
      </c>
      <c r="E174" s="135" t="s">
        <v>1555</v>
      </c>
      <c r="F174" s="136" t="s">
        <v>1416</v>
      </c>
      <c r="G174" s="136"/>
      <c r="H174" s="136"/>
      <c r="I174" s="149"/>
      <c r="J174" s="119">
        <v>10.703219696969697</v>
      </c>
      <c r="K174" s="120">
        <f t="shared" si="6"/>
        <v>1.6998929678030306</v>
      </c>
      <c r="L174" s="121">
        <f t="shared" si="7"/>
        <v>169</v>
      </c>
      <c r="M174" s="122">
        <v>3</v>
      </c>
      <c r="N174" s="139">
        <v>2</v>
      </c>
      <c r="O174" s="123">
        <v>1</v>
      </c>
      <c r="P174" s="139">
        <v>1</v>
      </c>
      <c r="Q174" s="140">
        <v>3</v>
      </c>
      <c r="R174" s="141">
        <v>1</v>
      </c>
      <c r="S174" s="142">
        <v>2</v>
      </c>
      <c r="T174" s="142">
        <v>1</v>
      </c>
      <c r="U174" s="142">
        <v>1</v>
      </c>
      <c r="V174" s="142">
        <v>1</v>
      </c>
      <c r="W174" s="142">
        <v>0</v>
      </c>
      <c r="X174" s="143">
        <v>3</v>
      </c>
      <c r="Y174" s="144">
        <v>2</v>
      </c>
      <c r="Z174" s="145">
        <v>2</v>
      </c>
      <c r="AA174" s="146">
        <v>1</v>
      </c>
      <c r="AB174" s="147">
        <v>1</v>
      </c>
      <c r="AC174" s="132">
        <v>1</v>
      </c>
      <c r="AD174" s="85"/>
      <c r="AE174" s="85"/>
      <c r="AF174" s="133" t="str">
        <f t="shared" si="8"/>
        <v>973</v>
      </c>
    </row>
    <row r="175" spans="1:32" s="133" customFormat="1" ht="11.25" customHeight="1" x14ac:dyDescent="0.2">
      <c r="A175" s="134">
        <v>117</v>
      </c>
      <c r="B175" s="224">
        <v>283</v>
      </c>
      <c r="C175" s="135" t="s">
        <v>1412</v>
      </c>
      <c r="D175" s="136" t="s">
        <v>255</v>
      </c>
      <c r="E175" s="135">
        <v>283</v>
      </c>
      <c r="F175" s="136" t="s">
        <v>1556</v>
      </c>
      <c r="G175" s="136"/>
      <c r="H175" s="136"/>
      <c r="I175" s="149"/>
      <c r="J175" s="119">
        <v>5.4028409090909095</v>
      </c>
      <c r="K175" s="120">
        <f t="shared" si="6"/>
        <v>1.6899459715909095</v>
      </c>
      <c r="L175" s="121">
        <f t="shared" si="7"/>
        <v>170</v>
      </c>
      <c r="M175" s="122">
        <v>3</v>
      </c>
      <c r="N175" s="139">
        <v>2</v>
      </c>
      <c r="O175" s="123">
        <v>1</v>
      </c>
      <c r="P175" s="139">
        <v>2</v>
      </c>
      <c r="Q175" s="140">
        <v>2</v>
      </c>
      <c r="R175" s="141">
        <v>1</v>
      </c>
      <c r="S175" s="142">
        <v>1</v>
      </c>
      <c r="T175" s="142">
        <v>2</v>
      </c>
      <c r="U175" s="142">
        <v>1</v>
      </c>
      <c r="V175" s="142">
        <v>1</v>
      </c>
      <c r="W175" s="142">
        <v>1</v>
      </c>
      <c r="X175" s="143">
        <v>2</v>
      </c>
      <c r="Y175" s="144">
        <v>2</v>
      </c>
      <c r="Z175" s="145">
        <v>2</v>
      </c>
      <c r="AA175" s="146">
        <v>1</v>
      </c>
      <c r="AB175" s="147">
        <v>1</v>
      </c>
      <c r="AC175" s="132">
        <v>1</v>
      </c>
      <c r="AD175" s="85"/>
      <c r="AE175" s="85"/>
      <c r="AF175" s="133" t="str">
        <f t="shared" si="8"/>
        <v>283</v>
      </c>
    </row>
    <row r="176" spans="1:32" s="133" customFormat="1" ht="11.25" customHeight="1" x14ac:dyDescent="0.2">
      <c r="A176" s="134">
        <v>209</v>
      </c>
      <c r="B176" s="224">
        <v>521</v>
      </c>
      <c r="C176" s="135" t="s">
        <v>1408</v>
      </c>
      <c r="D176" s="136" t="s">
        <v>1423</v>
      </c>
      <c r="E176" s="135" t="s">
        <v>1548</v>
      </c>
      <c r="F176" s="136" t="s">
        <v>1557</v>
      </c>
      <c r="G176" s="136"/>
      <c r="H176" s="136"/>
      <c r="I176" s="149"/>
      <c r="J176" s="119">
        <v>11.398863636363636</v>
      </c>
      <c r="K176" s="120">
        <f t="shared" si="6"/>
        <v>1.6898860113636367</v>
      </c>
      <c r="L176" s="121">
        <f t="shared" si="7"/>
        <v>171</v>
      </c>
      <c r="M176" s="122">
        <v>3</v>
      </c>
      <c r="N176" s="139">
        <v>3</v>
      </c>
      <c r="O176" s="123">
        <v>1</v>
      </c>
      <c r="P176" s="139">
        <v>1</v>
      </c>
      <c r="Q176" s="140">
        <v>1</v>
      </c>
      <c r="R176" s="141">
        <v>1</v>
      </c>
      <c r="S176" s="142">
        <v>2</v>
      </c>
      <c r="T176" s="142">
        <v>2</v>
      </c>
      <c r="U176" s="142">
        <v>2</v>
      </c>
      <c r="V176" s="142">
        <v>2</v>
      </c>
      <c r="W176" s="142">
        <v>0</v>
      </c>
      <c r="X176" s="143">
        <v>2</v>
      </c>
      <c r="Y176" s="144">
        <v>3</v>
      </c>
      <c r="Z176" s="145">
        <v>2</v>
      </c>
      <c r="AA176" s="146">
        <v>1</v>
      </c>
      <c r="AB176" s="147">
        <v>1</v>
      </c>
      <c r="AC176" s="132">
        <v>1</v>
      </c>
      <c r="AD176" s="85"/>
      <c r="AE176" s="85"/>
      <c r="AF176" s="133" t="str">
        <f t="shared" si="8"/>
        <v>521</v>
      </c>
    </row>
    <row r="177" spans="1:32" s="133" customFormat="1" ht="11.25" customHeight="1" x14ac:dyDescent="0.2">
      <c r="A177" s="134">
        <v>158</v>
      </c>
      <c r="B177" s="224">
        <v>396</v>
      </c>
      <c r="C177" s="135" t="s">
        <v>1412</v>
      </c>
      <c r="D177" s="136" t="s">
        <v>1506</v>
      </c>
      <c r="E177" s="135" t="s">
        <v>1558</v>
      </c>
      <c r="F177" s="136" t="s">
        <v>1416</v>
      </c>
      <c r="G177" s="136"/>
      <c r="H177" s="136"/>
      <c r="I177" s="149"/>
      <c r="J177" s="119">
        <v>12.311742424242425</v>
      </c>
      <c r="K177" s="120">
        <f t="shared" si="6"/>
        <v>1.6898768825757577</v>
      </c>
      <c r="L177" s="121">
        <f t="shared" si="7"/>
        <v>172</v>
      </c>
      <c r="M177" s="122">
        <v>1</v>
      </c>
      <c r="N177" s="139">
        <v>1</v>
      </c>
      <c r="O177" s="123">
        <v>3</v>
      </c>
      <c r="P177" s="139">
        <v>2</v>
      </c>
      <c r="Q177" s="140">
        <v>3</v>
      </c>
      <c r="R177" s="141">
        <v>0</v>
      </c>
      <c r="S177" s="142">
        <v>2</v>
      </c>
      <c r="T177" s="142">
        <v>1</v>
      </c>
      <c r="U177" s="142">
        <v>2</v>
      </c>
      <c r="V177" s="142">
        <v>2</v>
      </c>
      <c r="W177" s="142">
        <v>0</v>
      </c>
      <c r="X177" s="143">
        <v>1</v>
      </c>
      <c r="Y177" s="144">
        <v>3</v>
      </c>
      <c r="Z177" s="145">
        <v>2</v>
      </c>
      <c r="AA177" s="146">
        <v>0</v>
      </c>
      <c r="AB177" s="147">
        <v>1</v>
      </c>
      <c r="AC177" s="132">
        <v>1</v>
      </c>
      <c r="AD177" s="85"/>
      <c r="AE177" s="85"/>
      <c r="AF177" s="133" t="str">
        <f t="shared" si="8"/>
        <v>396</v>
      </c>
    </row>
    <row r="178" spans="1:32" s="133" customFormat="1" ht="11.25" customHeight="1" x14ac:dyDescent="0.2">
      <c r="A178" s="134">
        <v>13</v>
      </c>
      <c r="B178" s="224">
        <v>79</v>
      </c>
      <c r="C178" s="135" t="s">
        <v>1412</v>
      </c>
      <c r="D178" s="136" t="s">
        <v>241</v>
      </c>
      <c r="E178" s="135" t="s">
        <v>1559</v>
      </c>
      <c r="F178" s="136" t="s">
        <v>1560</v>
      </c>
      <c r="G178" s="136" t="s">
        <v>1416</v>
      </c>
      <c r="H178" s="136"/>
      <c r="I178" s="149"/>
      <c r="J178" s="119">
        <v>2.1905303030303029</v>
      </c>
      <c r="K178" s="120">
        <f t="shared" si="6"/>
        <v>1.67997809469697</v>
      </c>
      <c r="L178" s="121">
        <f t="shared" si="7"/>
        <v>173</v>
      </c>
      <c r="M178" s="122">
        <v>3</v>
      </c>
      <c r="N178" s="139">
        <v>3</v>
      </c>
      <c r="O178" s="123">
        <v>0</v>
      </c>
      <c r="P178" s="139">
        <v>2</v>
      </c>
      <c r="Q178" s="140">
        <v>2</v>
      </c>
      <c r="R178" s="141">
        <v>0</v>
      </c>
      <c r="S178" s="142">
        <v>0</v>
      </c>
      <c r="T178" s="142">
        <v>0</v>
      </c>
      <c r="U178" s="142">
        <v>1</v>
      </c>
      <c r="V178" s="142">
        <v>1</v>
      </c>
      <c r="W178" s="142">
        <v>0</v>
      </c>
      <c r="X178" s="143">
        <v>3</v>
      </c>
      <c r="Y178" s="144">
        <v>3</v>
      </c>
      <c r="Z178" s="145">
        <v>1</v>
      </c>
      <c r="AA178" s="146">
        <v>1</v>
      </c>
      <c r="AB178" s="147">
        <v>3</v>
      </c>
      <c r="AC178" s="132">
        <v>3</v>
      </c>
      <c r="AD178" s="85"/>
      <c r="AE178" s="85"/>
      <c r="AF178" s="133" t="str">
        <f t="shared" si="8"/>
        <v>79</v>
      </c>
    </row>
    <row r="179" spans="1:32" s="133" customFormat="1" ht="11.25" customHeight="1" x14ac:dyDescent="0.2">
      <c r="A179" s="134">
        <v>298</v>
      </c>
      <c r="B179" s="224" t="s">
        <v>1561</v>
      </c>
      <c r="C179" s="135" t="s">
        <v>1412</v>
      </c>
      <c r="D179" s="136" t="s">
        <v>1562</v>
      </c>
      <c r="E179" s="135" t="s">
        <v>1561</v>
      </c>
      <c r="F179" s="136" t="s">
        <v>1416</v>
      </c>
      <c r="G179" s="136"/>
      <c r="H179" s="136"/>
      <c r="I179" s="149"/>
      <c r="J179" s="119">
        <v>5.9562499999999998</v>
      </c>
      <c r="K179" s="120">
        <f t="shared" si="6"/>
        <v>1.6799404375000002</v>
      </c>
      <c r="L179" s="121">
        <f t="shared" si="7"/>
        <v>174</v>
      </c>
      <c r="M179" s="122">
        <v>3</v>
      </c>
      <c r="N179" s="139">
        <v>2</v>
      </c>
      <c r="O179" s="123">
        <v>2</v>
      </c>
      <c r="P179" s="139">
        <v>2</v>
      </c>
      <c r="Q179" s="140">
        <v>2</v>
      </c>
      <c r="R179" s="141">
        <v>0</v>
      </c>
      <c r="S179" s="142">
        <v>2</v>
      </c>
      <c r="T179" s="142">
        <v>0</v>
      </c>
      <c r="U179" s="142">
        <v>1</v>
      </c>
      <c r="V179" s="142">
        <v>2</v>
      </c>
      <c r="W179" s="142">
        <v>0</v>
      </c>
      <c r="X179" s="143">
        <v>2</v>
      </c>
      <c r="Y179" s="144">
        <v>0</v>
      </c>
      <c r="Z179" s="145">
        <v>2</v>
      </c>
      <c r="AA179" s="146">
        <v>1</v>
      </c>
      <c r="AB179" s="147">
        <v>2</v>
      </c>
      <c r="AC179" s="132">
        <v>1</v>
      </c>
      <c r="AD179" s="85"/>
      <c r="AE179" s="85"/>
      <c r="AF179" s="133" t="str">
        <f t="shared" si="8"/>
        <v>DV1</v>
      </c>
    </row>
    <row r="180" spans="1:32" s="133" customFormat="1" ht="11.25" customHeight="1" x14ac:dyDescent="0.2">
      <c r="A180" s="134">
        <v>212</v>
      </c>
      <c r="B180" s="224">
        <v>521</v>
      </c>
      <c r="C180" s="135" t="s">
        <v>1408</v>
      </c>
      <c r="D180" s="136" t="s">
        <v>1423</v>
      </c>
      <c r="E180" s="135" t="s">
        <v>1547</v>
      </c>
      <c r="F180" s="136" t="s">
        <v>1542</v>
      </c>
      <c r="G180" s="136"/>
      <c r="H180" s="136"/>
      <c r="I180" s="149"/>
      <c r="J180" s="119">
        <v>19.510606060606062</v>
      </c>
      <c r="K180" s="120">
        <f t="shared" si="6"/>
        <v>1.6798048939393941</v>
      </c>
      <c r="L180" s="121">
        <f t="shared" si="7"/>
        <v>175</v>
      </c>
      <c r="M180" s="122">
        <v>1</v>
      </c>
      <c r="N180" s="139">
        <v>3</v>
      </c>
      <c r="O180" s="123">
        <v>2</v>
      </c>
      <c r="P180" s="139">
        <v>1</v>
      </c>
      <c r="Q180" s="140">
        <v>1</v>
      </c>
      <c r="R180" s="141">
        <v>1</v>
      </c>
      <c r="S180" s="142">
        <v>3</v>
      </c>
      <c r="T180" s="142">
        <v>2</v>
      </c>
      <c r="U180" s="142">
        <v>2</v>
      </c>
      <c r="V180" s="142">
        <v>3</v>
      </c>
      <c r="W180" s="142">
        <v>0</v>
      </c>
      <c r="X180" s="143">
        <v>2</v>
      </c>
      <c r="Y180" s="144">
        <v>3</v>
      </c>
      <c r="Z180" s="145">
        <v>2</v>
      </c>
      <c r="AA180" s="146">
        <v>1</v>
      </c>
      <c r="AB180" s="147">
        <v>1</v>
      </c>
      <c r="AC180" s="132">
        <v>1</v>
      </c>
      <c r="AD180" s="85"/>
      <c r="AE180" s="85"/>
      <c r="AF180" s="133" t="str">
        <f t="shared" si="8"/>
        <v>521</v>
      </c>
    </row>
    <row r="181" spans="1:32" s="133" customFormat="1" ht="11.25" customHeight="1" x14ac:dyDescent="0.2">
      <c r="A181" s="134">
        <v>113</v>
      </c>
      <c r="B181" s="224">
        <v>248</v>
      </c>
      <c r="C181" s="135" t="s">
        <v>1412</v>
      </c>
      <c r="D181" s="136" t="s">
        <v>844</v>
      </c>
      <c r="E181" s="135">
        <v>248</v>
      </c>
      <c r="F181" s="136" t="s">
        <v>1416</v>
      </c>
      <c r="G181" s="136"/>
      <c r="H181" s="136"/>
      <c r="I181" s="149"/>
      <c r="J181" s="119">
        <v>21.593371212121212</v>
      </c>
      <c r="K181" s="120">
        <f t="shared" si="6"/>
        <v>1.6797840662878791</v>
      </c>
      <c r="L181" s="121">
        <f t="shared" si="7"/>
        <v>176</v>
      </c>
      <c r="M181" s="122">
        <v>1</v>
      </c>
      <c r="N181" s="139">
        <v>1</v>
      </c>
      <c r="O181" s="123">
        <v>2</v>
      </c>
      <c r="P181" s="139">
        <v>2</v>
      </c>
      <c r="Q181" s="140">
        <v>2</v>
      </c>
      <c r="R181" s="141">
        <v>2</v>
      </c>
      <c r="S181" s="142">
        <v>3</v>
      </c>
      <c r="T181" s="142">
        <v>3</v>
      </c>
      <c r="U181" s="142">
        <v>2</v>
      </c>
      <c r="V181" s="142">
        <v>3</v>
      </c>
      <c r="W181" s="142">
        <v>0</v>
      </c>
      <c r="X181" s="143">
        <v>2</v>
      </c>
      <c r="Y181" s="144">
        <v>3</v>
      </c>
      <c r="Z181" s="145">
        <v>2</v>
      </c>
      <c r="AA181" s="146">
        <v>0</v>
      </c>
      <c r="AB181" s="147">
        <v>1</v>
      </c>
      <c r="AC181" s="132">
        <v>1</v>
      </c>
      <c r="AD181" s="85"/>
      <c r="AE181" s="85"/>
      <c r="AF181" s="133" t="str">
        <f t="shared" si="8"/>
        <v>248</v>
      </c>
    </row>
    <row r="182" spans="1:32" s="133" customFormat="1" ht="11.25" customHeight="1" x14ac:dyDescent="0.2">
      <c r="A182" s="134">
        <v>271</v>
      </c>
      <c r="B182" s="224">
        <v>1001</v>
      </c>
      <c r="C182" s="135" t="s">
        <v>1563</v>
      </c>
      <c r="D182" s="136" t="s">
        <v>602</v>
      </c>
      <c r="E182" s="135" t="s">
        <v>1564</v>
      </c>
      <c r="F182" s="136" t="s">
        <v>1416</v>
      </c>
      <c r="G182" s="136"/>
      <c r="H182" s="136"/>
      <c r="I182" s="149"/>
      <c r="J182" s="119">
        <v>4.7751893939393941</v>
      </c>
      <c r="K182" s="120">
        <f t="shared" si="6"/>
        <v>1.6699522481060605</v>
      </c>
      <c r="L182" s="121">
        <f t="shared" si="7"/>
        <v>177</v>
      </c>
      <c r="M182" s="122">
        <v>1</v>
      </c>
      <c r="N182" s="139">
        <v>1</v>
      </c>
      <c r="O182" s="123">
        <v>3</v>
      </c>
      <c r="P182" s="139">
        <v>2</v>
      </c>
      <c r="Q182" s="140">
        <v>2</v>
      </c>
      <c r="R182" s="141">
        <v>0</v>
      </c>
      <c r="S182" s="142">
        <v>2</v>
      </c>
      <c r="T182" s="142">
        <v>0</v>
      </c>
      <c r="U182" s="142">
        <v>1</v>
      </c>
      <c r="V182" s="142">
        <v>1</v>
      </c>
      <c r="W182" s="142">
        <v>0</v>
      </c>
      <c r="X182" s="143">
        <v>0</v>
      </c>
      <c r="Y182" s="144">
        <v>3</v>
      </c>
      <c r="Z182" s="145">
        <v>3</v>
      </c>
      <c r="AA182" s="146">
        <v>1</v>
      </c>
      <c r="AB182" s="147">
        <v>2</v>
      </c>
      <c r="AC182" s="132">
        <v>1</v>
      </c>
      <c r="AD182" s="85"/>
      <c r="AE182" s="85"/>
      <c r="AF182" s="133" t="str">
        <f t="shared" si="8"/>
        <v>1001</v>
      </c>
    </row>
    <row r="183" spans="1:32" s="133" customFormat="1" ht="11.25" customHeight="1" x14ac:dyDescent="0.2">
      <c r="A183" s="134">
        <v>19</v>
      </c>
      <c r="B183" s="224">
        <v>91</v>
      </c>
      <c r="C183" s="135" t="s">
        <v>1412</v>
      </c>
      <c r="D183" s="136" t="s">
        <v>1122</v>
      </c>
      <c r="E183" s="135" t="s">
        <v>1565</v>
      </c>
      <c r="F183" s="136" t="s">
        <v>1416</v>
      </c>
      <c r="G183" s="136"/>
      <c r="H183" s="136"/>
      <c r="I183" s="149"/>
      <c r="J183" s="119">
        <v>5.7009469696969699</v>
      </c>
      <c r="K183" s="120">
        <f t="shared" si="6"/>
        <v>1.6699429905303034</v>
      </c>
      <c r="L183" s="121">
        <f t="shared" si="7"/>
        <v>178</v>
      </c>
      <c r="M183" s="122">
        <v>1</v>
      </c>
      <c r="N183" s="139">
        <v>3</v>
      </c>
      <c r="O183" s="123">
        <v>1</v>
      </c>
      <c r="P183" s="139">
        <v>2</v>
      </c>
      <c r="Q183" s="140">
        <v>2</v>
      </c>
      <c r="R183" s="141">
        <v>1</v>
      </c>
      <c r="S183" s="142">
        <v>1</v>
      </c>
      <c r="T183" s="142">
        <v>1</v>
      </c>
      <c r="U183" s="142">
        <v>1</v>
      </c>
      <c r="V183" s="142">
        <v>1</v>
      </c>
      <c r="W183" s="142">
        <v>0</v>
      </c>
      <c r="X183" s="143">
        <v>2</v>
      </c>
      <c r="Y183" s="144">
        <v>2</v>
      </c>
      <c r="Z183" s="145">
        <v>2</v>
      </c>
      <c r="AA183" s="146">
        <v>2</v>
      </c>
      <c r="AB183" s="147">
        <v>2</v>
      </c>
      <c r="AC183" s="132">
        <v>1</v>
      </c>
      <c r="AD183" s="85"/>
      <c r="AE183" s="85"/>
      <c r="AF183" s="133" t="str">
        <f t="shared" si="8"/>
        <v>91</v>
      </c>
    </row>
    <row r="184" spans="1:32" s="133" customFormat="1" ht="11.25" customHeight="1" x14ac:dyDescent="0.2">
      <c r="A184" s="134">
        <v>245</v>
      </c>
      <c r="B184" s="224">
        <v>909</v>
      </c>
      <c r="C184" s="135" t="s">
        <v>1408</v>
      </c>
      <c r="D184" s="136" t="s">
        <v>578</v>
      </c>
      <c r="E184" s="135" t="s">
        <v>1566</v>
      </c>
      <c r="F184" s="136" t="s">
        <v>1416</v>
      </c>
      <c r="G184" s="136"/>
      <c r="H184" s="136"/>
      <c r="I184" s="149"/>
      <c r="J184" s="119">
        <v>11.145833333333334</v>
      </c>
      <c r="K184" s="120">
        <f t="shared" si="6"/>
        <v>1.6698885416666671</v>
      </c>
      <c r="L184" s="121">
        <f t="shared" si="7"/>
        <v>179</v>
      </c>
      <c r="M184" s="122">
        <v>3</v>
      </c>
      <c r="N184" s="139">
        <v>2</v>
      </c>
      <c r="O184" s="123">
        <v>2</v>
      </c>
      <c r="P184" s="139">
        <v>1</v>
      </c>
      <c r="Q184" s="140">
        <v>1</v>
      </c>
      <c r="R184" s="141">
        <v>1</v>
      </c>
      <c r="S184" s="142">
        <v>2</v>
      </c>
      <c r="T184" s="142">
        <v>1</v>
      </c>
      <c r="U184" s="142">
        <v>1</v>
      </c>
      <c r="V184" s="142">
        <v>2</v>
      </c>
      <c r="W184" s="142">
        <v>0</v>
      </c>
      <c r="X184" s="143">
        <v>2</v>
      </c>
      <c r="Y184" s="144">
        <v>2</v>
      </c>
      <c r="Z184" s="145">
        <v>2</v>
      </c>
      <c r="AA184" s="146">
        <v>0</v>
      </c>
      <c r="AB184" s="147">
        <v>3</v>
      </c>
      <c r="AC184" s="132">
        <v>3</v>
      </c>
      <c r="AD184" s="85"/>
      <c r="AE184" s="85"/>
      <c r="AF184" s="133" t="str">
        <f t="shared" si="8"/>
        <v>909</v>
      </c>
    </row>
    <row r="185" spans="1:32" s="133" customFormat="1" ht="11.25" customHeight="1" x14ac:dyDescent="0.2">
      <c r="A185" s="134">
        <v>233</v>
      </c>
      <c r="B185" s="224">
        <v>599</v>
      </c>
      <c r="C185" s="135" t="s">
        <v>1408</v>
      </c>
      <c r="D185" s="136" t="s">
        <v>633</v>
      </c>
      <c r="E185" s="135" t="s">
        <v>1487</v>
      </c>
      <c r="F185" s="136" t="s">
        <v>1416</v>
      </c>
      <c r="G185" s="136"/>
      <c r="H185" s="136"/>
      <c r="I185" s="149"/>
      <c r="J185" s="119">
        <v>6.2037878787878791</v>
      </c>
      <c r="K185" s="120">
        <f t="shared" si="6"/>
        <v>1.6599379621212127</v>
      </c>
      <c r="L185" s="121">
        <f t="shared" si="7"/>
        <v>180</v>
      </c>
      <c r="M185" s="122">
        <v>1</v>
      </c>
      <c r="N185" s="139">
        <v>1</v>
      </c>
      <c r="O185" s="123">
        <v>1</v>
      </c>
      <c r="P185" s="139">
        <v>3</v>
      </c>
      <c r="Q185" s="140">
        <v>2</v>
      </c>
      <c r="R185" s="141">
        <v>0</v>
      </c>
      <c r="S185" s="142">
        <v>2</v>
      </c>
      <c r="T185" s="142">
        <v>1</v>
      </c>
      <c r="U185" s="142">
        <v>1</v>
      </c>
      <c r="V185" s="142">
        <v>2</v>
      </c>
      <c r="W185" s="142">
        <v>0</v>
      </c>
      <c r="X185" s="143">
        <v>2</v>
      </c>
      <c r="Y185" s="144">
        <v>2</v>
      </c>
      <c r="Z185" s="145">
        <v>3</v>
      </c>
      <c r="AA185" s="146">
        <v>1</v>
      </c>
      <c r="AB185" s="147">
        <v>1</v>
      </c>
      <c r="AC185" s="132">
        <v>2</v>
      </c>
      <c r="AD185" s="85"/>
      <c r="AE185" s="85"/>
      <c r="AF185" s="133" t="str">
        <f t="shared" si="8"/>
        <v>599</v>
      </c>
    </row>
    <row r="186" spans="1:32" s="133" customFormat="1" ht="11.25" customHeight="1" x14ac:dyDescent="0.2">
      <c r="A186" s="134">
        <v>143</v>
      </c>
      <c r="B186" s="224">
        <v>353</v>
      </c>
      <c r="C186" s="135" t="s">
        <v>1408</v>
      </c>
      <c r="D186" s="136" t="s">
        <v>254</v>
      </c>
      <c r="E186" s="135">
        <v>353</v>
      </c>
      <c r="F186" s="136" t="s">
        <v>1460</v>
      </c>
      <c r="G186" s="136"/>
      <c r="H186" s="136"/>
      <c r="I186" s="149"/>
      <c r="J186" s="119">
        <v>6.7022727272727272</v>
      </c>
      <c r="K186" s="120">
        <f t="shared" si="6"/>
        <v>1.6599329772727274</v>
      </c>
      <c r="L186" s="121">
        <f t="shared" si="7"/>
        <v>181</v>
      </c>
      <c r="M186" s="122">
        <v>1</v>
      </c>
      <c r="N186" s="139">
        <v>2</v>
      </c>
      <c r="O186" s="123">
        <v>1</v>
      </c>
      <c r="P186" s="139">
        <v>2</v>
      </c>
      <c r="Q186" s="140">
        <v>3</v>
      </c>
      <c r="R186" s="141">
        <v>0</v>
      </c>
      <c r="S186" s="142">
        <v>2</v>
      </c>
      <c r="T186" s="142">
        <v>2</v>
      </c>
      <c r="U186" s="142">
        <v>0</v>
      </c>
      <c r="V186" s="142">
        <v>1</v>
      </c>
      <c r="W186" s="142">
        <v>1</v>
      </c>
      <c r="X186" s="143">
        <v>2</v>
      </c>
      <c r="Y186" s="144">
        <v>3</v>
      </c>
      <c r="Z186" s="145">
        <v>2</v>
      </c>
      <c r="AA186" s="146">
        <v>1</v>
      </c>
      <c r="AB186" s="147">
        <v>1</v>
      </c>
      <c r="AC186" s="132">
        <v>1</v>
      </c>
      <c r="AD186" s="85"/>
      <c r="AE186" s="85"/>
      <c r="AF186" s="133" t="str">
        <f t="shared" si="8"/>
        <v>353</v>
      </c>
    </row>
    <row r="187" spans="1:32" s="133" customFormat="1" ht="11.25" customHeight="1" x14ac:dyDescent="0.2">
      <c r="A187" s="134">
        <v>2</v>
      </c>
      <c r="B187" s="224">
        <v>67</v>
      </c>
      <c r="C187" s="135" t="s">
        <v>1412</v>
      </c>
      <c r="D187" s="136" t="s">
        <v>297</v>
      </c>
      <c r="E187" s="135" t="s">
        <v>1537</v>
      </c>
      <c r="F187" s="136" t="s">
        <v>1416</v>
      </c>
      <c r="G187" s="136"/>
      <c r="H187" s="136"/>
      <c r="I187" s="149"/>
      <c r="J187" s="119">
        <v>12.139772727272728</v>
      </c>
      <c r="K187" s="120">
        <f t="shared" si="6"/>
        <v>1.6598786022727277</v>
      </c>
      <c r="L187" s="121">
        <f t="shared" si="7"/>
        <v>182</v>
      </c>
      <c r="M187" s="122">
        <v>3</v>
      </c>
      <c r="N187" s="139">
        <v>2</v>
      </c>
      <c r="O187" s="123">
        <v>2</v>
      </c>
      <c r="P187" s="139">
        <v>1</v>
      </c>
      <c r="Q187" s="140">
        <v>2</v>
      </c>
      <c r="R187" s="141">
        <v>0</v>
      </c>
      <c r="S187" s="142">
        <v>1</v>
      </c>
      <c r="T187" s="142">
        <v>1</v>
      </c>
      <c r="U187" s="142">
        <v>0</v>
      </c>
      <c r="V187" s="142">
        <v>2</v>
      </c>
      <c r="W187" s="142">
        <v>3</v>
      </c>
      <c r="X187" s="143">
        <v>2</v>
      </c>
      <c r="Y187" s="144">
        <v>2</v>
      </c>
      <c r="Z187" s="145">
        <v>2</v>
      </c>
      <c r="AA187" s="146">
        <v>1</v>
      </c>
      <c r="AB187" s="147">
        <v>1</v>
      </c>
      <c r="AC187" s="132">
        <v>1</v>
      </c>
      <c r="AD187" s="85"/>
      <c r="AE187" s="85"/>
      <c r="AF187" s="133" t="str">
        <f t="shared" si="8"/>
        <v>67</v>
      </c>
    </row>
    <row r="188" spans="1:32" s="133" customFormat="1" ht="11.25" customHeight="1" x14ac:dyDescent="0.2">
      <c r="A188" s="134">
        <v>6</v>
      </c>
      <c r="B188" s="224">
        <v>75</v>
      </c>
      <c r="C188" s="135" t="s">
        <v>1412</v>
      </c>
      <c r="D188" s="136" t="s">
        <v>1122</v>
      </c>
      <c r="E188" s="135" t="s">
        <v>1567</v>
      </c>
      <c r="F188" s="136" t="s">
        <v>1568</v>
      </c>
      <c r="G188" s="136"/>
      <c r="H188" s="136"/>
      <c r="I188" s="149"/>
      <c r="J188" s="119">
        <v>14.743371212121213</v>
      </c>
      <c r="K188" s="120">
        <f t="shared" si="6"/>
        <v>1.6598525662878789</v>
      </c>
      <c r="L188" s="121">
        <f t="shared" si="7"/>
        <v>183</v>
      </c>
      <c r="M188" s="122">
        <v>1</v>
      </c>
      <c r="N188" s="139">
        <v>1</v>
      </c>
      <c r="O188" s="123">
        <v>2</v>
      </c>
      <c r="P188" s="139">
        <v>1</v>
      </c>
      <c r="Q188" s="140">
        <v>2</v>
      </c>
      <c r="R188" s="141">
        <v>1</v>
      </c>
      <c r="S188" s="142">
        <v>3</v>
      </c>
      <c r="T188" s="142">
        <v>2</v>
      </c>
      <c r="U188" s="142">
        <v>2</v>
      </c>
      <c r="V188" s="142">
        <v>2</v>
      </c>
      <c r="W188" s="142">
        <v>1</v>
      </c>
      <c r="X188" s="143">
        <v>2</v>
      </c>
      <c r="Y188" s="144">
        <v>3</v>
      </c>
      <c r="Z188" s="145">
        <v>2</v>
      </c>
      <c r="AA188" s="146">
        <v>3</v>
      </c>
      <c r="AB188" s="147">
        <v>2</v>
      </c>
      <c r="AC188" s="132">
        <v>2</v>
      </c>
      <c r="AD188" s="85"/>
      <c r="AE188" s="85"/>
      <c r="AF188" s="133" t="str">
        <f t="shared" si="8"/>
        <v>75</v>
      </c>
    </row>
    <row r="189" spans="1:32" s="133" customFormat="1" ht="11.25" customHeight="1" x14ac:dyDescent="0.2">
      <c r="A189" s="134">
        <v>90</v>
      </c>
      <c r="B189" s="224">
        <v>233</v>
      </c>
      <c r="C189" s="135" t="s">
        <v>1408</v>
      </c>
      <c r="D189" s="136" t="s">
        <v>976</v>
      </c>
      <c r="E189" s="135">
        <v>233</v>
      </c>
      <c r="F189" s="136" t="s">
        <v>1543</v>
      </c>
      <c r="G189" s="136" t="s">
        <v>1546</v>
      </c>
      <c r="H189" s="136"/>
      <c r="I189" s="149"/>
      <c r="J189" s="119">
        <v>16.72878787878788</v>
      </c>
      <c r="K189" s="120">
        <f t="shared" si="6"/>
        <v>1.6598327121212124</v>
      </c>
      <c r="L189" s="121">
        <f t="shared" si="7"/>
        <v>184</v>
      </c>
      <c r="M189" s="122">
        <v>1</v>
      </c>
      <c r="N189" s="139">
        <v>1</v>
      </c>
      <c r="O189" s="123">
        <v>3</v>
      </c>
      <c r="P189" s="139">
        <v>1</v>
      </c>
      <c r="Q189" s="140">
        <v>2</v>
      </c>
      <c r="R189" s="141">
        <v>0</v>
      </c>
      <c r="S189" s="142">
        <v>3</v>
      </c>
      <c r="T189" s="142">
        <v>3</v>
      </c>
      <c r="U189" s="142">
        <v>2</v>
      </c>
      <c r="V189" s="142">
        <v>3</v>
      </c>
      <c r="W189" s="142">
        <v>0</v>
      </c>
      <c r="X189" s="143">
        <v>2</v>
      </c>
      <c r="Y189" s="144">
        <v>3</v>
      </c>
      <c r="Z189" s="145">
        <v>2</v>
      </c>
      <c r="AA189" s="146">
        <v>1</v>
      </c>
      <c r="AB189" s="147">
        <v>1</v>
      </c>
      <c r="AC189" s="132">
        <v>2</v>
      </c>
      <c r="AD189" s="85"/>
      <c r="AE189" s="85"/>
      <c r="AF189" s="133" t="str">
        <f t="shared" si="8"/>
        <v>233</v>
      </c>
    </row>
    <row r="190" spans="1:32" s="133" customFormat="1" ht="11.25" customHeight="1" x14ac:dyDescent="0.2">
      <c r="A190" s="134">
        <v>157</v>
      </c>
      <c r="B190" s="224">
        <v>387</v>
      </c>
      <c r="C190" s="135" t="s">
        <v>1412</v>
      </c>
      <c r="D190" s="136" t="s">
        <v>1482</v>
      </c>
      <c r="E190" s="136" t="s">
        <v>1569</v>
      </c>
      <c r="F190" s="136" t="s">
        <v>1416</v>
      </c>
      <c r="G190" s="136"/>
      <c r="H190" s="136"/>
      <c r="I190" s="149"/>
      <c r="J190" s="119">
        <v>3.4344696969696971</v>
      </c>
      <c r="K190" s="120">
        <f t="shared" si="6"/>
        <v>1.6499656553030304</v>
      </c>
      <c r="L190" s="121">
        <f t="shared" si="7"/>
        <v>185</v>
      </c>
      <c r="M190" s="122">
        <v>1</v>
      </c>
      <c r="N190" s="139">
        <v>2</v>
      </c>
      <c r="O190" s="123">
        <v>0</v>
      </c>
      <c r="P190" s="139">
        <v>2</v>
      </c>
      <c r="Q190" s="140">
        <v>3</v>
      </c>
      <c r="R190" s="141">
        <v>0</v>
      </c>
      <c r="S190" s="142">
        <v>1</v>
      </c>
      <c r="T190" s="142">
        <v>1</v>
      </c>
      <c r="U190" s="142">
        <v>1</v>
      </c>
      <c r="V190" s="142">
        <v>1</v>
      </c>
      <c r="W190" s="142">
        <v>0</v>
      </c>
      <c r="X190" s="143">
        <v>1</v>
      </c>
      <c r="Y190" s="144">
        <v>3</v>
      </c>
      <c r="Z190" s="145">
        <v>3</v>
      </c>
      <c r="AA190" s="146">
        <v>1</v>
      </c>
      <c r="AB190" s="147">
        <v>2</v>
      </c>
      <c r="AC190" s="132">
        <v>2</v>
      </c>
      <c r="AD190" s="85"/>
      <c r="AE190" s="85"/>
      <c r="AF190" s="133" t="str">
        <f t="shared" si="8"/>
        <v>387</v>
      </c>
    </row>
    <row r="191" spans="1:32" s="133" customFormat="1" ht="11.25" customHeight="1" x14ac:dyDescent="0.2">
      <c r="A191" s="134">
        <v>78</v>
      </c>
      <c r="B191" s="224">
        <v>221</v>
      </c>
      <c r="C191" s="135" t="s">
        <v>1408</v>
      </c>
      <c r="D191" s="136" t="s">
        <v>1409</v>
      </c>
      <c r="E191" s="136" t="s">
        <v>1442</v>
      </c>
      <c r="F191" s="136" t="s">
        <v>1416</v>
      </c>
      <c r="G191" s="136"/>
      <c r="H191" s="136"/>
      <c r="I191" s="149"/>
      <c r="J191" s="119">
        <v>14.797348484848484</v>
      </c>
      <c r="K191" s="120">
        <f t="shared" si="6"/>
        <v>1.6498520265151515</v>
      </c>
      <c r="L191" s="121">
        <f t="shared" si="7"/>
        <v>186</v>
      </c>
      <c r="M191" s="122">
        <v>3</v>
      </c>
      <c r="N191" s="139">
        <v>3</v>
      </c>
      <c r="O191" s="123">
        <v>0</v>
      </c>
      <c r="P191" s="139">
        <v>1</v>
      </c>
      <c r="Q191" s="140">
        <v>2</v>
      </c>
      <c r="R191" s="141">
        <v>0</v>
      </c>
      <c r="S191" s="142">
        <v>1</v>
      </c>
      <c r="T191" s="142">
        <v>0</v>
      </c>
      <c r="U191" s="142">
        <v>0</v>
      </c>
      <c r="V191" s="142">
        <v>2</v>
      </c>
      <c r="W191" s="142">
        <v>0</v>
      </c>
      <c r="X191" s="143">
        <v>3</v>
      </c>
      <c r="Y191" s="144">
        <v>3</v>
      </c>
      <c r="Z191" s="145">
        <v>2</v>
      </c>
      <c r="AA191" s="146">
        <v>1</v>
      </c>
      <c r="AB191" s="147">
        <v>1</v>
      </c>
      <c r="AC191" s="132">
        <v>3</v>
      </c>
      <c r="AD191" s="85"/>
      <c r="AE191" s="85"/>
      <c r="AF191" s="133" t="str">
        <f t="shared" si="8"/>
        <v>221</v>
      </c>
    </row>
    <row r="192" spans="1:32" s="133" customFormat="1" ht="11.25" customHeight="1" x14ac:dyDescent="0.2">
      <c r="A192" s="134">
        <v>125</v>
      </c>
      <c r="B192" s="224">
        <v>307</v>
      </c>
      <c r="C192" s="135" t="s">
        <v>1563</v>
      </c>
      <c r="D192" s="136" t="s">
        <v>602</v>
      </c>
      <c r="E192" s="135" t="s">
        <v>1416</v>
      </c>
      <c r="F192" s="136" t="s">
        <v>1416</v>
      </c>
      <c r="G192" s="136"/>
      <c r="H192" s="136"/>
      <c r="I192" s="149"/>
      <c r="J192" s="119">
        <v>3.7221590909090909</v>
      </c>
      <c r="K192" s="120">
        <f t="shared" si="6"/>
        <v>1.6399627784090911</v>
      </c>
      <c r="L192" s="121">
        <f t="shared" si="7"/>
        <v>187</v>
      </c>
      <c r="M192" s="122">
        <v>1</v>
      </c>
      <c r="N192" s="139">
        <v>2</v>
      </c>
      <c r="O192" s="123">
        <v>1</v>
      </c>
      <c r="P192" s="139">
        <v>2</v>
      </c>
      <c r="Q192" s="140">
        <v>2</v>
      </c>
      <c r="R192" s="141">
        <v>0</v>
      </c>
      <c r="S192" s="142">
        <v>1</v>
      </c>
      <c r="T192" s="142">
        <v>1</v>
      </c>
      <c r="U192" s="142">
        <v>1</v>
      </c>
      <c r="V192" s="142">
        <v>1</v>
      </c>
      <c r="W192" s="142">
        <v>0</v>
      </c>
      <c r="X192" s="143">
        <v>0</v>
      </c>
      <c r="Y192" s="144">
        <v>3</v>
      </c>
      <c r="Z192" s="145">
        <v>3</v>
      </c>
      <c r="AA192" s="146">
        <v>1</v>
      </c>
      <c r="AB192" s="147">
        <v>3</v>
      </c>
      <c r="AC192" s="132">
        <v>2</v>
      </c>
      <c r="AD192" s="85"/>
      <c r="AE192" s="85"/>
      <c r="AF192" s="133" t="str">
        <f t="shared" si="8"/>
        <v>307</v>
      </c>
    </row>
    <row r="193" spans="1:32" s="133" customFormat="1" ht="11.25" customHeight="1" x14ac:dyDescent="0.2">
      <c r="A193" s="134">
        <v>247</v>
      </c>
      <c r="B193" s="224">
        <v>920</v>
      </c>
      <c r="C193" s="135" t="s">
        <v>1408</v>
      </c>
      <c r="D193" s="136" t="s">
        <v>1570</v>
      </c>
      <c r="E193" s="135" t="s">
        <v>1571</v>
      </c>
      <c r="F193" s="136" t="s">
        <v>1416</v>
      </c>
      <c r="G193" s="136"/>
      <c r="H193" s="136"/>
      <c r="I193" s="149"/>
      <c r="J193" s="119">
        <v>4.9240530303030301</v>
      </c>
      <c r="K193" s="120">
        <f t="shared" si="6"/>
        <v>1.6399507594696972</v>
      </c>
      <c r="L193" s="121">
        <f t="shared" si="7"/>
        <v>188</v>
      </c>
      <c r="M193" s="122">
        <v>1</v>
      </c>
      <c r="N193" s="139">
        <v>1</v>
      </c>
      <c r="O193" s="123">
        <v>1</v>
      </c>
      <c r="P193" s="139">
        <v>3</v>
      </c>
      <c r="Q193" s="140">
        <v>2</v>
      </c>
      <c r="R193" s="141">
        <v>0</v>
      </c>
      <c r="S193" s="142">
        <v>1</v>
      </c>
      <c r="T193" s="142">
        <v>0</v>
      </c>
      <c r="U193" s="142">
        <v>1</v>
      </c>
      <c r="V193" s="142">
        <v>1</v>
      </c>
      <c r="W193" s="142">
        <v>0</v>
      </c>
      <c r="X193" s="143">
        <v>2</v>
      </c>
      <c r="Y193" s="144">
        <v>3</v>
      </c>
      <c r="Z193" s="145">
        <v>3</v>
      </c>
      <c r="AA193" s="146">
        <v>1</v>
      </c>
      <c r="AB193" s="147">
        <v>1</v>
      </c>
      <c r="AC193" s="132">
        <v>2</v>
      </c>
      <c r="AD193" s="85"/>
      <c r="AE193" s="85"/>
      <c r="AF193" s="133" t="str">
        <f t="shared" si="8"/>
        <v>920</v>
      </c>
    </row>
    <row r="194" spans="1:32" s="133" customFormat="1" ht="11.25" customHeight="1" x14ac:dyDescent="0.2">
      <c r="A194" s="134">
        <v>307</v>
      </c>
      <c r="B194" s="224" t="s">
        <v>1155</v>
      </c>
      <c r="C194" s="135" t="s">
        <v>1408</v>
      </c>
      <c r="D194" s="136" t="s">
        <v>1176</v>
      </c>
      <c r="E194" s="135" t="s">
        <v>1155</v>
      </c>
      <c r="F194" s="136" t="s">
        <v>1416</v>
      </c>
      <c r="G194" s="136"/>
      <c r="H194" s="136"/>
      <c r="I194" s="149"/>
      <c r="J194" s="119">
        <v>10.767045454545455</v>
      </c>
      <c r="K194" s="120">
        <f t="shared" si="6"/>
        <v>1.6398923295454548</v>
      </c>
      <c r="L194" s="121">
        <f t="shared" si="7"/>
        <v>189</v>
      </c>
      <c r="M194" s="122">
        <v>3</v>
      </c>
      <c r="N194" s="139">
        <v>2</v>
      </c>
      <c r="O194" s="123">
        <v>2</v>
      </c>
      <c r="P194" s="139">
        <v>1</v>
      </c>
      <c r="Q194" s="140">
        <v>1</v>
      </c>
      <c r="R194" s="141">
        <v>1</v>
      </c>
      <c r="S194" s="142">
        <v>2</v>
      </c>
      <c r="T194" s="142">
        <v>2</v>
      </c>
      <c r="U194" s="142">
        <v>2</v>
      </c>
      <c r="V194" s="142">
        <v>2</v>
      </c>
      <c r="W194" s="142">
        <v>1</v>
      </c>
      <c r="X194" s="143">
        <v>2</v>
      </c>
      <c r="Y194" s="144">
        <v>2</v>
      </c>
      <c r="Z194" s="145">
        <v>2</v>
      </c>
      <c r="AA194" s="146">
        <v>1</v>
      </c>
      <c r="AB194" s="147">
        <v>1</v>
      </c>
      <c r="AC194" s="132">
        <v>1</v>
      </c>
      <c r="AD194" s="85"/>
      <c r="AE194" s="85"/>
      <c r="AF194" s="133" t="str">
        <f t="shared" si="8"/>
        <v>RA1</v>
      </c>
    </row>
    <row r="195" spans="1:32" s="133" customFormat="1" ht="11.25" customHeight="1" x14ac:dyDescent="0.2">
      <c r="A195" s="134">
        <v>215</v>
      </c>
      <c r="B195" s="224">
        <v>522</v>
      </c>
      <c r="C195" s="135" t="s">
        <v>1408</v>
      </c>
      <c r="D195" s="136" t="s">
        <v>1423</v>
      </c>
      <c r="E195" s="135" t="s">
        <v>1572</v>
      </c>
      <c r="F195" s="136" t="s">
        <v>1416</v>
      </c>
      <c r="G195" s="136"/>
      <c r="H195" s="136"/>
      <c r="I195" s="149"/>
      <c r="J195" s="119">
        <v>14.514962121212122</v>
      </c>
      <c r="K195" s="120">
        <f t="shared" si="6"/>
        <v>1.639854850378788</v>
      </c>
      <c r="L195" s="121">
        <f t="shared" si="7"/>
        <v>190</v>
      </c>
      <c r="M195" s="122">
        <v>1</v>
      </c>
      <c r="N195" s="139">
        <v>2</v>
      </c>
      <c r="O195" s="123">
        <v>3</v>
      </c>
      <c r="P195" s="139">
        <v>1</v>
      </c>
      <c r="Q195" s="140">
        <v>1</v>
      </c>
      <c r="R195" s="141">
        <v>1</v>
      </c>
      <c r="S195" s="142">
        <v>3</v>
      </c>
      <c r="T195" s="142">
        <v>2</v>
      </c>
      <c r="U195" s="142">
        <v>2</v>
      </c>
      <c r="V195" s="142">
        <v>2</v>
      </c>
      <c r="W195" s="142">
        <v>0</v>
      </c>
      <c r="X195" s="143">
        <v>2</v>
      </c>
      <c r="Y195" s="144">
        <v>3</v>
      </c>
      <c r="Z195" s="145">
        <v>2</v>
      </c>
      <c r="AA195" s="146">
        <v>1</v>
      </c>
      <c r="AB195" s="147">
        <v>1</v>
      </c>
      <c r="AC195" s="132">
        <v>1</v>
      </c>
      <c r="AD195" s="85"/>
      <c r="AE195" s="85"/>
      <c r="AF195" s="133" t="str">
        <f t="shared" si="8"/>
        <v>522</v>
      </c>
    </row>
    <row r="196" spans="1:32" s="133" customFormat="1" ht="11.25" customHeight="1" x14ac:dyDescent="0.2">
      <c r="A196" s="134">
        <v>12</v>
      </c>
      <c r="B196" s="224">
        <v>79</v>
      </c>
      <c r="C196" s="135" t="s">
        <v>1412</v>
      </c>
      <c r="D196" s="136" t="s">
        <v>241</v>
      </c>
      <c r="E196" s="136" t="s">
        <v>1551</v>
      </c>
      <c r="F196" s="136" t="s">
        <v>1559</v>
      </c>
      <c r="G196" s="136"/>
      <c r="H196" s="136"/>
      <c r="I196" s="149"/>
      <c r="J196" s="119">
        <v>10.3</v>
      </c>
      <c r="K196" s="120">
        <f t="shared" si="6"/>
        <v>1.6198970000000001</v>
      </c>
      <c r="L196" s="121">
        <f t="shared" si="7"/>
        <v>191</v>
      </c>
      <c r="M196" s="122">
        <v>3</v>
      </c>
      <c r="N196" s="139">
        <v>3</v>
      </c>
      <c r="O196" s="123">
        <v>0</v>
      </c>
      <c r="P196" s="139">
        <v>2</v>
      </c>
      <c r="Q196" s="140">
        <v>2</v>
      </c>
      <c r="R196" s="141">
        <v>0</v>
      </c>
      <c r="S196" s="142">
        <v>1</v>
      </c>
      <c r="T196" s="142">
        <v>0</v>
      </c>
      <c r="U196" s="142">
        <v>1</v>
      </c>
      <c r="V196" s="142">
        <v>1</v>
      </c>
      <c r="W196" s="142">
        <v>0</v>
      </c>
      <c r="X196" s="143">
        <v>3</v>
      </c>
      <c r="Y196" s="144">
        <v>3</v>
      </c>
      <c r="Z196" s="145">
        <v>1</v>
      </c>
      <c r="AA196" s="146">
        <v>1</v>
      </c>
      <c r="AB196" s="147">
        <v>1</v>
      </c>
      <c r="AC196" s="132">
        <v>2</v>
      </c>
      <c r="AD196" s="85"/>
      <c r="AE196" s="85"/>
      <c r="AF196" s="133" t="str">
        <f t="shared" si="8"/>
        <v>79</v>
      </c>
    </row>
    <row r="197" spans="1:32" s="133" customFormat="1" ht="11.25" customHeight="1" x14ac:dyDescent="0.2">
      <c r="A197" s="134">
        <v>26</v>
      </c>
      <c r="B197" s="224">
        <v>176</v>
      </c>
      <c r="C197" s="135" t="s">
        <v>1408</v>
      </c>
      <c r="D197" s="136" t="s">
        <v>464</v>
      </c>
      <c r="E197" s="136">
        <v>176</v>
      </c>
      <c r="F197" s="136" t="s">
        <v>1447</v>
      </c>
      <c r="G197" s="136" t="s">
        <v>1573</v>
      </c>
      <c r="H197" s="136"/>
      <c r="I197" s="149"/>
      <c r="J197" s="119">
        <v>14.040530303030303</v>
      </c>
      <c r="K197" s="120">
        <f t="shared" si="6"/>
        <v>1.60985959469697</v>
      </c>
      <c r="L197" s="121">
        <f t="shared" si="7"/>
        <v>192</v>
      </c>
      <c r="M197" s="122">
        <v>1</v>
      </c>
      <c r="N197" s="139">
        <v>1</v>
      </c>
      <c r="O197" s="123">
        <v>2</v>
      </c>
      <c r="P197" s="139">
        <v>2</v>
      </c>
      <c r="Q197" s="140">
        <v>2</v>
      </c>
      <c r="R197" s="141">
        <v>0</v>
      </c>
      <c r="S197" s="142">
        <v>3</v>
      </c>
      <c r="T197" s="142">
        <v>2</v>
      </c>
      <c r="U197" s="142">
        <v>2</v>
      </c>
      <c r="V197" s="142">
        <v>2</v>
      </c>
      <c r="W197" s="142">
        <v>0</v>
      </c>
      <c r="X197" s="143">
        <v>2</v>
      </c>
      <c r="Y197" s="144">
        <v>3</v>
      </c>
      <c r="Z197" s="145">
        <v>2</v>
      </c>
      <c r="AA197" s="146">
        <v>1</v>
      </c>
      <c r="AB197" s="147">
        <v>1</v>
      </c>
      <c r="AC197" s="132">
        <v>1</v>
      </c>
      <c r="AD197" s="85"/>
      <c r="AE197" s="85"/>
      <c r="AF197" s="133" t="str">
        <f t="shared" si="8"/>
        <v>176</v>
      </c>
    </row>
    <row r="198" spans="1:32" s="133" customFormat="1" ht="11.25" customHeight="1" x14ac:dyDescent="0.2">
      <c r="A198" s="134">
        <v>244</v>
      </c>
      <c r="B198" s="224">
        <v>909</v>
      </c>
      <c r="C198" s="135" t="s">
        <v>1408</v>
      </c>
      <c r="D198" s="136" t="s">
        <v>578</v>
      </c>
      <c r="E198" s="135">
        <v>909</v>
      </c>
      <c r="F198" s="136" t="s">
        <v>1566</v>
      </c>
      <c r="G198" s="136"/>
      <c r="H198" s="136"/>
      <c r="I198" s="149"/>
      <c r="J198" s="119">
        <v>17.418939393939393</v>
      </c>
      <c r="K198" s="120">
        <f t="shared" ref="K198:K261" si="9">M$4*M198+N$4*N198+O$4*O198+P$4*P198+Q$4*Q198+R$4*R198+S$4*S198+T$4*T198+U$4*U198+V$4*V198+W$4*W198+X$4*X198+Y$4*Y198+Z$4*Z198+AA$4*AA198+AB$4*AB198+AC$4*AC198-(J198/100000)</f>
        <v>1.609825810606061</v>
      </c>
      <c r="L198" s="121">
        <f t="shared" ref="L198:L261" si="10">RANK(K198,$K$6:$K$291)</f>
        <v>193</v>
      </c>
      <c r="M198" s="122">
        <v>3</v>
      </c>
      <c r="N198" s="139">
        <v>2</v>
      </c>
      <c r="O198" s="123">
        <v>2</v>
      </c>
      <c r="P198" s="139">
        <v>1</v>
      </c>
      <c r="Q198" s="140">
        <v>1</v>
      </c>
      <c r="R198" s="141">
        <v>0</v>
      </c>
      <c r="S198" s="142">
        <v>2</v>
      </c>
      <c r="T198" s="142">
        <v>2</v>
      </c>
      <c r="U198" s="142">
        <v>2</v>
      </c>
      <c r="V198" s="142">
        <v>3</v>
      </c>
      <c r="W198" s="142">
        <v>0</v>
      </c>
      <c r="X198" s="143">
        <v>2</v>
      </c>
      <c r="Y198" s="144">
        <v>2</v>
      </c>
      <c r="Z198" s="145">
        <v>2</v>
      </c>
      <c r="AA198" s="146">
        <v>0</v>
      </c>
      <c r="AB198" s="147">
        <v>1</v>
      </c>
      <c r="AC198" s="132">
        <v>2</v>
      </c>
      <c r="AD198" s="85"/>
      <c r="AE198" s="85"/>
      <c r="AF198" s="133" t="str">
        <f t="shared" si="8"/>
        <v>909</v>
      </c>
    </row>
    <row r="199" spans="1:32" s="133" customFormat="1" ht="11.25" customHeight="1" x14ac:dyDescent="0.2">
      <c r="A199" s="134">
        <v>9</v>
      </c>
      <c r="B199" s="224">
        <v>75</v>
      </c>
      <c r="C199" s="135" t="s">
        <v>1412</v>
      </c>
      <c r="D199" s="136" t="s">
        <v>1122</v>
      </c>
      <c r="E199" s="135" t="s">
        <v>1553</v>
      </c>
      <c r="F199" s="136" t="s">
        <v>1416</v>
      </c>
      <c r="G199" s="136"/>
      <c r="H199" s="136"/>
      <c r="I199" s="149"/>
      <c r="J199" s="119">
        <v>15.389393939393939</v>
      </c>
      <c r="K199" s="120">
        <f t="shared" si="9"/>
        <v>1.5898461060606066</v>
      </c>
      <c r="L199" s="121">
        <f t="shared" si="10"/>
        <v>194</v>
      </c>
      <c r="M199" s="122">
        <v>3</v>
      </c>
      <c r="N199" s="139">
        <v>1</v>
      </c>
      <c r="O199" s="123">
        <v>1</v>
      </c>
      <c r="P199" s="139">
        <v>1</v>
      </c>
      <c r="Q199" s="140">
        <v>2</v>
      </c>
      <c r="R199" s="141">
        <v>1</v>
      </c>
      <c r="S199" s="142">
        <v>2</v>
      </c>
      <c r="T199" s="142">
        <v>0</v>
      </c>
      <c r="U199" s="142">
        <v>2</v>
      </c>
      <c r="V199" s="142">
        <v>1</v>
      </c>
      <c r="W199" s="142">
        <v>0</v>
      </c>
      <c r="X199" s="143">
        <v>3</v>
      </c>
      <c r="Y199" s="144">
        <v>3</v>
      </c>
      <c r="Z199" s="145">
        <v>1</v>
      </c>
      <c r="AA199" s="146">
        <v>3</v>
      </c>
      <c r="AB199" s="147">
        <v>3</v>
      </c>
      <c r="AC199" s="132">
        <v>3</v>
      </c>
      <c r="AD199" s="85"/>
      <c r="AE199" s="85"/>
      <c r="AF199" s="133" t="str">
        <f t="shared" ref="AF199:AF262" si="11">TEXT(B199,"#")</f>
        <v>75</v>
      </c>
    </row>
    <row r="200" spans="1:32" s="133" customFormat="1" ht="11.25" customHeight="1" x14ac:dyDescent="0.2">
      <c r="A200" s="134">
        <v>246</v>
      </c>
      <c r="B200" s="224">
        <v>920</v>
      </c>
      <c r="C200" s="135" t="s">
        <v>1408</v>
      </c>
      <c r="D200" s="136" t="s">
        <v>1570</v>
      </c>
      <c r="E200" s="135" t="s">
        <v>1574</v>
      </c>
      <c r="F200" s="136" t="s">
        <v>1416</v>
      </c>
      <c r="G200" s="136"/>
      <c r="H200" s="136"/>
      <c r="I200" s="149"/>
      <c r="J200" s="119">
        <v>1.9890151515151515</v>
      </c>
      <c r="K200" s="120">
        <f t="shared" si="9"/>
        <v>1.5699801098484849</v>
      </c>
      <c r="L200" s="121">
        <f t="shared" si="10"/>
        <v>195</v>
      </c>
      <c r="M200" s="122">
        <v>1</v>
      </c>
      <c r="N200" s="139">
        <v>1</v>
      </c>
      <c r="O200" s="123">
        <v>0</v>
      </c>
      <c r="P200" s="139">
        <v>3</v>
      </c>
      <c r="Q200" s="140">
        <v>2</v>
      </c>
      <c r="R200" s="141">
        <v>0</v>
      </c>
      <c r="S200" s="142">
        <v>1</v>
      </c>
      <c r="T200" s="142">
        <v>0</v>
      </c>
      <c r="U200" s="142">
        <v>1</v>
      </c>
      <c r="V200" s="142">
        <v>1</v>
      </c>
      <c r="W200" s="142">
        <v>0</v>
      </c>
      <c r="X200" s="143">
        <v>2</v>
      </c>
      <c r="Y200" s="144">
        <v>3</v>
      </c>
      <c r="Z200" s="145">
        <v>3</v>
      </c>
      <c r="AA200" s="146">
        <v>1</v>
      </c>
      <c r="AB200" s="147">
        <v>3</v>
      </c>
      <c r="AC200" s="132">
        <v>1</v>
      </c>
      <c r="AD200" s="85"/>
      <c r="AE200" s="85"/>
      <c r="AF200" s="133" t="str">
        <f t="shared" si="11"/>
        <v>920</v>
      </c>
    </row>
    <row r="201" spans="1:32" s="133" customFormat="1" ht="11.25" customHeight="1" x14ac:dyDescent="0.2">
      <c r="A201" s="134">
        <v>304</v>
      </c>
      <c r="B201" s="224" t="s">
        <v>1575</v>
      </c>
      <c r="C201" s="135" t="s">
        <v>1408</v>
      </c>
      <c r="D201" s="136" t="s">
        <v>1576</v>
      </c>
      <c r="E201" s="135" t="s">
        <v>1575</v>
      </c>
      <c r="F201" s="136" t="s">
        <v>1416</v>
      </c>
      <c r="G201" s="136"/>
      <c r="H201" s="136"/>
      <c r="I201" s="149"/>
      <c r="J201" s="119">
        <v>2.8384469696969696</v>
      </c>
      <c r="K201" s="120">
        <f t="shared" si="9"/>
        <v>1.5699716155303032</v>
      </c>
      <c r="L201" s="121">
        <f t="shared" si="10"/>
        <v>196</v>
      </c>
      <c r="M201" s="122">
        <v>3</v>
      </c>
      <c r="N201" s="139">
        <v>2</v>
      </c>
      <c r="O201" s="123">
        <v>2</v>
      </c>
      <c r="P201" s="139">
        <v>2</v>
      </c>
      <c r="Q201" s="140">
        <v>2</v>
      </c>
      <c r="R201" s="141">
        <v>0</v>
      </c>
      <c r="S201" s="142">
        <v>1</v>
      </c>
      <c r="T201" s="142">
        <v>0</v>
      </c>
      <c r="U201" s="142">
        <v>1</v>
      </c>
      <c r="V201" s="142">
        <v>1</v>
      </c>
      <c r="W201" s="142">
        <v>0</v>
      </c>
      <c r="X201" s="143">
        <v>2</v>
      </c>
      <c r="Y201" s="144">
        <v>0</v>
      </c>
      <c r="Z201" s="145">
        <v>2</v>
      </c>
      <c r="AA201" s="146">
        <v>0</v>
      </c>
      <c r="AB201" s="147">
        <v>1</v>
      </c>
      <c r="AC201" s="132">
        <v>1</v>
      </c>
      <c r="AD201" s="85"/>
      <c r="AE201" s="85"/>
      <c r="AF201" s="133" t="str">
        <f t="shared" si="11"/>
        <v>MOR1</v>
      </c>
    </row>
    <row r="202" spans="1:32" s="133" customFormat="1" ht="11.25" customHeight="1" x14ac:dyDescent="0.2">
      <c r="A202" s="134">
        <v>210</v>
      </c>
      <c r="B202" s="224">
        <v>521</v>
      </c>
      <c r="C202" s="135" t="s">
        <v>1408</v>
      </c>
      <c r="D202" s="136" t="s">
        <v>1423</v>
      </c>
      <c r="E202" s="135" t="s">
        <v>1557</v>
      </c>
      <c r="F202" s="136" t="s">
        <v>1536</v>
      </c>
      <c r="G202" s="136"/>
      <c r="H202" s="136"/>
      <c r="I202" s="149"/>
      <c r="J202" s="119">
        <v>10.717613636363636</v>
      </c>
      <c r="K202" s="120">
        <f t="shared" si="9"/>
        <v>1.5698928238636365</v>
      </c>
      <c r="L202" s="121">
        <f t="shared" si="10"/>
        <v>197</v>
      </c>
      <c r="M202" s="122">
        <v>3</v>
      </c>
      <c r="N202" s="139">
        <v>2</v>
      </c>
      <c r="O202" s="123">
        <v>1</v>
      </c>
      <c r="P202" s="139">
        <v>1</v>
      </c>
      <c r="Q202" s="140">
        <v>1</v>
      </c>
      <c r="R202" s="141">
        <v>0</v>
      </c>
      <c r="S202" s="142">
        <v>2</v>
      </c>
      <c r="T202" s="142">
        <v>1</v>
      </c>
      <c r="U202" s="142">
        <v>1</v>
      </c>
      <c r="V202" s="142">
        <v>2</v>
      </c>
      <c r="W202" s="142">
        <v>0</v>
      </c>
      <c r="X202" s="143">
        <v>3</v>
      </c>
      <c r="Y202" s="144">
        <v>3</v>
      </c>
      <c r="Z202" s="145">
        <v>2</v>
      </c>
      <c r="AA202" s="146">
        <v>1</v>
      </c>
      <c r="AB202" s="147">
        <v>2</v>
      </c>
      <c r="AC202" s="132">
        <v>1</v>
      </c>
      <c r="AD202" s="85"/>
      <c r="AE202" s="85"/>
      <c r="AF202" s="133" t="str">
        <f t="shared" si="11"/>
        <v>521</v>
      </c>
    </row>
    <row r="203" spans="1:32" s="133" customFormat="1" ht="11.25" customHeight="1" x14ac:dyDescent="0.2">
      <c r="A203" s="134">
        <v>110</v>
      </c>
      <c r="B203" s="224">
        <v>246</v>
      </c>
      <c r="C203" s="135" t="s">
        <v>1412</v>
      </c>
      <c r="D203" s="136" t="s">
        <v>844</v>
      </c>
      <c r="E203" s="135" t="s">
        <v>1577</v>
      </c>
      <c r="F203" s="136" t="s">
        <v>1578</v>
      </c>
      <c r="G203" s="136"/>
      <c r="H203" s="136"/>
      <c r="I203" s="149"/>
      <c r="J203" s="119">
        <v>11.428977272727273</v>
      </c>
      <c r="K203" s="120">
        <f t="shared" si="9"/>
        <v>1.5698857102272727</v>
      </c>
      <c r="L203" s="121">
        <f t="shared" si="10"/>
        <v>198</v>
      </c>
      <c r="M203" s="122">
        <v>1</v>
      </c>
      <c r="N203" s="139">
        <v>1</v>
      </c>
      <c r="O203" s="123">
        <v>2</v>
      </c>
      <c r="P203" s="139">
        <v>1</v>
      </c>
      <c r="Q203" s="140">
        <v>1</v>
      </c>
      <c r="R203" s="141">
        <v>3</v>
      </c>
      <c r="S203" s="142">
        <v>3</v>
      </c>
      <c r="T203" s="142">
        <v>3</v>
      </c>
      <c r="U203" s="142">
        <v>1</v>
      </c>
      <c r="V203" s="142">
        <v>2</v>
      </c>
      <c r="W203" s="142">
        <v>0</v>
      </c>
      <c r="X203" s="143">
        <v>2</v>
      </c>
      <c r="Y203" s="144">
        <v>3</v>
      </c>
      <c r="Z203" s="145">
        <v>2</v>
      </c>
      <c r="AA203" s="146">
        <v>2</v>
      </c>
      <c r="AB203" s="147">
        <v>1</v>
      </c>
      <c r="AC203" s="132">
        <v>3</v>
      </c>
      <c r="AD203" s="85"/>
      <c r="AE203" s="85"/>
      <c r="AF203" s="133" t="str">
        <f t="shared" si="11"/>
        <v>246</v>
      </c>
    </row>
    <row r="204" spans="1:32" s="133" customFormat="1" ht="11.25" customHeight="1" x14ac:dyDescent="0.2">
      <c r="A204" s="134">
        <v>218</v>
      </c>
      <c r="B204" s="224">
        <v>524</v>
      </c>
      <c r="C204" s="135" t="s">
        <v>1412</v>
      </c>
      <c r="D204" s="136" t="s">
        <v>1122</v>
      </c>
      <c r="E204" s="135" t="s">
        <v>1579</v>
      </c>
      <c r="F204" s="136" t="s">
        <v>1444</v>
      </c>
      <c r="G204" s="136"/>
      <c r="H204" s="136"/>
      <c r="I204" s="149"/>
      <c r="J204" s="119">
        <v>3.271969696969697</v>
      </c>
      <c r="K204" s="120">
        <f t="shared" si="9"/>
        <v>1.5599672803030307</v>
      </c>
      <c r="L204" s="121">
        <f t="shared" si="10"/>
        <v>199</v>
      </c>
      <c r="M204" s="122">
        <v>1</v>
      </c>
      <c r="N204" s="139">
        <v>1</v>
      </c>
      <c r="O204" s="123">
        <v>1</v>
      </c>
      <c r="P204" s="139">
        <v>2</v>
      </c>
      <c r="Q204" s="140">
        <v>2</v>
      </c>
      <c r="R204" s="141">
        <v>1</v>
      </c>
      <c r="S204" s="142">
        <v>1</v>
      </c>
      <c r="T204" s="142">
        <v>2</v>
      </c>
      <c r="U204" s="142">
        <v>1</v>
      </c>
      <c r="V204" s="142">
        <v>1</v>
      </c>
      <c r="W204" s="142">
        <v>0</v>
      </c>
      <c r="X204" s="143">
        <v>2</v>
      </c>
      <c r="Y204" s="144">
        <v>3</v>
      </c>
      <c r="Z204" s="145">
        <v>3</v>
      </c>
      <c r="AA204" s="146">
        <v>1</v>
      </c>
      <c r="AB204" s="147">
        <v>1</v>
      </c>
      <c r="AC204" s="132">
        <v>1</v>
      </c>
      <c r="AD204" s="85"/>
      <c r="AE204" s="85"/>
      <c r="AF204" s="133" t="str">
        <f t="shared" si="11"/>
        <v>524</v>
      </c>
    </row>
    <row r="205" spans="1:32" s="133" customFormat="1" ht="11.25" customHeight="1" x14ac:dyDescent="0.2">
      <c r="A205" s="134">
        <v>194</v>
      </c>
      <c r="B205" s="224">
        <v>470</v>
      </c>
      <c r="C205" s="135" t="s">
        <v>1408</v>
      </c>
      <c r="D205" s="136" t="s">
        <v>1501</v>
      </c>
      <c r="E205" s="135" t="s">
        <v>1580</v>
      </c>
      <c r="F205" s="136" t="s">
        <v>1416</v>
      </c>
      <c r="G205" s="136"/>
      <c r="H205" s="136"/>
      <c r="I205" s="149"/>
      <c r="J205" s="119">
        <v>5.5282196969696971</v>
      </c>
      <c r="K205" s="120">
        <f t="shared" si="9"/>
        <v>1.5599447178030306</v>
      </c>
      <c r="L205" s="121">
        <f t="shared" si="10"/>
        <v>200</v>
      </c>
      <c r="M205" s="122">
        <v>1</v>
      </c>
      <c r="N205" s="139">
        <v>1</v>
      </c>
      <c r="O205" s="123">
        <v>1</v>
      </c>
      <c r="P205" s="139">
        <v>2</v>
      </c>
      <c r="Q205" s="140">
        <v>2</v>
      </c>
      <c r="R205" s="141">
        <v>1</v>
      </c>
      <c r="S205" s="142">
        <v>1</v>
      </c>
      <c r="T205" s="142">
        <v>2</v>
      </c>
      <c r="U205" s="142">
        <v>1</v>
      </c>
      <c r="V205" s="142">
        <v>1</v>
      </c>
      <c r="W205" s="142">
        <v>0</v>
      </c>
      <c r="X205" s="143">
        <v>2</v>
      </c>
      <c r="Y205" s="144">
        <v>3</v>
      </c>
      <c r="Z205" s="145">
        <v>3</v>
      </c>
      <c r="AA205" s="146">
        <v>1</v>
      </c>
      <c r="AB205" s="147">
        <v>1</v>
      </c>
      <c r="AC205" s="132">
        <v>1</v>
      </c>
      <c r="AD205" s="85"/>
      <c r="AE205" s="85"/>
      <c r="AF205" s="133" t="str">
        <f t="shared" si="11"/>
        <v>470</v>
      </c>
    </row>
    <row r="206" spans="1:32" s="133" customFormat="1" ht="11.25" customHeight="1" x14ac:dyDescent="0.2">
      <c r="A206" s="134">
        <v>187</v>
      </c>
      <c r="B206" s="224">
        <v>450</v>
      </c>
      <c r="C206" s="135" t="s">
        <v>1408</v>
      </c>
      <c r="D206" s="136" t="s">
        <v>460</v>
      </c>
      <c r="E206" s="135" t="s">
        <v>1581</v>
      </c>
      <c r="F206" s="136" t="s">
        <v>1416</v>
      </c>
      <c r="G206" s="136"/>
      <c r="H206" s="136"/>
      <c r="I206" s="149"/>
      <c r="J206" s="119">
        <v>8.5977272727272727</v>
      </c>
      <c r="K206" s="120">
        <f t="shared" si="9"/>
        <v>1.5599140227272732</v>
      </c>
      <c r="L206" s="121">
        <f t="shared" si="10"/>
        <v>201</v>
      </c>
      <c r="M206" s="122">
        <v>1</v>
      </c>
      <c r="N206" s="139">
        <v>3</v>
      </c>
      <c r="O206" s="123">
        <v>3</v>
      </c>
      <c r="P206" s="139">
        <v>1</v>
      </c>
      <c r="Q206" s="140">
        <v>1</v>
      </c>
      <c r="R206" s="141">
        <v>1</v>
      </c>
      <c r="S206" s="142">
        <v>2</v>
      </c>
      <c r="T206" s="142">
        <v>1</v>
      </c>
      <c r="U206" s="142">
        <v>1</v>
      </c>
      <c r="V206" s="142">
        <v>2</v>
      </c>
      <c r="W206" s="142">
        <v>0</v>
      </c>
      <c r="X206" s="143">
        <v>1</v>
      </c>
      <c r="Y206" s="144">
        <v>3</v>
      </c>
      <c r="Z206" s="145">
        <v>1</v>
      </c>
      <c r="AA206" s="146">
        <v>1</v>
      </c>
      <c r="AB206" s="147">
        <v>1</v>
      </c>
      <c r="AC206" s="132">
        <v>2</v>
      </c>
      <c r="AD206" s="85"/>
      <c r="AE206" s="85"/>
      <c r="AF206" s="133" t="str">
        <f t="shared" si="11"/>
        <v>450</v>
      </c>
    </row>
    <row r="207" spans="1:32" s="133" customFormat="1" ht="11.25" customHeight="1" x14ac:dyDescent="0.2">
      <c r="A207" s="134">
        <v>28</v>
      </c>
      <c r="B207" s="224">
        <v>176</v>
      </c>
      <c r="C207" s="135" t="s">
        <v>1408</v>
      </c>
      <c r="D207" s="136" t="s">
        <v>464</v>
      </c>
      <c r="E207" s="135" t="s">
        <v>1573</v>
      </c>
      <c r="F207" s="136" t="s">
        <v>1416</v>
      </c>
      <c r="G207" s="136"/>
      <c r="H207" s="136"/>
      <c r="I207" s="149"/>
      <c r="J207" s="119">
        <v>8.5274621212121211</v>
      </c>
      <c r="K207" s="120">
        <f t="shared" si="9"/>
        <v>1.5499147253787882</v>
      </c>
      <c r="L207" s="121">
        <f t="shared" si="10"/>
        <v>202</v>
      </c>
      <c r="M207" s="122">
        <v>3</v>
      </c>
      <c r="N207" s="139">
        <v>1</v>
      </c>
      <c r="O207" s="123">
        <v>1</v>
      </c>
      <c r="P207" s="139">
        <v>2</v>
      </c>
      <c r="Q207" s="140">
        <v>2</v>
      </c>
      <c r="R207" s="141">
        <v>0</v>
      </c>
      <c r="S207" s="142">
        <v>1</v>
      </c>
      <c r="T207" s="142">
        <v>1</v>
      </c>
      <c r="U207" s="142">
        <v>1</v>
      </c>
      <c r="V207" s="142">
        <v>1</v>
      </c>
      <c r="W207" s="142">
        <v>0</v>
      </c>
      <c r="X207" s="143">
        <v>2</v>
      </c>
      <c r="Y207" s="144">
        <v>3</v>
      </c>
      <c r="Z207" s="145">
        <v>2</v>
      </c>
      <c r="AA207" s="146">
        <v>1</v>
      </c>
      <c r="AB207" s="147">
        <v>1</v>
      </c>
      <c r="AC207" s="132">
        <v>1</v>
      </c>
      <c r="AD207" s="85"/>
      <c r="AE207" s="85"/>
      <c r="AF207" s="133" t="str">
        <f t="shared" si="11"/>
        <v>176</v>
      </c>
    </row>
    <row r="208" spans="1:32" s="133" customFormat="1" ht="11.25" customHeight="1" x14ac:dyDescent="0.2">
      <c r="A208" s="134">
        <v>94</v>
      </c>
      <c r="B208" s="224">
        <v>235</v>
      </c>
      <c r="C208" s="135" t="s">
        <v>1408</v>
      </c>
      <c r="D208" s="136" t="s">
        <v>1115</v>
      </c>
      <c r="E208" s="135">
        <v>235</v>
      </c>
      <c r="F208" s="136" t="s">
        <v>1416</v>
      </c>
      <c r="G208" s="136"/>
      <c r="H208" s="136"/>
      <c r="I208" s="149"/>
      <c r="J208" s="119">
        <v>14.827272727272728</v>
      </c>
      <c r="K208" s="120">
        <f t="shared" si="9"/>
        <v>1.5498517272727275</v>
      </c>
      <c r="L208" s="121">
        <f t="shared" si="10"/>
        <v>203</v>
      </c>
      <c r="M208" s="122">
        <v>1</v>
      </c>
      <c r="N208" s="139">
        <v>1</v>
      </c>
      <c r="O208" s="123">
        <v>2</v>
      </c>
      <c r="P208" s="139">
        <v>1</v>
      </c>
      <c r="Q208" s="140">
        <v>2</v>
      </c>
      <c r="R208" s="141">
        <v>3</v>
      </c>
      <c r="S208" s="142">
        <v>3</v>
      </c>
      <c r="T208" s="142">
        <v>3</v>
      </c>
      <c r="U208" s="142">
        <v>2</v>
      </c>
      <c r="V208" s="142">
        <v>2</v>
      </c>
      <c r="W208" s="142">
        <v>0</v>
      </c>
      <c r="X208" s="143">
        <v>2</v>
      </c>
      <c r="Y208" s="144">
        <v>2</v>
      </c>
      <c r="Z208" s="145">
        <v>2</v>
      </c>
      <c r="AA208" s="146">
        <v>1</v>
      </c>
      <c r="AB208" s="147">
        <v>1</v>
      </c>
      <c r="AC208" s="132">
        <v>1</v>
      </c>
      <c r="AD208" s="85"/>
      <c r="AE208" s="85"/>
      <c r="AF208" s="133" t="str">
        <f t="shared" si="11"/>
        <v>235</v>
      </c>
    </row>
    <row r="209" spans="1:32" s="133" customFormat="1" ht="11.25" customHeight="1" x14ac:dyDescent="0.2">
      <c r="A209" s="134">
        <v>159</v>
      </c>
      <c r="B209" s="224">
        <v>411</v>
      </c>
      <c r="C209" s="135" t="s">
        <v>1412</v>
      </c>
      <c r="D209" s="136" t="s">
        <v>1482</v>
      </c>
      <c r="E209" s="135" t="s">
        <v>1582</v>
      </c>
      <c r="F209" s="136" t="s">
        <v>1483</v>
      </c>
      <c r="G209" s="136"/>
      <c r="H209" s="136"/>
      <c r="I209" s="149"/>
      <c r="J209" s="119">
        <v>1.8231060606060605</v>
      </c>
      <c r="K209" s="120">
        <f t="shared" si="9"/>
        <v>1.529981768939394</v>
      </c>
      <c r="L209" s="121">
        <f t="shared" si="10"/>
        <v>204</v>
      </c>
      <c r="M209" s="122">
        <v>1</v>
      </c>
      <c r="N209" s="139">
        <v>1</v>
      </c>
      <c r="O209" s="123">
        <v>0</v>
      </c>
      <c r="P209" s="139">
        <v>2</v>
      </c>
      <c r="Q209" s="140">
        <v>3</v>
      </c>
      <c r="R209" s="141">
        <v>0</v>
      </c>
      <c r="S209" s="142">
        <v>1</v>
      </c>
      <c r="T209" s="142">
        <v>1</v>
      </c>
      <c r="U209" s="142">
        <v>1</v>
      </c>
      <c r="V209" s="142">
        <v>1</v>
      </c>
      <c r="W209" s="142">
        <v>0</v>
      </c>
      <c r="X209" s="143">
        <v>1</v>
      </c>
      <c r="Y209" s="144">
        <v>3</v>
      </c>
      <c r="Z209" s="145">
        <v>3</v>
      </c>
      <c r="AA209" s="146">
        <v>1</v>
      </c>
      <c r="AB209" s="147">
        <v>2</v>
      </c>
      <c r="AC209" s="132">
        <v>2</v>
      </c>
      <c r="AD209" s="85"/>
      <c r="AE209" s="85"/>
      <c r="AF209" s="133" t="str">
        <f t="shared" si="11"/>
        <v>411</v>
      </c>
    </row>
    <row r="210" spans="1:32" s="133" customFormat="1" ht="11.25" customHeight="1" x14ac:dyDescent="0.2">
      <c r="A210" s="134">
        <v>255</v>
      </c>
      <c r="B210" s="224">
        <v>972</v>
      </c>
      <c r="C210" s="135" t="s">
        <v>1408</v>
      </c>
      <c r="D210" s="136" t="s">
        <v>1115</v>
      </c>
      <c r="E210" s="135">
        <v>972</v>
      </c>
      <c r="F210" s="136" t="s">
        <v>1508</v>
      </c>
      <c r="G210" s="136" t="s">
        <v>1491</v>
      </c>
      <c r="H210" s="136"/>
      <c r="I210" s="149"/>
      <c r="J210" s="119">
        <v>7.2384469696969695</v>
      </c>
      <c r="K210" s="120">
        <f t="shared" si="9"/>
        <v>1.529927615530303</v>
      </c>
      <c r="L210" s="121">
        <f t="shared" si="10"/>
        <v>205</v>
      </c>
      <c r="M210" s="122">
        <v>1</v>
      </c>
      <c r="N210" s="139">
        <v>2</v>
      </c>
      <c r="O210" s="123">
        <v>2</v>
      </c>
      <c r="P210" s="139">
        <v>1</v>
      </c>
      <c r="Q210" s="140">
        <v>1</v>
      </c>
      <c r="R210" s="141">
        <v>1</v>
      </c>
      <c r="S210" s="142">
        <v>3</v>
      </c>
      <c r="T210" s="142">
        <v>3</v>
      </c>
      <c r="U210" s="142">
        <v>1</v>
      </c>
      <c r="V210" s="142">
        <v>2</v>
      </c>
      <c r="W210" s="142">
        <v>0</v>
      </c>
      <c r="X210" s="143">
        <v>1</v>
      </c>
      <c r="Y210" s="144">
        <v>3</v>
      </c>
      <c r="Z210" s="145">
        <v>2</v>
      </c>
      <c r="AA210" s="146">
        <v>2</v>
      </c>
      <c r="AB210" s="147">
        <v>1</v>
      </c>
      <c r="AC210" s="132">
        <v>1</v>
      </c>
      <c r="AD210" s="85"/>
      <c r="AE210" s="85"/>
      <c r="AF210" s="133" t="str">
        <f t="shared" si="11"/>
        <v>972</v>
      </c>
    </row>
    <row r="211" spans="1:32" s="133" customFormat="1" ht="11.25" customHeight="1" x14ac:dyDescent="0.2">
      <c r="A211" s="134">
        <v>230</v>
      </c>
      <c r="B211" s="224">
        <v>597</v>
      </c>
      <c r="C211" s="135" t="s">
        <v>1408</v>
      </c>
      <c r="D211" s="136" t="s">
        <v>633</v>
      </c>
      <c r="E211" s="135" t="s">
        <v>1583</v>
      </c>
      <c r="F211" s="136" t="s">
        <v>1538</v>
      </c>
      <c r="G211" s="136"/>
      <c r="H211" s="136"/>
      <c r="I211" s="149"/>
      <c r="J211" s="119">
        <v>4.5820075757575758</v>
      </c>
      <c r="K211" s="120">
        <f t="shared" si="9"/>
        <v>1.5199541799242424</v>
      </c>
      <c r="L211" s="121">
        <f t="shared" si="10"/>
        <v>206</v>
      </c>
      <c r="M211" s="122">
        <v>1</v>
      </c>
      <c r="N211" s="139">
        <v>1</v>
      </c>
      <c r="O211" s="123">
        <v>1</v>
      </c>
      <c r="P211" s="139">
        <v>2</v>
      </c>
      <c r="Q211" s="140">
        <v>2</v>
      </c>
      <c r="R211" s="141">
        <v>1</v>
      </c>
      <c r="S211" s="142">
        <v>1</v>
      </c>
      <c r="T211" s="142">
        <v>1</v>
      </c>
      <c r="U211" s="142">
        <v>1</v>
      </c>
      <c r="V211" s="142">
        <v>1</v>
      </c>
      <c r="W211" s="142">
        <v>0</v>
      </c>
      <c r="X211" s="143">
        <v>2</v>
      </c>
      <c r="Y211" s="144">
        <v>2</v>
      </c>
      <c r="Z211" s="145">
        <v>3</v>
      </c>
      <c r="AA211" s="146">
        <v>1</v>
      </c>
      <c r="AB211" s="147">
        <v>2</v>
      </c>
      <c r="AC211" s="132">
        <v>1</v>
      </c>
      <c r="AD211" s="85"/>
      <c r="AE211" s="85"/>
      <c r="AF211" s="133" t="str">
        <f t="shared" si="11"/>
        <v>597</v>
      </c>
    </row>
    <row r="212" spans="1:32" s="133" customFormat="1" ht="11.25" customHeight="1" x14ac:dyDescent="0.2">
      <c r="A212" s="134">
        <v>118</v>
      </c>
      <c r="B212" s="224">
        <v>283</v>
      </c>
      <c r="C212" s="136" t="s">
        <v>1412</v>
      </c>
      <c r="D212" s="136" t="s">
        <v>255</v>
      </c>
      <c r="E212" s="135" t="s">
        <v>1556</v>
      </c>
      <c r="F212" s="136" t="s">
        <v>1584</v>
      </c>
      <c r="G212" s="136"/>
      <c r="H212" s="136"/>
      <c r="I212" s="135"/>
      <c r="J212" s="119">
        <v>8.5808712121212114</v>
      </c>
      <c r="K212" s="120">
        <f t="shared" si="9"/>
        <v>1.5199141912878793</v>
      </c>
      <c r="L212" s="121">
        <f t="shared" si="10"/>
        <v>207</v>
      </c>
      <c r="M212" s="122">
        <v>1</v>
      </c>
      <c r="N212" s="139">
        <v>2</v>
      </c>
      <c r="O212" s="123">
        <v>1</v>
      </c>
      <c r="P212" s="139">
        <v>2</v>
      </c>
      <c r="Q212" s="140">
        <v>2</v>
      </c>
      <c r="R212" s="141">
        <v>0</v>
      </c>
      <c r="S212" s="142">
        <v>2</v>
      </c>
      <c r="T212" s="142">
        <v>2</v>
      </c>
      <c r="U212" s="142">
        <v>1</v>
      </c>
      <c r="V212" s="142">
        <v>2</v>
      </c>
      <c r="W212" s="142">
        <v>0</v>
      </c>
      <c r="X212" s="143">
        <v>1</v>
      </c>
      <c r="Y212" s="144">
        <v>2</v>
      </c>
      <c r="Z212" s="145">
        <v>2</v>
      </c>
      <c r="AA212" s="146">
        <v>1</v>
      </c>
      <c r="AB212" s="147">
        <v>1</v>
      </c>
      <c r="AC212" s="132">
        <v>2</v>
      </c>
      <c r="AD212" s="85"/>
      <c r="AE212" s="85"/>
      <c r="AF212" s="133" t="str">
        <f t="shared" si="11"/>
        <v>283</v>
      </c>
    </row>
    <row r="213" spans="1:32" s="133" customFormat="1" ht="11.25" customHeight="1" x14ac:dyDescent="0.2">
      <c r="A213" s="134">
        <v>45</v>
      </c>
      <c r="B213" s="224">
        <v>204</v>
      </c>
      <c r="C213" s="136" t="s">
        <v>1585</v>
      </c>
      <c r="D213" s="136" t="s">
        <v>1586</v>
      </c>
      <c r="E213" s="135" t="s">
        <v>1587</v>
      </c>
      <c r="F213" s="136" t="s">
        <v>1416</v>
      </c>
      <c r="G213" s="136"/>
      <c r="H213" s="136"/>
      <c r="I213" s="135"/>
      <c r="J213" s="119">
        <v>8.9962121212121211</v>
      </c>
      <c r="K213" s="120">
        <f t="shared" si="9"/>
        <v>1.5199100378787884</v>
      </c>
      <c r="L213" s="121">
        <f t="shared" si="10"/>
        <v>208</v>
      </c>
      <c r="M213" s="122">
        <v>1</v>
      </c>
      <c r="N213" s="139">
        <v>1</v>
      </c>
      <c r="O213" s="123">
        <v>1</v>
      </c>
      <c r="P213" s="139">
        <v>2</v>
      </c>
      <c r="Q213" s="140">
        <v>2</v>
      </c>
      <c r="R213" s="141">
        <v>2</v>
      </c>
      <c r="S213" s="142">
        <v>2</v>
      </c>
      <c r="T213" s="142">
        <v>1</v>
      </c>
      <c r="U213" s="142">
        <v>1</v>
      </c>
      <c r="V213" s="142">
        <v>1</v>
      </c>
      <c r="W213" s="142">
        <v>0</v>
      </c>
      <c r="X213" s="143">
        <v>0</v>
      </c>
      <c r="Y213" s="144">
        <v>3</v>
      </c>
      <c r="Z213" s="145">
        <v>2</v>
      </c>
      <c r="AA213" s="146">
        <v>1</v>
      </c>
      <c r="AB213" s="147">
        <v>3</v>
      </c>
      <c r="AC213" s="132">
        <v>3</v>
      </c>
      <c r="AD213" s="85"/>
      <c r="AE213" s="85"/>
      <c r="AF213" s="133" t="str">
        <f t="shared" si="11"/>
        <v>204</v>
      </c>
    </row>
    <row r="214" spans="1:32" s="133" customFormat="1" ht="11.25" customHeight="1" x14ac:dyDescent="0.2">
      <c r="A214" s="134">
        <v>7</v>
      </c>
      <c r="B214" s="224">
        <v>75</v>
      </c>
      <c r="C214" s="136" t="s">
        <v>1412</v>
      </c>
      <c r="D214" s="136" t="s">
        <v>1122</v>
      </c>
      <c r="E214" s="135" t="s">
        <v>1568</v>
      </c>
      <c r="F214" s="136" t="s">
        <v>1552</v>
      </c>
      <c r="G214" s="136"/>
      <c r="H214" s="136"/>
      <c r="I214" s="135"/>
      <c r="J214" s="119">
        <v>10.971590909090908</v>
      </c>
      <c r="K214" s="120">
        <f t="shared" si="9"/>
        <v>1.5198902840909094</v>
      </c>
      <c r="L214" s="121">
        <f t="shared" si="10"/>
        <v>209</v>
      </c>
      <c r="M214" s="122">
        <v>1</v>
      </c>
      <c r="N214" s="139">
        <v>1</v>
      </c>
      <c r="O214" s="123">
        <v>2</v>
      </c>
      <c r="P214" s="139">
        <v>1</v>
      </c>
      <c r="Q214" s="140">
        <v>2</v>
      </c>
      <c r="R214" s="141">
        <v>0</v>
      </c>
      <c r="S214" s="142">
        <v>2</v>
      </c>
      <c r="T214" s="142">
        <v>2</v>
      </c>
      <c r="U214" s="142">
        <v>1</v>
      </c>
      <c r="V214" s="142">
        <v>2</v>
      </c>
      <c r="W214" s="142">
        <v>1</v>
      </c>
      <c r="X214" s="143">
        <v>2</v>
      </c>
      <c r="Y214" s="144">
        <v>3</v>
      </c>
      <c r="Z214" s="145">
        <v>2</v>
      </c>
      <c r="AA214" s="146">
        <v>3</v>
      </c>
      <c r="AB214" s="147">
        <v>1</v>
      </c>
      <c r="AC214" s="132">
        <v>1</v>
      </c>
      <c r="AD214" s="85"/>
      <c r="AE214" s="85"/>
      <c r="AF214" s="133" t="str">
        <f t="shared" si="11"/>
        <v>75</v>
      </c>
    </row>
    <row r="215" spans="1:32" s="133" customFormat="1" ht="11.25" customHeight="1" x14ac:dyDescent="0.2">
      <c r="A215" s="134">
        <v>44</v>
      </c>
      <c r="B215" s="224">
        <v>204</v>
      </c>
      <c r="C215" s="136" t="s">
        <v>1585</v>
      </c>
      <c r="D215" s="136" t="s">
        <v>1586</v>
      </c>
      <c r="E215" s="135" t="s">
        <v>1588</v>
      </c>
      <c r="F215" s="136" t="s">
        <v>1587</v>
      </c>
      <c r="G215" s="136"/>
      <c r="H215" s="136"/>
      <c r="I215" s="135"/>
      <c r="J215" s="119">
        <v>12.655303030303031</v>
      </c>
      <c r="K215" s="120">
        <f t="shared" si="9"/>
        <v>1.5198734469696975</v>
      </c>
      <c r="L215" s="121">
        <f t="shared" si="10"/>
        <v>210</v>
      </c>
      <c r="M215" s="122">
        <v>1</v>
      </c>
      <c r="N215" s="139">
        <v>1</v>
      </c>
      <c r="O215" s="123">
        <v>1</v>
      </c>
      <c r="P215" s="139">
        <v>2</v>
      </c>
      <c r="Q215" s="140">
        <v>2</v>
      </c>
      <c r="R215" s="141">
        <v>0</v>
      </c>
      <c r="S215" s="142">
        <v>2</v>
      </c>
      <c r="T215" s="142">
        <v>3</v>
      </c>
      <c r="U215" s="142">
        <v>2</v>
      </c>
      <c r="V215" s="142">
        <v>1</v>
      </c>
      <c r="W215" s="142">
        <v>0</v>
      </c>
      <c r="X215" s="143">
        <v>0</v>
      </c>
      <c r="Y215" s="144">
        <v>3</v>
      </c>
      <c r="Z215" s="145">
        <v>2</v>
      </c>
      <c r="AA215" s="146">
        <v>1</v>
      </c>
      <c r="AB215" s="147">
        <v>3</v>
      </c>
      <c r="AC215" s="132">
        <v>3</v>
      </c>
      <c r="AD215" s="85"/>
      <c r="AE215" s="85"/>
      <c r="AF215" s="133" t="str">
        <f t="shared" si="11"/>
        <v>204</v>
      </c>
    </row>
    <row r="216" spans="1:32" s="133" customFormat="1" ht="11.25" customHeight="1" x14ac:dyDescent="0.2">
      <c r="A216" s="134">
        <v>119</v>
      </c>
      <c r="B216" s="224">
        <v>283</v>
      </c>
      <c r="C216" s="136" t="s">
        <v>1412</v>
      </c>
      <c r="D216" s="136" t="s">
        <v>255</v>
      </c>
      <c r="E216" s="135" t="s">
        <v>1584</v>
      </c>
      <c r="F216" s="136" t="s">
        <v>1416</v>
      </c>
      <c r="G216" s="136"/>
      <c r="H216" s="136"/>
      <c r="I216" s="135"/>
      <c r="J216" s="119">
        <v>4.7106060606060609</v>
      </c>
      <c r="K216" s="120">
        <f t="shared" si="9"/>
        <v>1.5099528939393945</v>
      </c>
      <c r="L216" s="121">
        <f t="shared" si="10"/>
        <v>211</v>
      </c>
      <c r="M216" s="122">
        <v>1</v>
      </c>
      <c r="N216" s="139">
        <v>2</v>
      </c>
      <c r="O216" s="123">
        <v>1</v>
      </c>
      <c r="P216" s="139">
        <v>2</v>
      </c>
      <c r="Q216" s="140">
        <v>2</v>
      </c>
      <c r="R216" s="141">
        <v>0</v>
      </c>
      <c r="S216" s="142">
        <v>2</v>
      </c>
      <c r="T216" s="142">
        <v>2</v>
      </c>
      <c r="U216" s="142">
        <v>1</v>
      </c>
      <c r="V216" s="142">
        <v>1</v>
      </c>
      <c r="W216" s="142">
        <v>0</v>
      </c>
      <c r="X216" s="143">
        <v>2</v>
      </c>
      <c r="Y216" s="144">
        <v>2</v>
      </c>
      <c r="Z216" s="145">
        <v>2</v>
      </c>
      <c r="AA216" s="146">
        <v>1</v>
      </c>
      <c r="AB216" s="147">
        <v>1</v>
      </c>
      <c r="AC216" s="132">
        <v>1</v>
      </c>
      <c r="AD216" s="85"/>
      <c r="AE216" s="85"/>
      <c r="AF216" s="133" t="str">
        <f t="shared" si="11"/>
        <v>283</v>
      </c>
    </row>
    <row r="217" spans="1:32" s="133" customFormat="1" ht="11.25" customHeight="1" x14ac:dyDescent="0.2">
      <c r="A217" s="134">
        <v>315</v>
      </c>
      <c r="B217" s="224" t="s">
        <v>1589</v>
      </c>
      <c r="C217" s="136" t="s">
        <v>1585</v>
      </c>
      <c r="D217" s="136" t="s">
        <v>1590</v>
      </c>
      <c r="E217" s="135" t="s">
        <v>1589</v>
      </c>
      <c r="F217" s="136" t="s">
        <v>1591</v>
      </c>
      <c r="G217" s="136"/>
      <c r="H217" s="136"/>
      <c r="I217" s="135"/>
      <c r="J217" s="119">
        <v>1.1202651515151516</v>
      </c>
      <c r="K217" s="120">
        <f t="shared" si="9"/>
        <v>1.4999887973484853</v>
      </c>
      <c r="L217" s="121">
        <f t="shared" si="10"/>
        <v>212</v>
      </c>
      <c r="M217" s="122">
        <v>1</v>
      </c>
      <c r="N217" s="139">
        <v>2</v>
      </c>
      <c r="O217" s="123">
        <v>1</v>
      </c>
      <c r="P217" s="139">
        <v>2</v>
      </c>
      <c r="Q217" s="140">
        <v>2</v>
      </c>
      <c r="R217" s="141">
        <v>1</v>
      </c>
      <c r="S217" s="142">
        <v>1</v>
      </c>
      <c r="T217" s="142">
        <v>1</v>
      </c>
      <c r="U217" s="142">
        <v>1</v>
      </c>
      <c r="V217" s="142">
        <v>1</v>
      </c>
      <c r="W217" s="142">
        <v>0</v>
      </c>
      <c r="X217" s="143">
        <v>0</v>
      </c>
      <c r="Y217" s="144">
        <v>2</v>
      </c>
      <c r="Z217" s="145">
        <v>3</v>
      </c>
      <c r="AA217" s="146">
        <v>0</v>
      </c>
      <c r="AB217" s="147">
        <v>1</v>
      </c>
      <c r="AC217" s="132">
        <v>1</v>
      </c>
      <c r="AD217" s="85"/>
      <c r="AE217" s="85"/>
      <c r="AF217" s="133" t="str">
        <f t="shared" si="11"/>
        <v>SSC1</v>
      </c>
    </row>
    <row r="218" spans="1:32" s="133" customFormat="1" ht="11.25" customHeight="1" x14ac:dyDescent="0.2">
      <c r="A218" s="134">
        <v>62</v>
      </c>
      <c r="B218" s="224">
        <v>214</v>
      </c>
      <c r="C218" s="136" t="s">
        <v>1408</v>
      </c>
      <c r="D218" s="136" t="s">
        <v>1072</v>
      </c>
      <c r="E218" s="135">
        <v>214</v>
      </c>
      <c r="F218" s="150" t="s">
        <v>1592</v>
      </c>
      <c r="G218" s="136" t="s">
        <v>1440</v>
      </c>
      <c r="H218" s="136"/>
      <c r="I218" s="135"/>
      <c r="J218" s="119">
        <v>8.1001893939393934</v>
      </c>
      <c r="K218" s="120">
        <f t="shared" si="9"/>
        <v>1.4899189981060608</v>
      </c>
      <c r="L218" s="121">
        <f t="shared" si="10"/>
        <v>213</v>
      </c>
      <c r="M218" s="122">
        <v>1</v>
      </c>
      <c r="N218" s="139">
        <v>2</v>
      </c>
      <c r="O218" s="123">
        <v>1</v>
      </c>
      <c r="P218" s="139">
        <v>1</v>
      </c>
      <c r="Q218" s="140">
        <v>2</v>
      </c>
      <c r="R218" s="141">
        <v>0</v>
      </c>
      <c r="S218" s="142">
        <v>1</v>
      </c>
      <c r="T218" s="142">
        <v>2</v>
      </c>
      <c r="U218" s="142">
        <v>1</v>
      </c>
      <c r="V218" s="142">
        <v>2</v>
      </c>
      <c r="W218" s="142">
        <v>0</v>
      </c>
      <c r="X218" s="143">
        <v>2</v>
      </c>
      <c r="Y218" s="144">
        <v>3</v>
      </c>
      <c r="Z218" s="145">
        <v>2</v>
      </c>
      <c r="AA218" s="146">
        <v>3</v>
      </c>
      <c r="AB218" s="147">
        <v>1</v>
      </c>
      <c r="AC218" s="132">
        <v>1</v>
      </c>
      <c r="AD218" s="85"/>
      <c r="AE218" s="85"/>
      <c r="AF218" s="133" t="str">
        <f t="shared" si="11"/>
        <v>214</v>
      </c>
    </row>
    <row r="219" spans="1:32" s="133" customFormat="1" ht="11.25" customHeight="1" x14ac:dyDescent="0.2">
      <c r="A219" s="134">
        <v>129</v>
      </c>
      <c r="B219" s="224">
        <v>327</v>
      </c>
      <c r="C219" s="136" t="s">
        <v>1408</v>
      </c>
      <c r="D219" s="136" t="s">
        <v>1593</v>
      </c>
      <c r="E219" s="135">
        <v>327</v>
      </c>
      <c r="F219" s="136" t="s">
        <v>1416</v>
      </c>
      <c r="G219" s="136"/>
      <c r="H219" s="136"/>
      <c r="I219" s="135"/>
      <c r="J219" s="119">
        <v>0.88636363636363635</v>
      </c>
      <c r="K219" s="120">
        <f t="shared" si="9"/>
        <v>1.4799911363636367</v>
      </c>
      <c r="L219" s="121">
        <f t="shared" si="10"/>
        <v>214</v>
      </c>
      <c r="M219" s="122">
        <v>1</v>
      </c>
      <c r="N219" s="139">
        <v>2</v>
      </c>
      <c r="O219" s="123">
        <v>0</v>
      </c>
      <c r="P219" s="139">
        <v>2</v>
      </c>
      <c r="Q219" s="140">
        <v>3</v>
      </c>
      <c r="R219" s="141">
        <v>0</v>
      </c>
      <c r="S219" s="142">
        <v>1</v>
      </c>
      <c r="T219" s="142">
        <v>1</v>
      </c>
      <c r="U219" s="142">
        <v>0</v>
      </c>
      <c r="V219" s="142">
        <v>1</v>
      </c>
      <c r="W219" s="142">
        <v>0</v>
      </c>
      <c r="X219" s="143">
        <v>1</v>
      </c>
      <c r="Y219" s="144">
        <v>0</v>
      </c>
      <c r="Z219" s="145">
        <v>3</v>
      </c>
      <c r="AA219" s="146">
        <v>1</v>
      </c>
      <c r="AB219" s="147">
        <v>3</v>
      </c>
      <c r="AC219" s="132">
        <v>1</v>
      </c>
      <c r="AD219" s="85"/>
      <c r="AE219" s="85"/>
      <c r="AF219" s="133" t="str">
        <f t="shared" si="11"/>
        <v>327</v>
      </c>
    </row>
    <row r="220" spans="1:32" s="133" customFormat="1" ht="11.25" customHeight="1" x14ac:dyDescent="0.2">
      <c r="A220" s="134">
        <v>286</v>
      </c>
      <c r="B220" s="224">
        <v>1138</v>
      </c>
      <c r="C220" s="136" t="s">
        <v>1412</v>
      </c>
      <c r="D220" s="136" t="s">
        <v>1506</v>
      </c>
      <c r="E220" s="135" t="s">
        <v>1594</v>
      </c>
      <c r="F220" s="136" t="s">
        <v>1416</v>
      </c>
      <c r="G220" s="136"/>
      <c r="H220" s="136"/>
      <c r="I220" s="135"/>
      <c r="J220" s="119">
        <v>2.4225378787878786</v>
      </c>
      <c r="K220" s="120">
        <f t="shared" si="9"/>
        <v>1.4799757746212125</v>
      </c>
      <c r="L220" s="121">
        <f t="shared" si="10"/>
        <v>215</v>
      </c>
      <c r="M220" s="122">
        <v>1</v>
      </c>
      <c r="N220" s="139">
        <v>2</v>
      </c>
      <c r="O220" s="123">
        <v>1</v>
      </c>
      <c r="P220" s="139">
        <v>2</v>
      </c>
      <c r="Q220" s="140">
        <v>2</v>
      </c>
      <c r="R220" s="141">
        <v>0</v>
      </c>
      <c r="S220" s="142">
        <v>2</v>
      </c>
      <c r="T220" s="142">
        <v>0</v>
      </c>
      <c r="U220" s="142">
        <v>1</v>
      </c>
      <c r="V220" s="142">
        <v>1</v>
      </c>
      <c r="W220" s="142">
        <v>0</v>
      </c>
      <c r="X220" s="143">
        <v>1</v>
      </c>
      <c r="Y220" s="144">
        <v>3</v>
      </c>
      <c r="Z220" s="145">
        <v>2</v>
      </c>
      <c r="AA220" s="146">
        <v>1</v>
      </c>
      <c r="AB220" s="147">
        <v>1</v>
      </c>
      <c r="AC220" s="132">
        <v>1</v>
      </c>
      <c r="AD220" s="85"/>
      <c r="AE220" s="85"/>
      <c r="AF220" s="133" t="str">
        <f t="shared" si="11"/>
        <v>1138</v>
      </c>
    </row>
    <row r="221" spans="1:32" s="133" customFormat="1" ht="11.25" customHeight="1" x14ac:dyDescent="0.2">
      <c r="A221" s="134">
        <v>293</v>
      </c>
      <c r="B221" s="224">
        <v>1235</v>
      </c>
      <c r="C221" s="136" t="s">
        <v>1408</v>
      </c>
      <c r="D221" s="136" t="s">
        <v>976</v>
      </c>
      <c r="E221" s="135">
        <v>1235</v>
      </c>
      <c r="F221" s="136" t="s">
        <v>1416</v>
      </c>
      <c r="G221" s="136"/>
      <c r="H221" s="136"/>
      <c r="I221" s="135"/>
      <c r="J221" s="119">
        <v>16.88371212121212</v>
      </c>
      <c r="K221" s="120">
        <f t="shared" si="9"/>
        <v>1.4798311628787881</v>
      </c>
      <c r="L221" s="121">
        <f t="shared" si="10"/>
        <v>216</v>
      </c>
      <c r="M221" s="122">
        <v>1</v>
      </c>
      <c r="N221" s="139">
        <v>2</v>
      </c>
      <c r="O221" s="123">
        <v>3</v>
      </c>
      <c r="P221" s="139">
        <v>1</v>
      </c>
      <c r="Q221" s="140">
        <v>1</v>
      </c>
      <c r="R221" s="141">
        <v>0</v>
      </c>
      <c r="S221" s="142">
        <v>3</v>
      </c>
      <c r="T221" s="142">
        <v>2</v>
      </c>
      <c r="U221" s="142">
        <v>2</v>
      </c>
      <c r="V221" s="142">
        <v>3</v>
      </c>
      <c r="W221" s="142">
        <v>0</v>
      </c>
      <c r="X221" s="143">
        <v>2</v>
      </c>
      <c r="Y221" s="144">
        <v>0</v>
      </c>
      <c r="Z221" s="145">
        <v>2</v>
      </c>
      <c r="AA221" s="146">
        <v>1</v>
      </c>
      <c r="AB221" s="147">
        <v>1</v>
      </c>
      <c r="AC221" s="132">
        <v>1</v>
      </c>
      <c r="AD221" s="85"/>
      <c r="AE221" s="85"/>
      <c r="AF221" s="133" t="str">
        <f t="shared" si="11"/>
        <v>1235</v>
      </c>
    </row>
    <row r="222" spans="1:32" s="133" customFormat="1" ht="11.25" customHeight="1" x14ac:dyDescent="0.2">
      <c r="A222" s="134">
        <v>189</v>
      </c>
      <c r="B222" s="224">
        <v>454</v>
      </c>
      <c r="C222" s="136" t="s">
        <v>1408</v>
      </c>
      <c r="D222" s="136" t="s">
        <v>460</v>
      </c>
      <c r="E222" s="135" t="s">
        <v>1595</v>
      </c>
      <c r="F222" s="136" t="s">
        <v>1416</v>
      </c>
      <c r="G222" s="136"/>
      <c r="H222" s="136"/>
      <c r="I222" s="135"/>
      <c r="J222" s="119">
        <v>3.7524621212121212</v>
      </c>
      <c r="K222" s="120">
        <f t="shared" si="9"/>
        <v>1.4699624753787881</v>
      </c>
      <c r="L222" s="121">
        <f t="shared" si="10"/>
        <v>217</v>
      </c>
      <c r="M222" s="122">
        <v>1</v>
      </c>
      <c r="N222" s="139">
        <v>1</v>
      </c>
      <c r="O222" s="123">
        <v>1</v>
      </c>
      <c r="P222" s="139">
        <v>3</v>
      </c>
      <c r="Q222" s="140">
        <v>3</v>
      </c>
      <c r="R222" s="141">
        <v>1</v>
      </c>
      <c r="S222" s="142">
        <v>0</v>
      </c>
      <c r="T222" s="142">
        <v>0</v>
      </c>
      <c r="U222" s="142">
        <v>1</v>
      </c>
      <c r="V222" s="142">
        <v>1</v>
      </c>
      <c r="W222" s="142">
        <v>0</v>
      </c>
      <c r="X222" s="143">
        <v>1</v>
      </c>
      <c r="Y222" s="144">
        <v>2</v>
      </c>
      <c r="Z222" s="145">
        <v>2</v>
      </c>
      <c r="AA222" s="146">
        <v>0</v>
      </c>
      <c r="AB222" s="147">
        <v>1</v>
      </c>
      <c r="AC222" s="132">
        <v>1</v>
      </c>
      <c r="AD222" s="85"/>
      <c r="AE222" s="85"/>
      <c r="AF222" s="133" t="str">
        <f t="shared" si="11"/>
        <v>454</v>
      </c>
    </row>
    <row r="223" spans="1:32" s="133" customFormat="1" ht="11.25" customHeight="1" x14ac:dyDescent="0.2">
      <c r="A223" s="134">
        <v>79</v>
      </c>
      <c r="B223" s="224">
        <v>221</v>
      </c>
      <c r="C223" s="136" t="s">
        <v>1408</v>
      </c>
      <c r="D223" s="136" t="s">
        <v>1409</v>
      </c>
      <c r="E223" s="135" t="s">
        <v>1443</v>
      </c>
      <c r="F223" s="135" t="s">
        <v>1416</v>
      </c>
      <c r="G223" s="136"/>
      <c r="H223" s="136"/>
      <c r="I223" s="135"/>
      <c r="J223" s="119">
        <v>23.455113636363638</v>
      </c>
      <c r="K223" s="120">
        <f t="shared" si="9"/>
        <v>1.4697654488636367</v>
      </c>
      <c r="L223" s="121">
        <f t="shared" si="10"/>
        <v>218</v>
      </c>
      <c r="M223" s="122">
        <v>1</v>
      </c>
      <c r="N223" s="139">
        <v>3</v>
      </c>
      <c r="O223" s="123">
        <v>0</v>
      </c>
      <c r="P223" s="139">
        <v>1</v>
      </c>
      <c r="Q223" s="140">
        <v>2</v>
      </c>
      <c r="R223" s="141">
        <v>0</v>
      </c>
      <c r="S223" s="142">
        <v>1</v>
      </c>
      <c r="T223" s="142">
        <v>0</v>
      </c>
      <c r="U223" s="142">
        <v>2</v>
      </c>
      <c r="V223" s="142">
        <v>2</v>
      </c>
      <c r="W223" s="142">
        <v>0</v>
      </c>
      <c r="X223" s="143">
        <v>3</v>
      </c>
      <c r="Y223" s="144">
        <v>3</v>
      </c>
      <c r="Z223" s="145">
        <v>1</v>
      </c>
      <c r="AA223" s="146">
        <v>1</v>
      </c>
      <c r="AB223" s="147">
        <v>3</v>
      </c>
      <c r="AC223" s="132">
        <v>3</v>
      </c>
      <c r="AD223" s="85"/>
      <c r="AE223" s="85"/>
      <c r="AF223" s="133" t="str">
        <f t="shared" si="11"/>
        <v>221</v>
      </c>
    </row>
    <row r="224" spans="1:32" s="133" customFormat="1" ht="11.25" customHeight="1" x14ac:dyDescent="0.2">
      <c r="A224" s="134">
        <v>214</v>
      </c>
      <c r="B224" s="224">
        <v>522</v>
      </c>
      <c r="C224" s="136" t="s">
        <v>1408</v>
      </c>
      <c r="D224" s="136" t="s">
        <v>1423</v>
      </c>
      <c r="E224" s="136">
        <v>522</v>
      </c>
      <c r="F224" s="136" t="s">
        <v>1572</v>
      </c>
      <c r="G224" s="136"/>
      <c r="H224" s="136"/>
      <c r="I224" s="135"/>
      <c r="J224" s="119">
        <v>5.5395833333333337</v>
      </c>
      <c r="K224" s="120">
        <f t="shared" si="9"/>
        <v>1.4599446041666668</v>
      </c>
      <c r="L224" s="121">
        <f t="shared" si="10"/>
        <v>219</v>
      </c>
      <c r="M224" s="122">
        <v>1</v>
      </c>
      <c r="N224" s="139">
        <v>2</v>
      </c>
      <c r="O224" s="123">
        <v>2</v>
      </c>
      <c r="P224" s="139">
        <v>1</v>
      </c>
      <c r="Q224" s="140">
        <v>1</v>
      </c>
      <c r="R224" s="141">
        <v>0</v>
      </c>
      <c r="S224" s="142">
        <v>2</v>
      </c>
      <c r="T224" s="142">
        <v>3</v>
      </c>
      <c r="U224" s="142">
        <v>1</v>
      </c>
      <c r="V224" s="142">
        <v>1</v>
      </c>
      <c r="W224" s="142">
        <v>0</v>
      </c>
      <c r="X224" s="143">
        <v>2</v>
      </c>
      <c r="Y224" s="144">
        <v>3</v>
      </c>
      <c r="Z224" s="145">
        <v>2</v>
      </c>
      <c r="AA224" s="146">
        <v>1</v>
      </c>
      <c r="AB224" s="147">
        <v>1</v>
      </c>
      <c r="AC224" s="132">
        <v>1</v>
      </c>
      <c r="AD224" s="85"/>
      <c r="AE224" s="85"/>
      <c r="AF224" s="133" t="str">
        <f t="shared" si="11"/>
        <v>522</v>
      </c>
    </row>
    <row r="225" spans="1:32" s="133" customFormat="1" ht="11.25" customHeight="1" x14ac:dyDescent="0.2">
      <c r="A225" s="134">
        <v>198</v>
      </c>
      <c r="B225" s="224">
        <v>502</v>
      </c>
      <c r="C225" s="136" t="s">
        <v>1408</v>
      </c>
      <c r="D225" s="136" t="s">
        <v>1596</v>
      </c>
      <c r="E225" s="135" t="s">
        <v>1597</v>
      </c>
      <c r="F225" s="136" t="s">
        <v>1416</v>
      </c>
      <c r="G225" s="136"/>
      <c r="H225" s="136"/>
      <c r="I225" s="135"/>
      <c r="J225" s="119">
        <v>1.3011363636363635</v>
      </c>
      <c r="K225" s="120">
        <f t="shared" si="9"/>
        <v>1.4499869886363641</v>
      </c>
      <c r="L225" s="121">
        <f t="shared" si="10"/>
        <v>220</v>
      </c>
      <c r="M225" s="122">
        <v>1</v>
      </c>
      <c r="N225" s="139">
        <v>1</v>
      </c>
      <c r="O225" s="123">
        <v>1</v>
      </c>
      <c r="P225" s="139">
        <v>3</v>
      </c>
      <c r="Q225" s="140">
        <v>2</v>
      </c>
      <c r="R225" s="141">
        <v>0</v>
      </c>
      <c r="S225" s="142">
        <v>0</v>
      </c>
      <c r="T225" s="142">
        <v>1</v>
      </c>
      <c r="U225" s="142">
        <v>0</v>
      </c>
      <c r="V225" s="142">
        <v>1</v>
      </c>
      <c r="W225" s="142">
        <v>0</v>
      </c>
      <c r="X225" s="143">
        <v>1</v>
      </c>
      <c r="Y225" s="144">
        <v>0</v>
      </c>
      <c r="Z225" s="145">
        <v>3</v>
      </c>
      <c r="AA225" s="146">
        <v>1</v>
      </c>
      <c r="AB225" s="147">
        <v>2</v>
      </c>
      <c r="AC225" s="132">
        <v>2</v>
      </c>
      <c r="AD225" s="85"/>
      <c r="AE225" s="85"/>
      <c r="AF225" s="133" t="str">
        <f t="shared" si="11"/>
        <v>502</v>
      </c>
    </row>
    <row r="226" spans="1:32" s="133" customFormat="1" ht="11.25" customHeight="1" x14ac:dyDescent="0.2">
      <c r="A226" s="134">
        <v>42</v>
      </c>
      <c r="B226" s="224">
        <v>204</v>
      </c>
      <c r="C226" s="136" t="s">
        <v>1585</v>
      </c>
      <c r="D226" s="136" t="s">
        <v>1586</v>
      </c>
      <c r="E226" s="136">
        <v>204</v>
      </c>
      <c r="F226" s="136" t="s">
        <v>1598</v>
      </c>
      <c r="G226" s="136" t="s">
        <v>1588</v>
      </c>
      <c r="H226" s="136" t="s">
        <v>1416</v>
      </c>
      <c r="I226" s="135"/>
      <c r="J226" s="119">
        <v>6.3935606060606061</v>
      </c>
      <c r="K226" s="120">
        <f t="shared" si="9"/>
        <v>1.4499360643939396</v>
      </c>
      <c r="L226" s="121">
        <f t="shared" si="10"/>
        <v>221</v>
      </c>
      <c r="M226" s="122">
        <v>1</v>
      </c>
      <c r="N226" s="139">
        <v>1</v>
      </c>
      <c r="O226" s="123">
        <v>1</v>
      </c>
      <c r="P226" s="139">
        <v>2</v>
      </c>
      <c r="Q226" s="140">
        <v>2</v>
      </c>
      <c r="R226" s="141">
        <v>0</v>
      </c>
      <c r="S226" s="142">
        <v>1</v>
      </c>
      <c r="T226" s="142">
        <v>2</v>
      </c>
      <c r="U226" s="142">
        <v>1</v>
      </c>
      <c r="V226" s="142">
        <v>1</v>
      </c>
      <c r="W226" s="142">
        <v>0</v>
      </c>
      <c r="X226" s="143">
        <v>0</v>
      </c>
      <c r="Y226" s="144">
        <v>3</v>
      </c>
      <c r="Z226" s="145">
        <v>2</v>
      </c>
      <c r="AA226" s="146">
        <v>1</v>
      </c>
      <c r="AB226" s="147">
        <v>3</v>
      </c>
      <c r="AC226" s="132">
        <v>3</v>
      </c>
      <c r="AD226" s="85"/>
      <c r="AE226" s="85"/>
      <c r="AF226" s="133" t="str">
        <f t="shared" si="11"/>
        <v>204</v>
      </c>
    </row>
    <row r="227" spans="1:32" s="133" customFormat="1" ht="11.25" customHeight="1" x14ac:dyDescent="0.2">
      <c r="A227" s="134">
        <v>85</v>
      </c>
      <c r="B227" s="224">
        <v>230</v>
      </c>
      <c r="C227" s="136" t="s">
        <v>1408</v>
      </c>
      <c r="D227" s="136" t="s">
        <v>976</v>
      </c>
      <c r="E227" s="135" t="s">
        <v>1549</v>
      </c>
      <c r="F227" s="136" t="s">
        <v>1539</v>
      </c>
      <c r="G227" s="136"/>
      <c r="H227" s="136"/>
      <c r="I227" s="135"/>
      <c r="J227" s="119">
        <v>7.0390151515151516</v>
      </c>
      <c r="K227" s="120">
        <f t="shared" si="9"/>
        <v>1.4499296098484851</v>
      </c>
      <c r="L227" s="121">
        <f t="shared" si="10"/>
        <v>222</v>
      </c>
      <c r="M227" s="122">
        <v>1</v>
      </c>
      <c r="N227" s="139">
        <v>1</v>
      </c>
      <c r="O227" s="123">
        <v>2</v>
      </c>
      <c r="P227" s="139">
        <v>1</v>
      </c>
      <c r="Q227" s="140">
        <v>2</v>
      </c>
      <c r="R227" s="141">
        <v>1</v>
      </c>
      <c r="S227" s="142">
        <v>2</v>
      </c>
      <c r="T227" s="142">
        <v>1</v>
      </c>
      <c r="U227" s="142">
        <v>1</v>
      </c>
      <c r="V227" s="142">
        <v>2</v>
      </c>
      <c r="W227" s="142">
        <v>0</v>
      </c>
      <c r="X227" s="143">
        <v>2</v>
      </c>
      <c r="Y227" s="144">
        <v>3</v>
      </c>
      <c r="Z227" s="145">
        <v>2</v>
      </c>
      <c r="AA227" s="146">
        <v>1</v>
      </c>
      <c r="AB227" s="147">
        <v>1</v>
      </c>
      <c r="AC227" s="132">
        <v>1</v>
      </c>
      <c r="AD227" s="85"/>
      <c r="AE227" s="85"/>
      <c r="AF227" s="133" t="str">
        <f t="shared" si="11"/>
        <v>230</v>
      </c>
    </row>
    <row r="228" spans="1:32" s="133" customFormat="1" ht="11.25" customHeight="1" x14ac:dyDescent="0.2">
      <c r="A228" s="134">
        <v>127</v>
      </c>
      <c r="B228" s="224">
        <v>315</v>
      </c>
      <c r="C228" s="136" t="s">
        <v>1585</v>
      </c>
      <c r="D228" s="136" t="s">
        <v>1599</v>
      </c>
      <c r="E228" s="135" t="s">
        <v>1600</v>
      </c>
      <c r="F228" s="136" t="s">
        <v>1601</v>
      </c>
      <c r="G228" s="136"/>
      <c r="H228" s="136"/>
      <c r="I228" s="135"/>
      <c r="J228" s="119">
        <v>5.8399621212121211</v>
      </c>
      <c r="K228" s="120">
        <f t="shared" si="9"/>
        <v>1.4399416003787882</v>
      </c>
      <c r="L228" s="121">
        <f t="shared" si="10"/>
        <v>223</v>
      </c>
      <c r="M228" s="122">
        <v>1</v>
      </c>
      <c r="N228" s="139">
        <v>2</v>
      </c>
      <c r="O228" s="123">
        <v>2</v>
      </c>
      <c r="P228" s="139">
        <v>1</v>
      </c>
      <c r="Q228" s="140">
        <v>1</v>
      </c>
      <c r="R228" s="141">
        <v>2</v>
      </c>
      <c r="S228" s="142">
        <v>2</v>
      </c>
      <c r="T228" s="142">
        <v>2</v>
      </c>
      <c r="U228" s="142">
        <v>1</v>
      </c>
      <c r="V228" s="142">
        <v>1</v>
      </c>
      <c r="W228" s="142">
        <v>0</v>
      </c>
      <c r="X228" s="143">
        <v>0</v>
      </c>
      <c r="Y228" s="144">
        <v>1</v>
      </c>
      <c r="Z228" s="145">
        <v>3</v>
      </c>
      <c r="AA228" s="146">
        <v>1</v>
      </c>
      <c r="AB228" s="147">
        <v>1</v>
      </c>
      <c r="AC228" s="132">
        <v>1</v>
      </c>
      <c r="AD228" s="85"/>
      <c r="AE228" s="85"/>
      <c r="AF228" s="133" t="str">
        <f t="shared" si="11"/>
        <v>315</v>
      </c>
    </row>
    <row r="229" spans="1:32" s="133" customFormat="1" ht="11.25" customHeight="1" x14ac:dyDescent="0.2">
      <c r="A229" s="134">
        <v>18</v>
      </c>
      <c r="B229" s="224">
        <v>91</v>
      </c>
      <c r="C229" s="136" t="s">
        <v>1412</v>
      </c>
      <c r="D229" s="136" t="s">
        <v>1122</v>
      </c>
      <c r="E229" s="135" t="s">
        <v>1602</v>
      </c>
      <c r="F229" s="136" t="s">
        <v>1603</v>
      </c>
      <c r="G229" s="136"/>
      <c r="H229" s="136"/>
      <c r="I229" s="135"/>
      <c r="J229" s="119">
        <v>0.84886363636363638</v>
      </c>
      <c r="K229" s="120">
        <f t="shared" si="9"/>
        <v>1.4299915113636366</v>
      </c>
      <c r="L229" s="121">
        <f t="shared" si="10"/>
        <v>224</v>
      </c>
      <c r="M229" s="122">
        <v>1</v>
      </c>
      <c r="N229" s="139">
        <v>3</v>
      </c>
      <c r="O229" s="123">
        <v>0</v>
      </c>
      <c r="P229" s="139">
        <v>2</v>
      </c>
      <c r="Q229" s="140">
        <v>2</v>
      </c>
      <c r="R229" s="141">
        <v>0</v>
      </c>
      <c r="S229" s="142">
        <v>0</v>
      </c>
      <c r="T229" s="142">
        <v>1</v>
      </c>
      <c r="U229" s="142">
        <v>0</v>
      </c>
      <c r="V229" s="142">
        <v>0</v>
      </c>
      <c r="W229" s="142">
        <v>0</v>
      </c>
      <c r="X229" s="143">
        <v>1</v>
      </c>
      <c r="Y229" s="144">
        <v>2</v>
      </c>
      <c r="Z229" s="145">
        <v>2</v>
      </c>
      <c r="AA229" s="146">
        <v>2</v>
      </c>
      <c r="AB229" s="147">
        <v>2</v>
      </c>
      <c r="AC229" s="132">
        <v>1</v>
      </c>
      <c r="AD229" s="85"/>
      <c r="AE229" s="85"/>
      <c r="AF229" s="133" t="str">
        <f t="shared" si="11"/>
        <v>91</v>
      </c>
    </row>
    <row r="230" spans="1:32" s="133" customFormat="1" ht="11.25" customHeight="1" x14ac:dyDescent="0.2">
      <c r="A230" s="134">
        <v>263</v>
      </c>
      <c r="B230" s="224">
        <v>975</v>
      </c>
      <c r="C230" s="136" t="s">
        <v>1408</v>
      </c>
      <c r="D230" s="136" t="s">
        <v>1115</v>
      </c>
      <c r="E230" s="135">
        <v>975</v>
      </c>
      <c r="F230" s="136" t="s">
        <v>1604</v>
      </c>
      <c r="G230" s="136"/>
      <c r="H230" s="136"/>
      <c r="I230" s="135"/>
      <c r="J230" s="119">
        <v>4.1524621212121211</v>
      </c>
      <c r="K230" s="120">
        <f t="shared" si="9"/>
        <v>1.4299584753787882</v>
      </c>
      <c r="L230" s="121">
        <f t="shared" si="10"/>
        <v>225</v>
      </c>
      <c r="M230" s="122">
        <v>1</v>
      </c>
      <c r="N230" s="139">
        <v>2</v>
      </c>
      <c r="O230" s="123">
        <v>1</v>
      </c>
      <c r="P230" s="139">
        <v>1</v>
      </c>
      <c r="Q230" s="140">
        <v>3</v>
      </c>
      <c r="R230" s="141">
        <v>0</v>
      </c>
      <c r="S230" s="142">
        <v>1</v>
      </c>
      <c r="T230" s="142">
        <v>2</v>
      </c>
      <c r="U230" s="142">
        <v>1</v>
      </c>
      <c r="V230" s="142">
        <v>1</v>
      </c>
      <c r="W230" s="142">
        <v>0</v>
      </c>
      <c r="X230" s="143">
        <v>1</v>
      </c>
      <c r="Y230" s="144">
        <v>1</v>
      </c>
      <c r="Z230" s="145">
        <v>2</v>
      </c>
      <c r="AA230" s="146">
        <v>1</v>
      </c>
      <c r="AB230" s="147">
        <v>2</v>
      </c>
      <c r="AC230" s="132">
        <v>2</v>
      </c>
      <c r="AD230" s="85"/>
      <c r="AE230" s="85"/>
      <c r="AF230" s="133" t="str">
        <f t="shared" si="11"/>
        <v>975</v>
      </c>
    </row>
    <row r="231" spans="1:32" s="133" customFormat="1" ht="11.25" customHeight="1" x14ac:dyDescent="0.2">
      <c r="A231" s="134">
        <v>33</v>
      </c>
      <c r="B231" s="224">
        <v>185</v>
      </c>
      <c r="C231" s="136" t="s">
        <v>1408</v>
      </c>
      <c r="D231" s="136" t="s">
        <v>245</v>
      </c>
      <c r="E231" s="135" t="s">
        <v>1605</v>
      </c>
      <c r="F231" s="136" t="s">
        <v>1416</v>
      </c>
      <c r="G231" s="136"/>
      <c r="H231" s="136"/>
      <c r="I231" s="135"/>
      <c r="J231" s="119">
        <v>5.4458333333333337</v>
      </c>
      <c r="K231" s="120">
        <f t="shared" si="9"/>
        <v>1.4199455416666669</v>
      </c>
      <c r="L231" s="121">
        <f t="shared" si="10"/>
        <v>226</v>
      </c>
      <c r="M231" s="122">
        <v>1</v>
      </c>
      <c r="N231" s="139">
        <v>1</v>
      </c>
      <c r="O231" s="123">
        <v>1</v>
      </c>
      <c r="P231" s="139">
        <v>2</v>
      </c>
      <c r="Q231" s="140">
        <v>2</v>
      </c>
      <c r="R231" s="141">
        <v>0</v>
      </c>
      <c r="S231" s="142">
        <v>2</v>
      </c>
      <c r="T231" s="142">
        <v>1</v>
      </c>
      <c r="U231" s="142">
        <v>1</v>
      </c>
      <c r="V231" s="142">
        <v>1</v>
      </c>
      <c r="W231" s="142">
        <v>0</v>
      </c>
      <c r="X231" s="143">
        <v>2</v>
      </c>
      <c r="Y231" s="144">
        <v>3</v>
      </c>
      <c r="Z231" s="145">
        <v>2</v>
      </c>
      <c r="AA231" s="146">
        <v>1</v>
      </c>
      <c r="AB231" s="147">
        <v>1</v>
      </c>
      <c r="AC231" s="132">
        <v>1</v>
      </c>
      <c r="AD231" s="85"/>
      <c r="AE231" s="85"/>
      <c r="AF231" s="133" t="str">
        <f t="shared" si="11"/>
        <v>185</v>
      </c>
    </row>
    <row r="232" spans="1:32" s="133" customFormat="1" ht="11.25" customHeight="1" x14ac:dyDescent="0.2">
      <c r="A232" s="134">
        <v>312</v>
      </c>
      <c r="B232" s="224" t="s">
        <v>1606</v>
      </c>
      <c r="C232" s="136" t="s">
        <v>1408</v>
      </c>
      <c r="D232" s="136" t="s">
        <v>1607</v>
      </c>
      <c r="E232" s="135" t="s">
        <v>1606</v>
      </c>
      <c r="F232" s="136" t="s">
        <v>1416</v>
      </c>
      <c r="G232" s="136"/>
      <c r="H232" s="136"/>
      <c r="I232" s="135"/>
      <c r="J232" s="119">
        <v>2.637310606060606</v>
      </c>
      <c r="K232" s="120">
        <f t="shared" si="9"/>
        <v>1.4099736268939396</v>
      </c>
      <c r="L232" s="121">
        <f t="shared" si="10"/>
        <v>227</v>
      </c>
      <c r="M232" s="122">
        <v>1</v>
      </c>
      <c r="N232" s="139">
        <v>2</v>
      </c>
      <c r="O232" s="123">
        <v>2</v>
      </c>
      <c r="P232" s="139">
        <v>2</v>
      </c>
      <c r="Q232" s="140">
        <v>2</v>
      </c>
      <c r="R232" s="141">
        <v>0</v>
      </c>
      <c r="S232" s="142">
        <v>0</v>
      </c>
      <c r="T232" s="142">
        <v>0</v>
      </c>
      <c r="U232" s="142">
        <v>1</v>
      </c>
      <c r="V232" s="142">
        <v>1</v>
      </c>
      <c r="W232" s="142">
        <v>0</v>
      </c>
      <c r="X232" s="143">
        <v>2</v>
      </c>
      <c r="Y232" s="144">
        <v>0</v>
      </c>
      <c r="Z232" s="145">
        <v>2</v>
      </c>
      <c r="AA232" s="146">
        <v>0</v>
      </c>
      <c r="AB232" s="147">
        <v>1</v>
      </c>
      <c r="AC232" s="132">
        <v>2</v>
      </c>
      <c r="AD232" s="85"/>
      <c r="AE232" s="85"/>
      <c r="AF232" s="133" t="str">
        <f t="shared" si="11"/>
        <v>RC1</v>
      </c>
    </row>
    <row r="233" spans="1:32" s="133" customFormat="1" ht="11.25" customHeight="1" x14ac:dyDescent="0.2">
      <c r="A233" s="134">
        <v>111</v>
      </c>
      <c r="B233" s="224">
        <v>246</v>
      </c>
      <c r="C233" s="136" t="s">
        <v>1412</v>
      </c>
      <c r="D233" s="136" t="s">
        <v>844</v>
      </c>
      <c r="E233" s="135" t="s">
        <v>1578</v>
      </c>
      <c r="F233" s="136" t="s">
        <v>1416</v>
      </c>
      <c r="G233" s="136"/>
      <c r="H233" s="136"/>
      <c r="I233" s="135"/>
      <c r="J233" s="119">
        <v>9.2874999999999996</v>
      </c>
      <c r="K233" s="120">
        <f t="shared" si="9"/>
        <v>1.3999071250000001</v>
      </c>
      <c r="L233" s="121">
        <f t="shared" si="10"/>
        <v>228</v>
      </c>
      <c r="M233" s="122">
        <v>1</v>
      </c>
      <c r="N233" s="139">
        <v>1</v>
      </c>
      <c r="O233" s="123">
        <v>2</v>
      </c>
      <c r="P233" s="139">
        <v>1</v>
      </c>
      <c r="Q233" s="140">
        <v>1</v>
      </c>
      <c r="R233" s="141">
        <v>0</v>
      </c>
      <c r="S233" s="142">
        <v>3</v>
      </c>
      <c r="T233" s="142">
        <v>1</v>
      </c>
      <c r="U233" s="142">
        <v>2</v>
      </c>
      <c r="V233" s="142">
        <v>2</v>
      </c>
      <c r="W233" s="142">
        <v>0</v>
      </c>
      <c r="X233" s="143">
        <v>2</v>
      </c>
      <c r="Y233" s="144">
        <v>3</v>
      </c>
      <c r="Z233" s="145">
        <v>2</v>
      </c>
      <c r="AA233" s="146">
        <v>2</v>
      </c>
      <c r="AB233" s="147">
        <v>1</v>
      </c>
      <c r="AC233" s="132">
        <v>1</v>
      </c>
      <c r="AD233" s="85"/>
      <c r="AE233" s="85"/>
      <c r="AF233" s="133" t="str">
        <f t="shared" si="11"/>
        <v>246</v>
      </c>
    </row>
    <row r="234" spans="1:32" s="133" customFormat="1" ht="11.25" customHeight="1" x14ac:dyDescent="0.2">
      <c r="A234" s="134">
        <v>86</v>
      </c>
      <c r="B234" s="224">
        <v>230</v>
      </c>
      <c r="C234" s="136" t="s">
        <v>1408</v>
      </c>
      <c r="D234" s="136" t="s">
        <v>976</v>
      </c>
      <c r="E234" s="135" t="s">
        <v>1550</v>
      </c>
      <c r="F234" s="136" t="s">
        <v>1416</v>
      </c>
      <c r="G234" s="136"/>
      <c r="H234" s="136"/>
      <c r="I234" s="135"/>
      <c r="J234" s="119">
        <v>10.444318181818181</v>
      </c>
      <c r="K234" s="120">
        <f t="shared" si="9"/>
        <v>1.3998955568181821</v>
      </c>
      <c r="L234" s="121">
        <f t="shared" si="10"/>
        <v>229</v>
      </c>
      <c r="M234" s="122">
        <v>1</v>
      </c>
      <c r="N234" s="139">
        <v>1</v>
      </c>
      <c r="O234" s="123">
        <v>1</v>
      </c>
      <c r="P234" s="139">
        <v>1</v>
      </c>
      <c r="Q234" s="140">
        <v>2</v>
      </c>
      <c r="R234" s="141">
        <v>0</v>
      </c>
      <c r="S234" s="142">
        <v>2</v>
      </c>
      <c r="T234" s="142">
        <v>1</v>
      </c>
      <c r="U234" s="142">
        <v>1</v>
      </c>
      <c r="V234" s="142">
        <v>2</v>
      </c>
      <c r="W234" s="142">
        <v>0</v>
      </c>
      <c r="X234" s="143">
        <v>1</v>
      </c>
      <c r="Y234" s="144">
        <v>3</v>
      </c>
      <c r="Z234" s="145">
        <v>3</v>
      </c>
      <c r="AA234" s="146">
        <v>1</v>
      </c>
      <c r="AB234" s="147">
        <v>1</v>
      </c>
      <c r="AC234" s="132">
        <v>1</v>
      </c>
      <c r="AD234" s="85"/>
      <c r="AE234" s="85"/>
      <c r="AF234" s="133" t="str">
        <f t="shared" si="11"/>
        <v>230</v>
      </c>
    </row>
    <row r="235" spans="1:32" s="133" customFormat="1" ht="11.25" customHeight="1" x14ac:dyDescent="0.2">
      <c r="A235" s="134">
        <v>190</v>
      </c>
      <c r="B235" s="224">
        <v>455</v>
      </c>
      <c r="C235" s="136" t="s">
        <v>1408</v>
      </c>
      <c r="D235" s="136" t="s">
        <v>460</v>
      </c>
      <c r="E235" s="136" t="s">
        <v>1608</v>
      </c>
      <c r="F235" s="136" t="s">
        <v>1609</v>
      </c>
      <c r="G235" s="136" t="s">
        <v>1416</v>
      </c>
      <c r="H235" s="136"/>
      <c r="I235" s="135"/>
      <c r="J235" s="119">
        <v>4.0965909090909092</v>
      </c>
      <c r="K235" s="120">
        <f t="shared" si="9"/>
        <v>1.3899590340909092</v>
      </c>
      <c r="L235" s="121">
        <f t="shared" si="10"/>
        <v>230</v>
      </c>
      <c r="M235" s="122">
        <v>1</v>
      </c>
      <c r="N235" s="139">
        <v>1</v>
      </c>
      <c r="O235" s="123">
        <v>1</v>
      </c>
      <c r="P235" s="139">
        <v>2</v>
      </c>
      <c r="Q235" s="140">
        <v>2</v>
      </c>
      <c r="R235" s="141">
        <v>0</v>
      </c>
      <c r="S235" s="142">
        <v>2</v>
      </c>
      <c r="T235" s="142">
        <v>1</v>
      </c>
      <c r="U235" s="142">
        <v>1</v>
      </c>
      <c r="V235" s="142">
        <v>1</v>
      </c>
      <c r="W235" s="142">
        <v>0</v>
      </c>
      <c r="X235" s="143">
        <v>2</v>
      </c>
      <c r="Y235" s="144">
        <v>3</v>
      </c>
      <c r="Z235" s="145">
        <v>2</v>
      </c>
      <c r="AA235" s="146">
        <v>0</v>
      </c>
      <c r="AB235" s="147">
        <v>1</v>
      </c>
      <c r="AC235" s="132">
        <v>1</v>
      </c>
      <c r="AD235" s="85"/>
      <c r="AE235" s="85"/>
      <c r="AF235" s="133" t="str">
        <f t="shared" si="11"/>
        <v>455</v>
      </c>
    </row>
    <row r="236" spans="1:32" s="133" customFormat="1" ht="11.25" customHeight="1" x14ac:dyDescent="0.2">
      <c r="A236" s="134">
        <v>299</v>
      </c>
      <c r="B236" s="224" t="s">
        <v>1610</v>
      </c>
      <c r="C236" s="136" t="s">
        <v>1408</v>
      </c>
      <c r="D236" s="136" t="s">
        <v>1611</v>
      </c>
      <c r="E236" s="135" t="s">
        <v>1610</v>
      </c>
      <c r="F236" s="136" t="s">
        <v>1416</v>
      </c>
      <c r="G236" s="136"/>
      <c r="H236" s="136"/>
      <c r="I236" s="135"/>
      <c r="J236" s="119">
        <v>4.1939393939393943</v>
      </c>
      <c r="K236" s="120">
        <f t="shared" si="9"/>
        <v>1.3899580606060609</v>
      </c>
      <c r="L236" s="121">
        <f t="shared" si="10"/>
        <v>231</v>
      </c>
      <c r="M236" s="122">
        <v>1</v>
      </c>
      <c r="N236" s="139">
        <v>2</v>
      </c>
      <c r="O236" s="123">
        <v>2</v>
      </c>
      <c r="P236" s="139">
        <v>1</v>
      </c>
      <c r="Q236" s="140">
        <v>1</v>
      </c>
      <c r="R236" s="141">
        <v>1</v>
      </c>
      <c r="S236" s="142">
        <v>2</v>
      </c>
      <c r="T236" s="142">
        <v>2</v>
      </c>
      <c r="U236" s="142">
        <v>1</v>
      </c>
      <c r="V236" s="142">
        <v>2</v>
      </c>
      <c r="W236" s="142">
        <v>0</v>
      </c>
      <c r="X236" s="143">
        <v>2</v>
      </c>
      <c r="Y236" s="144">
        <v>1</v>
      </c>
      <c r="Z236" s="145">
        <v>2</v>
      </c>
      <c r="AA236" s="146">
        <v>1</v>
      </c>
      <c r="AB236" s="147">
        <v>1</v>
      </c>
      <c r="AC236" s="132">
        <v>1</v>
      </c>
      <c r="AD236" s="85"/>
      <c r="AE236" s="85"/>
      <c r="AF236" s="133" t="str">
        <f t="shared" si="11"/>
        <v>FB1</v>
      </c>
    </row>
    <row r="237" spans="1:32" s="133" customFormat="1" ht="11.25" customHeight="1" x14ac:dyDescent="0.2">
      <c r="A237" s="134">
        <v>134</v>
      </c>
      <c r="B237" s="224">
        <v>339</v>
      </c>
      <c r="C237" s="136" t="s">
        <v>1585</v>
      </c>
      <c r="D237" s="136" t="s">
        <v>836</v>
      </c>
      <c r="E237" s="136">
        <v>339</v>
      </c>
      <c r="F237" s="136" t="s">
        <v>1416</v>
      </c>
      <c r="G237" s="136"/>
      <c r="H237" s="136"/>
      <c r="I237" s="135"/>
      <c r="J237" s="119">
        <v>9.4475378787878785</v>
      </c>
      <c r="K237" s="120">
        <f t="shared" si="9"/>
        <v>1.3899055246212124</v>
      </c>
      <c r="L237" s="121">
        <f t="shared" si="10"/>
        <v>232</v>
      </c>
      <c r="M237" s="122">
        <v>1</v>
      </c>
      <c r="N237" s="139">
        <v>1</v>
      </c>
      <c r="O237" s="123">
        <v>1</v>
      </c>
      <c r="P237" s="139">
        <v>2</v>
      </c>
      <c r="Q237" s="140">
        <v>2</v>
      </c>
      <c r="R237" s="141">
        <v>1</v>
      </c>
      <c r="S237" s="142">
        <v>1</v>
      </c>
      <c r="T237" s="142">
        <v>2</v>
      </c>
      <c r="U237" s="142">
        <v>1</v>
      </c>
      <c r="V237" s="142">
        <v>1</v>
      </c>
      <c r="W237" s="142">
        <v>0</v>
      </c>
      <c r="X237" s="143">
        <v>0</v>
      </c>
      <c r="Y237" s="144">
        <v>0</v>
      </c>
      <c r="Z237" s="145">
        <v>3</v>
      </c>
      <c r="AA237" s="146">
        <v>1</v>
      </c>
      <c r="AB237" s="147">
        <v>2</v>
      </c>
      <c r="AC237" s="132">
        <v>2</v>
      </c>
      <c r="AD237" s="85"/>
      <c r="AE237" s="85"/>
      <c r="AF237" s="133" t="str">
        <f t="shared" si="11"/>
        <v>339</v>
      </c>
    </row>
    <row r="238" spans="1:32" s="133" customFormat="1" ht="11.25" customHeight="1" x14ac:dyDescent="0.2">
      <c r="A238" s="134">
        <v>121</v>
      </c>
      <c r="B238" s="224">
        <v>300</v>
      </c>
      <c r="C238" s="136" t="s">
        <v>1563</v>
      </c>
      <c r="D238" s="136" t="s">
        <v>1612</v>
      </c>
      <c r="E238" s="135" t="s">
        <v>1613</v>
      </c>
      <c r="F238" s="136" t="s">
        <v>1614</v>
      </c>
      <c r="G238" s="136" t="s">
        <v>1416</v>
      </c>
      <c r="H238" s="136"/>
      <c r="I238" s="135"/>
      <c r="J238" s="119">
        <v>11.621969696969696</v>
      </c>
      <c r="K238" s="120">
        <f t="shared" si="9"/>
        <v>1.3898837803030304</v>
      </c>
      <c r="L238" s="121">
        <f t="shared" si="10"/>
        <v>233</v>
      </c>
      <c r="M238" s="122">
        <v>1</v>
      </c>
      <c r="N238" s="139">
        <v>2</v>
      </c>
      <c r="O238" s="123">
        <v>1</v>
      </c>
      <c r="P238" s="139">
        <v>2</v>
      </c>
      <c r="Q238" s="140">
        <v>1</v>
      </c>
      <c r="R238" s="141">
        <v>0</v>
      </c>
      <c r="S238" s="142">
        <v>1</v>
      </c>
      <c r="T238" s="142">
        <v>2</v>
      </c>
      <c r="U238" s="142">
        <v>1</v>
      </c>
      <c r="V238" s="142">
        <v>1</v>
      </c>
      <c r="W238" s="142">
        <v>0</v>
      </c>
      <c r="X238" s="143">
        <v>0</v>
      </c>
      <c r="Y238" s="144">
        <v>2</v>
      </c>
      <c r="Z238" s="145">
        <v>2</v>
      </c>
      <c r="AA238" s="146">
        <v>0</v>
      </c>
      <c r="AB238" s="147">
        <v>3</v>
      </c>
      <c r="AC238" s="132">
        <v>3</v>
      </c>
      <c r="AD238" s="85"/>
      <c r="AE238" s="85"/>
      <c r="AF238" s="133" t="str">
        <f t="shared" si="11"/>
        <v>300</v>
      </c>
    </row>
    <row r="239" spans="1:32" s="133" customFormat="1" ht="11.25" customHeight="1" x14ac:dyDescent="0.2">
      <c r="A239" s="134">
        <v>116</v>
      </c>
      <c r="B239" s="224">
        <v>260</v>
      </c>
      <c r="C239" s="136" t="s">
        <v>1615</v>
      </c>
      <c r="D239" s="136" t="s">
        <v>1222</v>
      </c>
      <c r="E239" s="136">
        <v>260</v>
      </c>
      <c r="F239" s="136" t="s">
        <v>1416</v>
      </c>
      <c r="G239" s="136"/>
      <c r="H239" s="136"/>
      <c r="I239" s="135"/>
      <c r="J239" s="119">
        <v>12.553598484848484</v>
      </c>
      <c r="K239" s="120">
        <f t="shared" si="9"/>
        <v>1.3898744640151519</v>
      </c>
      <c r="L239" s="121">
        <f t="shared" si="10"/>
        <v>234</v>
      </c>
      <c r="M239" s="122">
        <v>1</v>
      </c>
      <c r="N239" s="139">
        <v>1</v>
      </c>
      <c r="O239" s="123">
        <v>1</v>
      </c>
      <c r="P239" s="139">
        <v>2</v>
      </c>
      <c r="Q239" s="140">
        <v>1</v>
      </c>
      <c r="R239" s="141">
        <v>0</v>
      </c>
      <c r="S239" s="142">
        <v>2</v>
      </c>
      <c r="T239" s="142">
        <v>3</v>
      </c>
      <c r="U239" s="142">
        <v>2</v>
      </c>
      <c r="V239" s="142">
        <v>1</v>
      </c>
      <c r="W239" s="142">
        <v>0</v>
      </c>
      <c r="X239" s="143">
        <v>3</v>
      </c>
      <c r="Y239" s="144">
        <v>0</v>
      </c>
      <c r="Z239" s="145">
        <v>2</v>
      </c>
      <c r="AA239" s="146">
        <v>1</v>
      </c>
      <c r="AB239" s="147">
        <v>3</v>
      </c>
      <c r="AC239" s="132">
        <v>3</v>
      </c>
      <c r="AD239" s="85"/>
      <c r="AE239" s="85"/>
      <c r="AF239" s="133" t="str">
        <f t="shared" si="11"/>
        <v>260</v>
      </c>
    </row>
    <row r="240" spans="1:32" s="133" customFormat="1" ht="11.25" customHeight="1" x14ac:dyDescent="0.2">
      <c r="A240" s="134">
        <v>40</v>
      </c>
      <c r="B240" s="224">
        <v>202</v>
      </c>
      <c r="C240" s="136" t="s">
        <v>1563</v>
      </c>
      <c r="D240" s="136" t="s">
        <v>1616</v>
      </c>
      <c r="E240" s="135">
        <v>202</v>
      </c>
      <c r="F240" s="136" t="s">
        <v>1416</v>
      </c>
      <c r="G240" s="136"/>
      <c r="H240" s="136"/>
      <c r="I240" s="135"/>
      <c r="J240" s="119">
        <v>12.603030303030303</v>
      </c>
      <c r="K240" s="120">
        <f t="shared" si="9"/>
        <v>1.3898739696969697</v>
      </c>
      <c r="L240" s="121">
        <f t="shared" si="10"/>
        <v>235</v>
      </c>
      <c r="M240" s="122">
        <v>1</v>
      </c>
      <c r="N240" s="139">
        <v>1</v>
      </c>
      <c r="O240" s="123">
        <v>1</v>
      </c>
      <c r="P240" s="139">
        <v>2</v>
      </c>
      <c r="Q240" s="140">
        <v>2</v>
      </c>
      <c r="R240" s="141">
        <v>0</v>
      </c>
      <c r="S240" s="142">
        <v>1</v>
      </c>
      <c r="T240" s="142">
        <v>2</v>
      </c>
      <c r="U240" s="142">
        <v>2</v>
      </c>
      <c r="V240" s="142">
        <v>1</v>
      </c>
      <c r="W240" s="142">
        <v>0</v>
      </c>
      <c r="X240" s="143">
        <v>0</v>
      </c>
      <c r="Y240" s="144">
        <v>2</v>
      </c>
      <c r="Z240" s="145">
        <v>2</v>
      </c>
      <c r="AA240" s="146">
        <v>0</v>
      </c>
      <c r="AB240" s="147">
        <v>3</v>
      </c>
      <c r="AC240" s="132">
        <v>3</v>
      </c>
      <c r="AD240" s="85"/>
      <c r="AE240" s="85"/>
      <c r="AF240" s="133" t="str">
        <f t="shared" si="11"/>
        <v>202</v>
      </c>
    </row>
    <row r="241" spans="1:32" s="133" customFormat="1" ht="11.25" customHeight="1" x14ac:dyDescent="0.2">
      <c r="A241" s="134">
        <v>309</v>
      </c>
      <c r="B241" s="224" t="s">
        <v>1617</v>
      </c>
      <c r="C241" s="136" t="s">
        <v>1408</v>
      </c>
      <c r="D241" s="136" t="s">
        <v>1176</v>
      </c>
      <c r="E241" s="135" t="s">
        <v>1617</v>
      </c>
      <c r="F241" s="136" t="s">
        <v>1416</v>
      </c>
      <c r="G241" s="136"/>
      <c r="H241" s="136"/>
      <c r="I241" s="135"/>
      <c r="J241" s="119">
        <v>3.0679924242424241</v>
      </c>
      <c r="K241" s="120">
        <f t="shared" si="9"/>
        <v>1.3799693200757577</v>
      </c>
      <c r="L241" s="121">
        <f t="shared" si="10"/>
        <v>236</v>
      </c>
      <c r="M241" s="122">
        <v>1</v>
      </c>
      <c r="N241" s="139">
        <v>2</v>
      </c>
      <c r="O241" s="123">
        <v>2</v>
      </c>
      <c r="P241" s="139">
        <v>1</v>
      </c>
      <c r="Q241" s="140">
        <v>1</v>
      </c>
      <c r="R241" s="141">
        <v>0</v>
      </c>
      <c r="S241" s="142">
        <v>1</v>
      </c>
      <c r="T241" s="142">
        <v>2</v>
      </c>
      <c r="U241" s="142">
        <v>1</v>
      </c>
      <c r="V241" s="142">
        <v>1</v>
      </c>
      <c r="W241" s="142">
        <v>0</v>
      </c>
      <c r="X241" s="143">
        <v>2</v>
      </c>
      <c r="Y241" s="144">
        <v>3</v>
      </c>
      <c r="Z241" s="145">
        <v>2</v>
      </c>
      <c r="AA241" s="146">
        <v>0</v>
      </c>
      <c r="AB241" s="147">
        <v>1</v>
      </c>
      <c r="AC241" s="132">
        <v>1</v>
      </c>
      <c r="AD241" s="85"/>
      <c r="AE241" s="85"/>
      <c r="AF241" s="133" t="str">
        <f t="shared" si="11"/>
        <v>RA3</v>
      </c>
    </row>
    <row r="242" spans="1:32" s="133" customFormat="1" ht="11.25" customHeight="1" x14ac:dyDescent="0.2">
      <c r="A242" s="134">
        <v>188</v>
      </c>
      <c r="B242" s="224">
        <v>452</v>
      </c>
      <c r="C242" s="136" t="s">
        <v>1408</v>
      </c>
      <c r="D242" s="136" t="s">
        <v>460</v>
      </c>
      <c r="E242" s="135" t="s">
        <v>1618</v>
      </c>
      <c r="F242" s="136" t="s">
        <v>1416</v>
      </c>
      <c r="G242" s="136"/>
      <c r="H242" s="136"/>
      <c r="I242" s="135"/>
      <c r="J242" s="119">
        <v>4.5272727272727273</v>
      </c>
      <c r="K242" s="120">
        <f t="shared" si="9"/>
        <v>1.3799547272727273</v>
      </c>
      <c r="L242" s="121">
        <f t="shared" si="10"/>
        <v>237</v>
      </c>
      <c r="M242" s="122">
        <v>1</v>
      </c>
      <c r="N242" s="139">
        <v>1</v>
      </c>
      <c r="O242" s="123">
        <v>1</v>
      </c>
      <c r="P242" s="139">
        <v>2</v>
      </c>
      <c r="Q242" s="140">
        <v>2</v>
      </c>
      <c r="R242" s="141">
        <v>0</v>
      </c>
      <c r="S242" s="142">
        <v>1</v>
      </c>
      <c r="T242" s="142">
        <v>1</v>
      </c>
      <c r="U242" s="142">
        <v>1</v>
      </c>
      <c r="V242" s="142">
        <v>1</v>
      </c>
      <c r="W242" s="142">
        <v>0</v>
      </c>
      <c r="X242" s="143">
        <v>1</v>
      </c>
      <c r="Y242" s="144">
        <v>3</v>
      </c>
      <c r="Z242" s="145">
        <v>2</v>
      </c>
      <c r="AA242" s="146">
        <v>1</v>
      </c>
      <c r="AB242" s="147">
        <v>2</v>
      </c>
      <c r="AC242" s="132">
        <v>1</v>
      </c>
      <c r="AD242" s="85"/>
      <c r="AE242" s="85"/>
      <c r="AF242" s="133" t="str">
        <f t="shared" si="11"/>
        <v>452</v>
      </c>
    </row>
    <row r="243" spans="1:32" s="133" customFormat="1" ht="11.25" customHeight="1" x14ac:dyDescent="0.2">
      <c r="A243" s="134">
        <v>130</v>
      </c>
      <c r="B243" s="224">
        <v>329</v>
      </c>
      <c r="C243" s="136" t="s">
        <v>1585</v>
      </c>
      <c r="D243" s="136" t="s">
        <v>1586</v>
      </c>
      <c r="E243" s="135">
        <v>329</v>
      </c>
      <c r="F243" s="136" t="s">
        <v>1416</v>
      </c>
      <c r="G243" s="136"/>
      <c r="H243" s="136"/>
      <c r="I243" s="135"/>
      <c r="J243" s="119">
        <v>4.5526515151515152</v>
      </c>
      <c r="K243" s="120">
        <f t="shared" si="9"/>
        <v>1.3799544734848486</v>
      </c>
      <c r="L243" s="121">
        <f t="shared" si="10"/>
        <v>238</v>
      </c>
      <c r="M243" s="122">
        <v>1</v>
      </c>
      <c r="N243" s="139">
        <v>2</v>
      </c>
      <c r="O243" s="123">
        <v>0</v>
      </c>
      <c r="P243" s="139">
        <v>2</v>
      </c>
      <c r="Q243" s="140">
        <v>2</v>
      </c>
      <c r="R243" s="141">
        <v>1</v>
      </c>
      <c r="S243" s="142">
        <v>2</v>
      </c>
      <c r="T243" s="142">
        <v>2</v>
      </c>
      <c r="U243" s="142">
        <v>1</v>
      </c>
      <c r="V243" s="142">
        <v>1</v>
      </c>
      <c r="W243" s="142">
        <v>0</v>
      </c>
      <c r="X243" s="143">
        <v>0</v>
      </c>
      <c r="Y243" s="144">
        <v>0</v>
      </c>
      <c r="Z243" s="145">
        <v>3</v>
      </c>
      <c r="AA243" s="146">
        <v>0</v>
      </c>
      <c r="AB243" s="147">
        <v>2</v>
      </c>
      <c r="AC243" s="132">
        <v>1</v>
      </c>
      <c r="AD243" s="85"/>
      <c r="AE243" s="85"/>
      <c r="AF243" s="133" t="str">
        <f t="shared" si="11"/>
        <v>329</v>
      </c>
    </row>
    <row r="244" spans="1:32" s="133" customFormat="1" ht="11.25" customHeight="1" x14ac:dyDescent="0.2">
      <c r="A244" s="134">
        <v>30</v>
      </c>
      <c r="B244" s="225">
        <v>182</v>
      </c>
      <c r="C244" s="136" t="s">
        <v>1408</v>
      </c>
      <c r="D244" s="136" t="s">
        <v>245</v>
      </c>
      <c r="E244" s="153" t="s">
        <v>1619</v>
      </c>
      <c r="F244" s="154" t="s">
        <v>1620</v>
      </c>
      <c r="G244" s="154" t="s">
        <v>1621</v>
      </c>
      <c r="H244" s="154" t="s">
        <v>1416</v>
      </c>
      <c r="I244" s="153"/>
      <c r="J244" s="119">
        <v>10.436174242424242</v>
      </c>
      <c r="K244" s="120">
        <f t="shared" si="9"/>
        <v>1.3798956382575758</v>
      </c>
      <c r="L244" s="121">
        <f t="shared" si="10"/>
        <v>239</v>
      </c>
      <c r="M244" s="122">
        <v>1</v>
      </c>
      <c r="N244" s="139">
        <v>1</v>
      </c>
      <c r="O244" s="123">
        <v>2</v>
      </c>
      <c r="P244" s="139">
        <v>1</v>
      </c>
      <c r="Q244" s="140">
        <v>1</v>
      </c>
      <c r="R244" s="141">
        <v>0</v>
      </c>
      <c r="S244" s="142">
        <v>2</v>
      </c>
      <c r="T244" s="142">
        <v>2</v>
      </c>
      <c r="U244" s="142">
        <v>1</v>
      </c>
      <c r="V244" s="142">
        <v>2</v>
      </c>
      <c r="W244" s="142">
        <v>1</v>
      </c>
      <c r="X244" s="143">
        <v>1</v>
      </c>
      <c r="Y244" s="144">
        <v>3</v>
      </c>
      <c r="Z244" s="145">
        <v>2</v>
      </c>
      <c r="AA244" s="146">
        <v>1</v>
      </c>
      <c r="AB244" s="147">
        <v>1</v>
      </c>
      <c r="AC244" s="132">
        <v>3</v>
      </c>
      <c r="AD244" s="85"/>
      <c r="AE244" s="85"/>
      <c r="AF244" s="133" t="str">
        <f t="shared" si="11"/>
        <v>182</v>
      </c>
    </row>
    <row r="245" spans="1:32" s="133" customFormat="1" ht="11.25" customHeight="1" x14ac:dyDescent="0.2">
      <c r="A245" s="134">
        <v>300</v>
      </c>
      <c r="B245" s="225" t="s">
        <v>1622</v>
      </c>
      <c r="C245" s="136" t="s">
        <v>1408</v>
      </c>
      <c r="D245" s="136" t="s">
        <v>1623</v>
      </c>
      <c r="E245" s="153" t="s">
        <v>1622</v>
      </c>
      <c r="F245" s="154" t="s">
        <v>1416</v>
      </c>
      <c r="G245" s="154"/>
      <c r="H245" s="154"/>
      <c r="I245" s="153"/>
      <c r="J245" s="119">
        <v>3.8405303030303028</v>
      </c>
      <c r="K245" s="120">
        <f t="shared" si="9"/>
        <v>1.3699615946969699</v>
      </c>
      <c r="L245" s="121">
        <f t="shared" si="10"/>
        <v>240</v>
      </c>
      <c r="M245" s="122">
        <v>1</v>
      </c>
      <c r="N245" s="139">
        <v>2</v>
      </c>
      <c r="O245" s="123">
        <v>2</v>
      </c>
      <c r="P245" s="139">
        <v>1</v>
      </c>
      <c r="Q245" s="140">
        <v>1</v>
      </c>
      <c r="R245" s="141">
        <v>1</v>
      </c>
      <c r="S245" s="142">
        <v>2</v>
      </c>
      <c r="T245" s="142">
        <v>1</v>
      </c>
      <c r="U245" s="142">
        <v>1</v>
      </c>
      <c r="V245" s="142">
        <v>1</v>
      </c>
      <c r="W245" s="142">
        <v>0</v>
      </c>
      <c r="X245" s="143">
        <v>2</v>
      </c>
      <c r="Y245" s="144">
        <v>2</v>
      </c>
      <c r="Z245" s="145">
        <v>2</v>
      </c>
      <c r="AA245" s="146">
        <v>0</v>
      </c>
      <c r="AB245" s="147">
        <v>1</v>
      </c>
      <c r="AC245" s="132">
        <v>1</v>
      </c>
      <c r="AD245" s="85"/>
      <c r="AE245" s="85"/>
      <c r="AF245" s="133" t="str">
        <f t="shared" si="11"/>
        <v>FB2</v>
      </c>
    </row>
    <row r="246" spans="1:32" s="133" customFormat="1" ht="11.25" customHeight="1" x14ac:dyDescent="0.2">
      <c r="A246" s="134">
        <v>234</v>
      </c>
      <c r="B246" s="224">
        <v>728</v>
      </c>
      <c r="C246" s="136" t="s">
        <v>1624</v>
      </c>
      <c r="D246" s="136" t="s">
        <v>1625</v>
      </c>
      <c r="E246" s="136" t="s">
        <v>1626</v>
      </c>
      <c r="F246" s="136" t="s">
        <v>1416</v>
      </c>
      <c r="G246" s="136"/>
      <c r="H246" s="136"/>
      <c r="I246" s="135"/>
      <c r="J246" s="119">
        <v>2.0859848484848484</v>
      </c>
      <c r="K246" s="120">
        <f t="shared" si="9"/>
        <v>1.3599791401515153</v>
      </c>
      <c r="L246" s="121">
        <f t="shared" si="10"/>
        <v>241</v>
      </c>
      <c r="M246" s="122">
        <v>1</v>
      </c>
      <c r="N246" s="139">
        <v>1</v>
      </c>
      <c r="O246" s="123">
        <v>0</v>
      </c>
      <c r="P246" s="139">
        <v>2</v>
      </c>
      <c r="Q246" s="140">
        <v>2</v>
      </c>
      <c r="R246" s="141">
        <v>0</v>
      </c>
      <c r="S246" s="142">
        <v>1</v>
      </c>
      <c r="T246" s="142">
        <v>1</v>
      </c>
      <c r="U246" s="142">
        <v>1</v>
      </c>
      <c r="V246" s="142">
        <v>1</v>
      </c>
      <c r="W246" s="142">
        <v>0</v>
      </c>
      <c r="X246" s="143">
        <v>3</v>
      </c>
      <c r="Y246" s="144">
        <v>0</v>
      </c>
      <c r="Z246" s="145">
        <v>3</v>
      </c>
      <c r="AA246" s="146">
        <v>1</v>
      </c>
      <c r="AB246" s="147">
        <v>3</v>
      </c>
      <c r="AC246" s="132">
        <v>1</v>
      </c>
      <c r="AD246" s="85"/>
      <c r="AE246" s="85"/>
      <c r="AF246" s="133" t="str">
        <f t="shared" si="11"/>
        <v>728</v>
      </c>
    </row>
    <row r="247" spans="1:32" s="133" customFormat="1" ht="11.25" customHeight="1" x14ac:dyDescent="0.2">
      <c r="A247" s="134">
        <v>122</v>
      </c>
      <c r="B247" s="224">
        <v>300</v>
      </c>
      <c r="C247" s="136" t="s">
        <v>1563</v>
      </c>
      <c r="D247" s="136" t="s">
        <v>1612</v>
      </c>
      <c r="E247" s="136" t="s">
        <v>1614</v>
      </c>
      <c r="F247" s="136" t="s">
        <v>1416</v>
      </c>
      <c r="G247" s="136"/>
      <c r="H247" s="136"/>
      <c r="I247" s="135"/>
      <c r="J247" s="119">
        <v>5.5492424242424239</v>
      </c>
      <c r="K247" s="120">
        <f t="shared" si="9"/>
        <v>1.3599445075757579</v>
      </c>
      <c r="L247" s="121">
        <f t="shared" si="10"/>
        <v>242</v>
      </c>
      <c r="M247" s="122">
        <v>1</v>
      </c>
      <c r="N247" s="139">
        <v>2</v>
      </c>
      <c r="O247" s="123">
        <v>1</v>
      </c>
      <c r="P247" s="139">
        <v>2</v>
      </c>
      <c r="Q247" s="140">
        <v>1</v>
      </c>
      <c r="R247" s="141">
        <v>1</v>
      </c>
      <c r="S247" s="142">
        <v>1</v>
      </c>
      <c r="T247" s="142">
        <v>1</v>
      </c>
      <c r="U247" s="142">
        <v>0</v>
      </c>
      <c r="V247" s="142">
        <v>0</v>
      </c>
      <c r="W247" s="142">
        <v>0</v>
      </c>
      <c r="X247" s="143">
        <v>0</v>
      </c>
      <c r="Y247" s="144">
        <v>2</v>
      </c>
      <c r="Z247" s="145">
        <v>2</v>
      </c>
      <c r="AA247" s="146">
        <v>0</v>
      </c>
      <c r="AB247" s="147">
        <v>3</v>
      </c>
      <c r="AC247" s="132">
        <v>3</v>
      </c>
      <c r="AD247" s="85"/>
      <c r="AE247" s="85"/>
      <c r="AF247" s="133" t="str">
        <f t="shared" si="11"/>
        <v>300</v>
      </c>
    </row>
    <row r="248" spans="1:32" s="133" customFormat="1" ht="11.25" customHeight="1" x14ac:dyDescent="0.2">
      <c r="A248" s="134">
        <v>216</v>
      </c>
      <c r="B248" s="224">
        <v>523</v>
      </c>
      <c r="C248" s="136" t="s">
        <v>1408</v>
      </c>
      <c r="D248" s="136" t="s">
        <v>1423</v>
      </c>
      <c r="E248" s="136">
        <v>523</v>
      </c>
      <c r="F248" s="136" t="s">
        <v>1627</v>
      </c>
      <c r="G248" s="136"/>
      <c r="H248" s="136"/>
      <c r="I248" s="135"/>
      <c r="J248" s="119">
        <v>3.7096590909090907</v>
      </c>
      <c r="K248" s="120">
        <f t="shared" si="9"/>
        <v>1.349962903409091</v>
      </c>
      <c r="L248" s="121">
        <f t="shared" si="10"/>
        <v>243</v>
      </c>
      <c r="M248" s="122">
        <v>1</v>
      </c>
      <c r="N248" s="139">
        <v>2</v>
      </c>
      <c r="O248" s="123">
        <v>1</v>
      </c>
      <c r="P248" s="139">
        <v>1</v>
      </c>
      <c r="Q248" s="140">
        <v>1</v>
      </c>
      <c r="R248" s="141">
        <v>1</v>
      </c>
      <c r="S248" s="142">
        <v>3</v>
      </c>
      <c r="T248" s="142">
        <v>2</v>
      </c>
      <c r="U248" s="142">
        <v>1</v>
      </c>
      <c r="V248" s="142">
        <v>1</v>
      </c>
      <c r="W248" s="142">
        <v>0</v>
      </c>
      <c r="X248" s="143">
        <v>2</v>
      </c>
      <c r="Y248" s="144">
        <v>2</v>
      </c>
      <c r="Z248" s="145">
        <v>2</v>
      </c>
      <c r="AA248" s="146">
        <v>1</v>
      </c>
      <c r="AB248" s="147">
        <v>1</v>
      </c>
      <c r="AC248" s="132">
        <v>1</v>
      </c>
      <c r="AD248" s="85"/>
      <c r="AE248" s="85"/>
      <c r="AF248" s="133" t="str">
        <f t="shared" si="11"/>
        <v>523</v>
      </c>
    </row>
    <row r="249" spans="1:32" s="133" customFormat="1" ht="11.25" customHeight="1" x14ac:dyDescent="0.2">
      <c r="A249" s="134">
        <v>270</v>
      </c>
      <c r="B249" s="224">
        <v>1001</v>
      </c>
      <c r="C249" s="136" t="s">
        <v>1563</v>
      </c>
      <c r="D249" s="136" t="s">
        <v>602</v>
      </c>
      <c r="E249" s="136" t="s">
        <v>1628</v>
      </c>
      <c r="F249" s="136" t="s">
        <v>1416</v>
      </c>
      <c r="G249" s="136"/>
      <c r="H249" s="136"/>
      <c r="I249" s="135"/>
      <c r="J249" s="119">
        <v>2.1189393939393941</v>
      </c>
      <c r="K249" s="120">
        <f t="shared" si="9"/>
        <v>1.3199788106060608</v>
      </c>
      <c r="L249" s="121">
        <f t="shared" si="10"/>
        <v>244</v>
      </c>
      <c r="M249" s="122">
        <v>1</v>
      </c>
      <c r="N249" s="139">
        <v>1</v>
      </c>
      <c r="O249" s="123">
        <v>1</v>
      </c>
      <c r="P249" s="139">
        <v>1</v>
      </c>
      <c r="Q249" s="140">
        <v>2</v>
      </c>
      <c r="R249" s="141">
        <v>0</v>
      </c>
      <c r="S249" s="142">
        <v>1</v>
      </c>
      <c r="T249" s="142">
        <v>0</v>
      </c>
      <c r="U249" s="142">
        <v>1</v>
      </c>
      <c r="V249" s="142">
        <v>1</v>
      </c>
      <c r="W249" s="142">
        <v>0</v>
      </c>
      <c r="X249" s="143">
        <v>0</v>
      </c>
      <c r="Y249" s="144">
        <v>3</v>
      </c>
      <c r="Z249" s="145">
        <v>3</v>
      </c>
      <c r="AA249" s="146">
        <v>1</v>
      </c>
      <c r="AB249" s="147">
        <v>2</v>
      </c>
      <c r="AC249" s="132">
        <v>1</v>
      </c>
      <c r="AD249" s="85"/>
      <c r="AE249" s="85"/>
      <c r="AF249" s="133" t="str">
        <f t="shared" si="11"/>
        <v>1001</v>
      </c>
    </row>
    <row r="250" spans="1:32" s="133" customFormat="1" ht="11.25" customHeight="1" x14ac:dyDescent="0.2">
      <c r="A250" s="134">
        <v>38</v>
      </c>
      <c r="B250" s="224">
        <v>200</v>
      </c>
      <c r="C250" s="136" t="s">
        <v>1585</v>
      </c>
      <c r="D250" s="136" t="s">
        <v>1586</v>
      </c>
      <c r="E250" s="136">
        <v>200</v>
      </c>
      <c r="F250" s="136" t="s">
        <v>1629</v>
      </c>
      <c r="G250" s="136" t="s">
        <v>1416</v>
      </c>
      <c r="H250" s="136"/>
      <c r="I250" s="135"/>
      <c r="J250" s="119">
        <v>3.102651515151515</v>
      </c>
      <c r="K250" s="120">
        <f t="shared" si="9"/>
        <v>1.3199689734848488</v>
      </c>
      <c r="L250" s="121">
        <f t="shared" si="10"/>
        <v>245</v>
      </c>
      <c r="M250" s="122">
        <v>1</v>
      </c>
      <c r="N250" s="139">
        <v>1</v>
      </c>
      <c r="O250" s="123">
        <v>0</v>
      </c>
      <c r="P250" s="139">
        <v>2</v>
      </c>
      <c r="Q250" s="140">
        <v>1</v>
      </c>
      <c r="R250" s="141">
        <v>0</v>
      </c>
      <c r="S250" s="142">
        <v>1</v>
      </c>
      <c r="T250" s="142">
        <v>1</v>
      </c>
      <c r="U250" s="142">
        <v>1</v>
      </c>
      <c r="V250" s="142">
        <v>1</v>
      </c>
      <c r="W250" s="142">
        <v>0</v>
      </c>
      <c r="X250" s="143">
        <v>0</v>
      </c>
      <c r="Y250" s="144">
        <v>3</v>
      </c>
      <c r="Z250" s="145">
        <v>3</v>
      </c>
      <c r="AA250" s="146">
        <v>2</v>
      </c>
      <c r="AB250" s="147">
        <v>3</v>
      </c>
      <c r="AC250" s="132">
        <v>1</v>
      </c>
      <c r="AD250" s="85"/>
      <c r="AE250" s="85"/>
      <c r="AF250" s="133" t="str">
        <f t="shared" si="11"/>
        <v>200</v>
      </c>
    </row>
    <row r="251" spans="1:32" s="133" customFormat="1" ht="11.25" customHeight="1" x14ac:dyDescent="0.2">
      <c r="A251" s="134">
        <v>123</v>
      </c>
      <c r="B251" s="224">
        <v>307</v>
      </c>
      <c r="C251" s="136" t="s">
        <v>1563</v>
      </c>
      <c r="D251" s="136" t="s">
        <v>602</v>
      </c>
      <c r="E251" s="136" t="s">
        <v>1630</v>
      </c>
      <c r="F251" s="136" t="s">
        <v>1416</v>
      </c>
      <c r="G251" s="136"/>
      <c r="H251" s="136"/>
      <c r="I251" s="135"/>
      <c r="J251" s="119">
        <v>0.7428030303030303</v>
      </c>
      <c r="K251" s="120">
        <f t="shared" si="9"/>
        <v>1.3099925719696972</v>
      </c>
      <c r="L251" s="121">
        <f t="shared" si="10"/>
        <v>246</v>
      </c>
      <c r="M251" s="122">
        <v>1</v>
      </c>
      <c r="N251" s="139">
        <v>2</v>
      </c>
      <c r="O251" s="123">
        <v>1</v>
      </c>
      <c r="P251" s="139">
        <v>1</v>
      </c>
      <c r="Q251" s="140">
        <v>1</v>
      </c>
      <c r="R251" s="141">
        <v>0</v>
      </c>
      <c r="S251" s="142">
        <v>1</v>
      </c>
      <c r="T251" s="142">
        <v>0</v>
      </c>
      <c r="U251" s="142">
        <v>1</v>
      </c>
      <c r="V251" s="142">
        <v>1</v>
      </c>
      <c r="W251" s="142">
        <v>0</v>
      </c>
      <c r="X251" s="143">
        <v>0</v>
      </c>
      <c r="Y251" s="144">
        <v>3</v>
      </c>
      <c r="Z251" s="145">
        <v>3</v>
      </c>
      <c r="AA251" s="146">
        <v>1</v>
      </c>
      <c r="AB251" s="147">
        <v>1</v>
      </c>
      <c r="AC251" s="132">
        <v>1</v>
      </c>
      <c r="AD251" s="85"/>
      <c r="AE251" s="85"/>
      <c r="AF251" s="133" t="str">
        <f t="shared" si="11"/>
        <v>307</v>
      </c>
    </row>
    <row r="252" spans="1:32" s="133" customFormat="1" ht="11.25" customHeight="1" x14ac:dyDescent="0.2">
      <c r="A252" s="134">
        <v>308</v>
      </c>
      <c r="B252" s="224" t="s">
        <v>1631</v>
      </c>
      <c r="C252" s="136" t="s">
        <v>1408</v>
      </c>
      <c r="D252" s="136" t="s">
        <v>1176</v>
      </c>
      <c r="E252" s="136" t="s">
        <v>1631</v>
      </c>
      <c r="F252" s="136" t="s">
        <v>1416</v>
      </c>
      <c r="G252" s="136"/>
      <c r="H252" s="136"/>
      <c r="I252" s="135"/>
      <c r="J252" s="119">
        <v>2.8767045454545452</v>
      </c>
      <c r="K252" s="120">
        <f t="shared" si="9"/>
        <v>1.3099712329545454</v>
      </c>
      <c r="L252" s="121">
        <f t="shared" si="10"/>
        <v>247</v>
      </c>
      <c r="M252" s="122">
        <v>1</v>
      </c>
      <c r="N252" s="139">
        <v>2</v>
      </c>
      <c r="O252" s="123">
        <v>2</v>
      </c>
      <c r="P252" s="139">
        <v>1</v>
      </c>
      <c r="Q252" s="140">
        <v>1</v>
      </c>
      <c r="R252" s="141">
        <v>0</v>
      </c>
      <c r="S252" s="142">
        <v>1</v>
      </c>
      <c r="T252" s="142">
        <v>1</v>
      </c>
      <c r="U252" s="142">
        <v>1</v>
      </c>
      <c r="V252" s="142">
        <v>1</v>
      </c>
      <c r="W252" s="142">
        <v>0</v>
      </c>
      <c r="X252" s="143">
        <v>2</v>
      </c>
      <c r="Y252" s="144">
        <v>2</v>
      </c>
      <c r="Z252" s="145">
        <v>2</v>
      </c>
      <c r="AA252" s="146">
        <v>0</v>
      </c>
      <c r="AB252" s="147">
        <v>1</v>
      </c>
      <c r="AC252" s="132">
        <v>1</v>
      </c>
      <c r="AD252" s="85"/>
      <c r="AE252" s="85"/>
      <c r="AF252" s="133" t="str">
        <f t="shared" si="11"/>
        <v>RA2</v>
      </c>
    </row>
    <row r="253" spans="1:32" s="133" customFormat="1" ht="11.25" customHeight="1" x14ac:dyDescent="0.2">
      <c r="A253" s="134">
        <v>43</v>
      </c>
      <c r="B253" s="224">
        <v>204</v>
      </c>
      <c r="C253" s="136" t="s">
        <v>1585</v>
      </c>
      <c r="D253" s="136" t="s">
        <v>1586</v>
      </c>
      <c r="E253" s="136" t="s">
        <v>1598</v>
      </c>
      <c r="F253" s="136" t="s">
        <v>1416</v>
      </c>
      <c r="G253" s="136"/>
      <c r="H253" s="136"/>
      <c r="I253" s="135"/>
      <c r="J253" s="119">
        <v>5.0672348484848486</v>
      </c>
      <c r="K253" s="120">
        <f t="shared" si="9"/>
        <v>1.3099493276515155</v>
      </c>
      <c r="L253" s="121">
        <f t="shared" si="10"/>
        <v>248</v>
      </c>
      <c r="M253" s="122">
        <v>1</v>
      </c>
      <c r="N253" s="139">
        <v>1</v>
      </c>
      <c r="O253" s="123">
        <v>0</v>
      </c>
      <c r="P253" s="139">
        <v>2</v>
      </c>
      <c r="Q253" s="140">
        <v>2</v>
      </c>
      <c r="R253" s="141">
        <v>0</v>
      </c>
      <c r="S253" s="142">
        <v>1</v>
      </c>
      <c r="T253" s="142">
        <v>1</v>
      </c>
      <c r="U253" s="142">
        <v>0</v>
      </c>
      <c r="V253" s="142">
        <v>1</v>
      </c>
      <c r="W253" s="142">
        <v>0</v>
      </c>
      <c r="X253" s="143">
        <v>0</v>
      </c>
      <c r="Y253" s="144">
        <v>3</v>
      </c>
      <c r="Z253" s="145">
        <v>2</v>
      </c>
      <c r="AA253" s="146">
        <v>1</v>
      </c>
      <c r="AB253" s="147">
        <v>3</v>
      </c>
      <c r="AC253" s="132">
        <v>3</v>
      </c>
      <c r="AD253" s="85"/>
      <c r="AE253" s="85"/>
      <c r="AF253" s="133" t="str">
        <f t="shared" si="11"/>
        <v>204</v>
      </c>
    </row>
    <row r="254" spans="1:32" s="133" customFormat="1" ht="11.25" customHeight="1" x14ac:dyDescent="0.2">
      <c r="A254" s="134">
        <v>191</v>
      </c>
      <c r="B254" s="224">
        <v>455</v>
      </c>
      <c r="C254" s="136" t="s">
        <v>1408</v>
      </c>
      <c r="D254" s="136" t="s">
        <v>460</v>
      </c>
      <c r="E254" s="136" t="s">
        <v>1632</v>
      </c>
      <c r="F254" s="136" t="s">
        <v>1609</v>
      </c>
      <c r="G254" s="136" t="s">
        <v>1416</v>
      </c>
      <c r="H254" s="136"/>
      <c r="I254" s="135"/>
      <c r="J254" s="119">
        <v>1.7876893939393939</v>
      </c>
      <c r="K254" s="120">
        <f t="shared" si="9"/>
        <v>1.2999821231060606</v>
      </c>
      <c r="L254" s="121">
        <f t="shared" si="10"/>
        <v>249</v>
      </c>
      <c r="M254" s="122">
        <v>1</v>
      </c>
      <c r="N254" s="139">
        <v>1</v>
      </c>
      <c r="O254" s="123">
        <v>1</v>
      </c>
      <c r="P254" s="139">
        <v>2</v>
      </c>
      <c r="Q254" s="140">
        <v>2</v>
      </c>
      <c r="R254" s="141">
        <v>0</v>
      </c>
      <c r="S254" s="142">
        <v>1</v>
      </c>
      <c r="T254" s="142">
        <v>0</v>
      </c>
      <c r="U254" s="142">
        <v>1</v>
      </c>
      <c r="V254" s="142">
        <v>1</v>
      </c>
      <c r="W254" s="142">
        <v>0</v>
      </c>
      <c r="X254" s="143">
        <v>1</v>
      </c>
      <c r="Y254" s="144">
        <v>3</v>
      </c>
      <c r="Z254" s="145">
        <v>2</v>
      </c>
      <c r="AA254" s="146">
        <v>0</v>
      </c>
      <c r="AB254" s="147">
        <v>1</v>
      </c>
      <c r="AC254" s="132">
        <v>1</v>
      </c>
      <c r="AD254" s="85"/>
      <c r="AE254" s="85"/>
      <c r="AF254" s="133" t="str">
        <f t="shared" si="11"/>
        <v>455</v>
      </c>
    </row>
    <row r="255" spans="1:32" s="133" customFormat="1" ht="11.25" customHeight="1" x14ac:dyDescent="0.2">
      <c r="A255" s="134">
        <v>217</v>
      </c>
      <c r="B255" s="224">
        <v>523</v>
      </c>
      <c r="C255" s="136" t="s">
        <v>1408</v>
      </c>
      <c r="D255" s="136" t="s">
        <v>1423</v>
      </c>
      <c r="E255" s="136" t="s">
        <v>1627</v>
      </c>
      <c r="F255" s="136" t="s">
        <v>1416</v>
      </c>
      <c r="G255" s="136"/>
      <c r="H255" s="136"/>
      <c r="I255" s="135"/>
      <c r="J255" s="119">
        <v>2.7553030303030304</v>
      </c>
      <c r="K255" s="120">
        <f t="shared" si="9"/>
        <v>1.2999724469696969</v>
      </c>
      <c r="L255" s="121">
        <f t="shared" si="10"/>
        <v>250</v>
      </c>
      <c r="M255" s="122">
        <v>1</v>
      </c>
      <c r="N255" s="139">
        <v>2</v>
      </c>
      <c r="O255" s="123">
        <v>1</v>
      </c>
      <c r="P255" s="139">
        <v>1</v>
      </c>
      <c r="Q255" s="140">
        <v>1</v>
      </c>
      <c r="R255" s="141">
        <v>1</v>
      </c>
      <c r="S255" s="142">
        <v>2</v>
      </c>
      <c r="T255" s="142">
        <v>1</v>
      </c>
      <c r="U255" s="142">
        <v>1</v>
      </c>
      <c r="V255" s="142">
        <v>1</v>
      </c>
      <c r="W255" s="142">
        <v>0</v>
      </c>
      <c r="X255" s="143">
        <v>2</v>
      </c>
      <c r="Y255" s="144">
        <v>2</v>
      </c>
      <c r="Z255" s="145">
        <v>2</v>
      </c>
      <c r="AA255" s="146">
        <v>1</v>
      </c>
      <c r="AB255" s="147">
        <v>1</v>
      </c>
      <c r="AC255" s="132">
        <v>1</v>
      </c>
      <c r="AD255" s="85"/>
      <c r="AE255" s="85"/>
      <c r="AF255" s="133" t="str">
        <f t="shared" si="11"/>
        <v>523</v>
      </c>
    </row>
    <row r="256" spans="1:32" s="133" customFormat="1" ht="11.25" customHeight="1" x14ac:dyDescent="0.2">
      <c r="A256" s="134">
        <v>124</v>
      </c>
      <c r="B256" s="224">
        <v>307</v>
      </c>
      <c r="C256" s="136" t="s">
        <v>1563</v>
      </c>
      <c r="D256" s="136" t="s">
        <v>602</v>
      </c>
      <c r="E256" s="136" t="s">
        <v>1633</v>
      </c>
      <c r="F256" s="136" t="s">
        <v>1416</v>
      </c>
      <c r="G256" s="136"/>
      <c r="H256" s="136"/>
      <c r="I256" s="135"/>
      <c r="J256" s="119">
        <v>5.7</v>
      </c>
      <c r="K256" s="120">
        <f t="shared" si="9"/>
        <v>1.2899430000000003</v>
      </c>
      <c r="L256" s="121">
        <f t="shared" si="10"/>
        <v>251</v>
      </c>
      <c r="M256" s="122">
        <v>1</v>
      </c>
      <c r="N256" s="139">
        <v>2</v>
      </c>
      <c r="O256" s="123">
        <v>0</v>
      </c>
      <c r="P256" s="139">
        <v>1</v>
      </c>
      <c r="Q256" s="140">
        <v>1</v>
      </c>
      <c r="R256" s="141">
        <v>0</v>
      </c>
      <c r="S256" s="142">
        <v>1</v>
      </c>
      <c r="T256" s="142">
        <v>1</v>
      </c>
      <c r="U256" s="142">
        <v>1</v>
      </c>
      <c r="V256" s="142">
        <v>1</v>
      </c>
      <c r="W256" s="142">
        <v>0</v>
      </c>
      <c r="X256" s="143">
        <v>0</v>
      </c>
      <c r="Y256" s="144">
        <v>3</v>
      </c>
      <c r="Z256" s="145">
        <v>3</v>
      </c>
      <c r="AA256" s="146">
        <v>1</v>
      </c>
      <c r="AB256" s="147">
        <v>2</v>
      </c>
      <c r="AC256" s="132">
        <v>2</v>
      </c>
      <c r="AD256" s="85"/>
      <c r="AE256" s="85"/>
      <c r="AF256" s="133" t="str">
        <f t="shared" si="11"/>
        <v>307</v>
      </c>
    </row>
    <row r="257" spans="1:32" s="133" customFormat="1" ht="11.25" customHeight="1" x14ac:dyDescent="0.2">
      <c r="A257" s="134">
        <v>283</v>
      </c>
      <c r="B257" s="224">
        <v>1101</v>
      </c>
      <c r="C257" s="136" t="s">
        <v>1408</v>
      </c>
      <c r="D257" s="136" t="s">
        <v>1634</v>
      </c>
      <c r="E257" s="136" t="s">
        <v>1635</v>
      </c>
      <c r="F257" s="136" t="s">
        <v>1636</v>
      </c>
      <c r="G257" s="136"/>
      <c r="H257" s="136"/>
      <c r="I257" s="135"/>
      <c r="J257" s="119">
        <v>3.050568181818182</v>
      </c>
      <c r="K257" s="120">
        <f t="shared" si="9"/>
        <v>1.2799694943181821</v>
      </c>
      <c r="L257" s="121">
        <f t="shared" si="10"/>
        <v>252</v>
      </c>
      <c r="M257" s="122">
        <v>1</v>
      </c>
      <c r="N257" s="139">
        <v>2</v>
      </c>
      <c r="O257" s="123">
        <v>0</v>
      </c>
      <c r="P257" s="139">
        <v>2</v>
      </c>
      <c r="Q257" s="140">
        <v>1</v>
      </c>
      <c r="R257" s="141">
        <v>1</v>
      </c>
      <c r="S257" s="142">
        <v>1</v>
      </c>
      <c r="T257" s="142">
        <v>1</v>
      </c>
      <c r="U257" s="142">
        <v>0</v>
      </c>
      <c r="V257" s="142">
        <v>1</v>
      </c>
      <c r="W257" s="142">
        <v>0</v>
      </c>
      <c r="X257" s="143">
        <v>1</v>
      </c>
      <c r="Y257" s="144">
        <v>0</v>
      </c>
      <c r="Z257" s="145">
        <v>3</v>
      </c>
      <c r="AA257" s="146">
        <v>0</v>
      </c>
      <c r="AB257" s="147">
        <v>3</v>
      </c>
      <c r="AC257" s="132">
        <v>1</v>
      </c>
      <c r="AD257" s="85"/>
      <c r="AE257" s="85"/>
      <c r="AF257" s="133" t="str">
        <f t="shared" si="11"/>
        <v>1101</v>
      </c>
    </row>
    <row r="258" spans="1:32" s="133" customFormat="1" ht="11.25" customHeight="1" x14ac:dyDescent="0.2">
      <c r="A258" s="134">
        <v>49</v>
      </c>
      <c r="B258" s="224">
        <v>209</v>
      </c>
      <c r="C258" s="136" t="s">
        <v>1563</v>
      </c>
      <c r="D258" s="136" t="s">
        <v>1637</v>
      </c>
      <c r="E258" s="136" t="s">
        <v>1638</v>
      </c>
      <c r="F258" s="136" t="s">
        <v>1416</v>
      </c>
      <c r="G258" s="136"/>
      <c r="H258" s="136"/>
      <c r="I258" s="135"/>
      <c r="J258" s="119">
        <v>2.4577651515151517</v>
      </c>
      <c r="K258" s="120">
        <f t="shared" si="9"/>
        <v>1.2499754223484851</v>
      </c>
      <c r="L258" s="121">
        <f t="shared" si="10"/>
        <v>253</v>
      </c>
      <c r="M258" s="122">
        <v>1</v>
      </c>
      <c r="N258" s="139">
        <v>1</v>
      </c>
      <c r="O258" s="123">
        <v>1</v>
      </c>
      <c r="P258" s="139">
        <v>2</v>
      </c>
      <c r="Q258" s="140">
        <v>2</v>
      </c>
      <c r="R258" s="141">
        <v>0</v>
      </c>
      <c r="S258" s="142">
        <v>2</v>
      </c>
      <c r="T258" s="142">
        <v>0</v>
      </c>
      <c r="U258" s="142">
        <v>1</v>
      </c>
      <c r="V258" s="142">
        <v>1</v>
      </c>
      <c r="W258" s="142">
        <v>0</v>
      </c>
      <c r="X258" s="143">
        <v>0</v>
      </c>
      <c r="Y258" s="144">
        <v>1</v>
      </c>
      <c r="Z258" s="145">
        <v>2</v>
      </c>
      <c r="AA258" s="146">
        <v>2</v>
      </c>
      <c r="AB258" s="147">
        <v>1</v>
      </c>
      <c r="AC258" s="132">
        <v>1</v>
      </c>
      <c r="AD258" s="85"/>
      <c r="AE258" s="85"/>
      <c r="AF258" s="133" t="str">
        <f t="shared" si="11"/>
        <v>209</v>
      </c>
    </row>
    <row r="259" spans="1:32" s="133" customFormat="1" ht="11.25" customHeight="1" x14ac:dyDescent="0.2">
      <c r="A259" s="134">
        <v>132</v>
      </c>
      <c r="B259" s="224">
        <v>331</v>
      </c>
      <c r="C259" s="136" t="s">
        <v>1585</v>
      </c>
      <c r="D259" s="136" t="s">
        <v>1586</v>
      </c>
      <c r="E259" s="136" t="s">
        <v>1639</v>
      </c>
      <c r="F259" s="136" t="s">
        <v>1416</v>
      </c>
      <c r="G259" s="136"/>
      <c r="H259" s="136"/>
      <c r="I259" s="135"/>
      <c r="J259" s="119">
        <v>2.8952651515151517</v>
      </c>
      <c r="K259" s="120">
        <f t="shared" si="9"/>
        <v>1.2499710473484851</v>
      </c>
      <c r="L259" s="121">
        <f t="shared" si="10"/>
        <v>254</v>
      </c>
      <c r="M259" s="122">
        <v>1</v>
      </c>
      <c r="N259" s="139">
        <v>2</v>
      </c>
      <c r="O259" s="123">
        <v>0</v>
      </c>
      <c r="P259" s="139">
        <v>2</v>
      </c>
      <c r="Q259" s="140">
        <v>2</v>
      </c>
      <c r="R259" s="141">
        <v>0</v>
      </c>
      <c r="S259" s="142">
        <v>0</v>
      </c>
      <c r="T259" s="142">
        <v>2</v>
      </c>
      <c r="U259" s="142">
        <v>0</v>
      </c>
      <c r="V259" s="142">
        <v>0</v>
      </c>
      <c r="W259" s="142">
        <v>0</v>
      </c>
      <c r="X259" s="143">
        <v>0</v>
      </c>
      <c r="Y259" s="144">
        <v>0</v>
      </c>
      <c r="Z259" s="145">
        <v>3</v>
      </c>
      <c r="AA259" s="146">
        <v>0</v>
      </c>
      <c r="AB259" s="147">
        <v>2</v>
      </c>
      <c r="AC259" s="132">
        <v>1</v>
      </c>
      <c r="AD259" s="85"/>
      <c r="AE259" s="85"/>
      <c r="AF259" s="133" t="str">
        <f t="shared" si="11"/>
        <v>331</v>
      </c>
    </row>
    <row r="260" spans="1:32" s="133" customFormat="1" ht="11.25" customHeight="1" x14ac:dyDescent="0.2">
      <c r="A260" s="134">
        <v>112</v>
      </c>
      <c r="B260" s="224">
        <v>247</v>
      </c>
      <c r="C260" s="136" t="s">
        <v>1412</v>
      </c>
      <c r="D260" s="136" t="s">
        <v>844</v>
      </c>
      <c r="E260" s="136" t="s">
        <v>1640</v>
      </c>
      <c r="F260" s="136" t="s">
        <v>1641</v>
      </c>
      <c r="G260" s="136"/>
      <c r="H260" s="136"/>
      <c r="I260" s="135"/>
      <c r="J260" s="119">
        <v>5.5227272727272725</v>
      </c>
      <c r="K260" s="120">
        <f t="shared" si="9"/>
        <v>1.239944772727273</v>
      </c>
      <c r="L260" s="121">
        <f t="shared" si="10"/>
        <v>255</v>
      </c>
      <c r="M260" s="122">
        <v>1</v>
      </c>
      <c r="N260" s="139">
        <v>1</v>
      </c>
      <c r="O260" s="123">
        <v>1</v>
      </c>
      <c r="P260" s="139">
        <v>1</v>
      </c>
      <c r="Q260" s="140">
        <v>1</v>
      </c>
      <c r="R260" s="141">
        <v>1</v>
      </c>
      <c r="S260" s="142">
        <v>2</v>
      </c>
      <c r="T260" s="142">
        <v>2</v>
      </c>
      <c r="U260" s="142">
        <v>1</v>
      </c>
      <c r="V260" s="142">
        <v>1</v>
      </c>
      <c r="W260" s="142">
        <v>0</v>
      </c>
      <c r="X260" s="143">
        <v>1</v>
      </c>
      <c r="Y260" s="144">
        <v>3</v>
      </c>
      <c r="Z260" s="145">
        <v>2</v>
      </c>
      <c r="AA260" s="146">
        <v>2</v>
      </c>
      <c r="AB260" s="147">
        <v>1</v>
      </c>
      <c r="AC260" s="132">
        <v>1</v>
      </c>
      <c r="AD260" s="85"/>
      <c r="AE260" s="85"/>
      <c r="AF260" s="133" t="str">
        <f t="shared" si="11"/>
        <v>247</v>
      </c>
    </row>
    <row r="261" spans="1:32" s="133" customFormat="1" ht="11.25" customHeight="1" x14ac:dyDescent="0.2">
      <c r="A261" s="134">
        <v>34</v>
      </c>
      <c r="B261" s="224">
        <v>188</v>
      </c>
      <c r="C261" s="136" t="s">
        <v>1408</v>
      </c>
      <c r="D261" s="136" t="s">
        <v>245</v>
      </c>
      <c r="E261" s="136" t="s">
        <v>1642</v>
      </c>
      <c r="F261" s="136" t="s">
        <v>1416</v>
      </c>
      <c r="G261" s="136"/>
      <c r="H261" s="136"/>
      <c r="I261" s="135"/>
      <c r="J261" s="119">
        <v>0.94280303030303025</v>
      </c>
      <c r="K261" s="120">
        <f t="shared" si="9"/>
        <v>1.2299905719696971</v>
      </c>
      <c r="L261" s="121">
        <f t="shared" si="10"/>
        <v>256</v>
      </c>
      <c r="M261" s="122">
        <v>1</v>
      </c>
      <c r="N261" s="139">
        <v>1</v>
      </c>
      <c r="O261" s="123">
        <v>1</v>
      </c>
      <c r="P261" s="139">
        <v>2</v>
      </c>
      <c r="Q261" s="140">
        <v>2</v>
      </c>
      <c r="R261" s="141">
        <v>0</v>
      </c>
      <c r="S261" s="142">
        <v>1</v>
      </c>
      <c r="T261" s="142">
        <v>0</v>
      </c>
      <c r="U261" s="142">
        <v>1</v>
      </c>
      <c r="V261" s="142">
        <v>1</v>
      </c>
      <c r="W261" s="142">
        <v>0</v>
      </c>
      <c r="X261" s="143">
        <v>1</v>
      </c>
      <c r="Y261" s="144">
        <v>1</v>
      </c>
      <c r="Z261" s="145">
        <v>2</v>
      </c>
      <c r="AA261" s="146">
        <v>1</v>
      </c>
      <c r="AB261" s="147">
        <v>1</v>
      </c>
      <c r="AC261" s="132">
        <v>1</v>
      </c>
      <c r="AD261" s="85"/>
      <c r="AE261" s="85"/>
      <c r="AF261" s="133" t="str">
        <f t="shared" si="11"/>
        <v>188</v>
      </c>
    </row>
    <row r="262" spans="1:32" s="133" customFormat="1" ht="11.25" customHeight="1" x14ac:dyDescent="0.2">
      <c r="A262" s="134">
        <v>222</v>
      </c>
      <c r="B262" s="224">
        <v>536</v>
      </c>
      <c r="C262" s="136" t="s">
        <v>1615</v>
      </c>
      <c r="D262" s="136" t="s">
        <v>1643</v>
      </c>
      <c r="E262" s="136" t="s">
        <v>1644</v>
      </c>
      <c r="F262" s="136" t="s">
        <v>1416</v>
      </c>
      <c r="G262" s="136"/>
      <c r="H262" s="136"/>
      <c r="I262" s="135"/>
      <c r="J262" s="119">
        <v>3.3882575757575757</v>
      </c>
      <c r="K262" s="120">
        <f t="shared" ref="K262:K291" si="12">M$4*M262+N$4*N262+O$4*O262+P$4*P262+Q$4*Q262+R$4*R262+S$4*S262+T$4*T262+U$4*U262+V$4*V262+W$4*W262+X$4*X262+Y$4*Y262+Z$4*Z262+AA$4*AA262+AB$4*AB262+AC$4*AC262-(J262/100000)</f>
        <v>1.2299661174242429</v>
      </c>
      <c r="L262" s="121">
        <f t="shared" ref="L262:L291" si="13">RANK(K262,$K$6:$K$291)</f>
        <v>257</v>
      </c>
      <c r="M262" s="122">
        <v>1</v>
      </c>
      <c r="N262" s="139">
        <v>1</v>
      </c>
      <c r="O262" s="123">
        <v>0</v>
      </c>
      <c r="P262" s="139">
        <v>2</v>
      </c>
      <c r="Q262" s="140">
        <v>2</v>
      </c>
      <c r="R262" s="141">
        <v>1</v>
      </c>
      <c r="S262" s="142">
        <v>1</v>
      </c>
      <c r="T262" s="142">
        <v>1</v>
      </c>
      <c r="U262" s="142">
        <v>1</v>
      </c>
      <c r="V262" s="142">
        <v>1</v>
      </c>
      <c r="W262" s="142">
        <v>0</v>
      </c>
      <c r="X262" s="143">
        <v>3</v>
      </c>
      <c r="Y262" s="144">
        <v>1</v>
      </c>
      <c r="Z262" s="145">
        <v>1</v>
      </c>
      <c r="AA262" s="146">
        <v>1</v>
      </c>
      <c r="AB262" s="147">
        <v>2</v>
      </c>
      <c r="AC262" s="132">
        <v>3</v>
      </c>
      <c r="AD262" s="85"/>
      <c r="AE262" s="85"/>
      <c r="AF262" s="133" t="str">
        <f t="shared" si="11"/>
        <v>536</v>
      </c>
    </row>
    <row r="263" spans="1:32" s="133" customFormat="1" ht="11.25" customHeight="1" x14ac:dyDescent="0.2">
      <c r="A263" s="134">
        <v>89</v>
      </c>
      <c r="B263" s="224">
        <v>232</v>
      </c>
      <c r="C263" s="136" t="s">
        <v>1408</v>
      </c>
      <c r="D263" s="136" t="s">
        <v>976</v>
      </c>
      <c r="E263" s="136">
        <v>232</v>
      </c>
      <c r="F263" s="136" t="s">
        <v>1416</v>
      </c>
      <c r="G263" s="136"/>
      <c r="H263" s="136"/>
      <c r="I263" s="135"/>
      <c r="J263" s="119">
        <v>4.9670454545454543</v>
      </c>
      <c r="K263" s="120">
        <f t="shared" si="12"/>
        <v>1.2099503295454548</v>
      </c>
      <c r="L263" s="121">
        <f t="shared" si="13"/>
        <v>258</v>
      </c>
      <c r="M263" s="122">
        <v>1</v>
      </c>
      <c r="N263" s="139">
        <v>1</v>
      </c>
      <c r="O263" s="123">
        <v>1</v>
      </c>
      <c r="P263" s="139">
        <v>1</v>
      </c>
      <c r="Q263" s="140">
        <v>2</v>
      </c>
      <c r="R263" s="141">
        <v>0</v>
      </c>
      <c r="S263" s="142">
        <v>2</v>
      </c>
      <c r="T263" s="142">
        <v>1</v>
      </c>
      <c r="U263" s="142">
        <v>1</v>
      </c>
      <c r="V263" s="142">
        <v>1</v>
      </c>
      <c r="W263" s="142">
        <v>0</v>
      </c>
      <c r="X263" s="143">
        <v>1</v>
      </c>
      <c r="Y263" s="144">
        <v>2</v>
      </c>
      <c r="Z263" s="145">
        <v>2</v>
      </c>
      <c r="AA263" s="146">
        <v>1</v>
      </c>
      <c r="AB263" s="147">
        <v>1</v>
      </c>
      <c r="AC263" s="132">
        <v>1</v>
      </c>
      <c r="AD263" s="85"/>
      <c r="AE263" s="85"/>
      <c r="AF263" s="133" t="str">
        <f t="shared" ref="AF263:AF291" si="14">TEXT(B263,"#")</f>
        <v>232</v>
      </c>
    </row>
    <row r="264" spans="1:32" s="133" customFormat="1" ht="11.25" customHeight="1" x14ac:dyDescent="0.2">
      <c r="A264" s="134">
        <v>221</v>
      </c>
      <c r="B264" s="224">
        <v>527</v>
      </c>
      <c r="C264" s="136" t="s">
        <v>1585</v>
      </c>
      <c r="D264" s="136" t="s">
        <v>1616</v>
      </c>
      <c r="E264" s="136">
        <v>527</v>
      </c>
      <c r="F264" s="136" t="s">
        <v>1416</v>
      </c>
      <c r="G264" s="136"/>
      <c r="H264" s="136"/>
      <c r="I264" s="135"/>
      <c r="J264" s="119">
        <v>6.2662878787878791</v>
      </c>
      <c r="K264" s="120">
        <f t="shared" si="12"/>
        <v>1.1899373371212123</v>
      </c>
      <c r="L264" s="121">
        <f t="shared" si="13"/>
        <v>259</v>
      </c>
      <c r="M264" s="122">
        <v>1</v>
      </c>
      <c r="N264" s="139">
        <v>1</v>
      </c>
      <c r="O264" s="123">
        <v>1</v>
      </c>
      <c r="P264" s="139">
        <v>2</v>
      </c>
      <c r="Q264" s="140">
        <v>2</v>
      </c>
      <c r="R264" s="141">
        <v>0</v>
      </c>
      <c r="S264" s="142">
        <v>1</v>
      </c>
      <c r="T264" s="142">
        <v>0</v>
      </c>
      <c r="U264" s="142">
        <v>1</v>
      </c>
      <c r="V264" s="142">
        <v>1</v>
      </c>
      <c r="W264" s="142">
        <v>0</v>
      </c>
      <c r="X264" s="143">
        <v>0</v>
      </c>
      <c r="Y264" s="144">
        <v>1</v>
      </c>
      <c r="Z264" s="145">
        <v>1</v>
      </c>
      <c r="AA264" s="146">
        <v>1</v>
      </c>
      <c r="AB264" s="147">
        <v>3</v>
      </c>
      <c r="AC264" s="132">
        <v>3</v>
      </c>
      <c r="AD264" s="85"/>
      <c r="AE264" s="85"/>
      <c r="AF264" s="133" t="str">
        <f t="shared" si="14"/>
        <v>527</v>
      </c>
    </row>
    <row r="265" spans="1:32" s="133" customFormat="1" ht="11.25" customHeight="1" x14ac:dyDescent="0.2">
      <c r="A265" s="134">
        <v>37</v>
      </c>
      <c r="B265" s="224">
        <v>198</v>
      </c>
      <c r="C265" s="136" t="s">
        <v>1563</v>
      </c>
      <c r="D265" s="136" t="s">
        <v>1645</v>
      </c>
      <c r="E265" s="136" t="s">
        <v>1646</v>
      </c>
      <c r="F265" s="136" t="s">
        <v>1647</v>
      </c>
      <c r="G265" s="136" t="s">
        <v>1648</v>
      </c>
      <c r="H265" s="136"/>
      <c r="I265" s="135"/>
      <c r="J265" s="119">
        <v>0.48768939393939392</v>
      </c>
      <c r="K265" s="120">
        <f t="shared" si="12"/>
        <v>1.1799951231060608</v>
      </c>
      <c r="L265" s="121">
        <f t="shared" si="13"/>
        <v>260</v>
      </c>
      <c r="M265" s="122">
        <v>1</v>
      </c>
      <c r="N265" s="139">
        <v>1</v>
      </c>
      <c r="O265" s="123">
        <v>0</v>
      </c>
      <c r="P265" s="139">
        <v>2</v>
      </c>
      <c r="Q265" s="140">
        <v>1</v>
      </c>
      <c r="R265" s="141">
        <v>0</v>
      </c>
      <c r="S265" s="142">
        <v>1</v>
      </c>
      <c r="T265" s="142">
        <v>0</v>
      </c>
      <c r="U265" s="142">
        <v>1</v>
      </c>
      <c r="V265" s="142">
        <v>1</v>
      </c>
      <c r="W265" s="142">
        <v>0</v>
      </c>
      <c r="X265" s="143">
        <v>0</v>
      </c>
      <c r="Y265" s="144">
        <v>0</v>
      </c>
      <c r="Z265" s="145">
        <v>3</v>
      </c>
      <c r="AA265" s="146">
        <v>1</v>
      </c>
      <c r="AB265" s="147">
        <v>3</v>
      </c>
      <c r="AC265" s="132">
        <v>3</v>
      </c>
      <c r="AD265" s="85"/>
      <c r="AE265" s="85"/>
      <c r="AF265" s="133" t="str">
        <f t="shared" si="14"/>
        <v>198</v>
      </c>
    </row>
    <row r="266" spans="1:32" s="133" customFormat="1" ht="11.25" customHeight="1" x14ac:dyDescent="0.2">
      <c r="A266" s="134">
        <v>133</v>
      </c>
      <c r="B266" s="224">
        <v>338</v>
      </c>
      <c r="C266" s="136" t="s">
        <v>1585</v>
      </c>
      <c r="D266" s="136" t="s">
        <v>836</v>
      </c>
      <c r="E266" s="136">
        <v>338</v>
      </c>
      <c r="F266" s="136" t="s">
        <v>1416</v>
      </c>
      <c r="G266" s="136"/>
      <c r="H266" s="136"/>
      <c r="I266" s="135"/>
      <c r="J266" s="119">
        <v>0.91439393939393943</v>
      </c>
      <c r="K266" s="120">
        <f t="shared" si="12"/>
        <v>1.1799908560606063</v>
      </c>
      <c r="L266" s="121">
        <f t="shared" si="13"/>
        <v>261</v>
      </c>
      <c r="M266" s="122">
        <v>1</v>
      </c>
      <c r="N266" s="139">
        <v>1</v>
      </c>
      <c r="O266" s="123">
        <v>0</v>
      </c>
      <c r="P266" s="139">
        <v>2</v>
      </c>
      <c r="Q266" s="140">
        <v>2</v>
      </c>
      <c r="R266" s="141">
        <v>1</v>
      </c>
      <c r="S266" s="142">
        <v>1</v>
      </c>
      <c r="T266" s="142">
        <v>2</v>
      </c>
      <c r="U266" s="142">
        <v>0</v>
      </c>
      <c r="V266" s="142">
        <v>1</v>
      </c>
      <c r="W266" s="142">
        <v>0</v>
      </c>
      <c r="X266" s="143">
        <v>0</v>
      </c>
      <c r="Y266" s="144">
        <v>0</v>
      </c>
      <c r="Z266" s="145">
        <v>3</v>
      </c>
      <c r="AA266" s="146">
        <v>0</v>
      </c>
      <c r="AB266" s="147">
        <v>1</v>
      </c>
      <c r="AC266" s="132">
        <v>1</v>
      </c>
      <c r="AD266" s="85"/>
      <c r="AE266" s="85"/>
      <c r="AF266" s="133" t="str">
        <f t="shared" si="14"/>
        <v>338</v>
      </c>
    </row>
    <row r="267" spans="1:32" s="133" customFormat="1" ht="11.25" customHeight="1" x14ac:dyDescent="0.2">
      <c r="A267" s="134">
        <v>224</v>
      </c>
      <c r="B267" s="224">
        <v>542</v>
      </c>
      <c r="C267" s="136" t="s">
        <v>1408</v>
      </c>
      <c r="D267" s="136" t="s">
        <v>1649</v>
      </c>
      <c r="E267" s="136">
        <v>542</v>
      </c>
      <c r="F267" s="136" t="s">
        <v>1650</v>
      </c>
      <c r="G267" s="136"/>
      <c r="H267" s="136"/>
      <c r="I267" s="135"/>
      <c r="J267" s="119">
        <v>1.8414772727272728</v>
      </c>
      <c r="K267" s="120">
        <f t="shared" si="12"/>
        <v>1.1799815852272728</v>
      </c>
      <c r="L267" s="121">
        <f t="shared" si="13"/>
        <v>262</v>
      </c>
      <c r="M267" s="122">
        <v>1</v>
      </c>
      <c r="N267" s="139">
        <v>1</v>
      </c>
      <c r="O267" s="123">
        <v>1</v>
      </c>
      <c r="P267" s="139">
        <v>1</v>
      </c>
      <c r="Q267" s="140">
        <v>2</v>
      </c>
      <c r="R267" s="141">
        <v>0</v>
      </c>
      <c r="S267" s="142">
        <v>0</v>
      </c>
      <c r="T267" s="142">
        <v>1</v>
      </c>
      <c r="U267" s="142">
        <v>0</v>
      </c>
      <c r="V267" s="142">
        <v>1</v>
      </c>
      <c r="W267" s="142">
        <v>0</v>
      </c>
      <c r="X267" s="143">
        <v>1</v>
      </c>
      <c r="Y267" s="144">
        <v>0</v>
      </c>
      <c r="Z267" s="145">
        <v>3</v>
      </c>
      <c r="AA267" s="146">
        <v>0</v>
      </c>
      <c r="AB267" s="147">
        <v>2</v>
      </c>
      <c r="AC267" s="132">
        <v>2</v>
      </c>
      <c r="AD267" s="85"/>
      <c r="AE267" s="85"/>
      <c r="AF267" s="133" t="str">
        <f t="shared" si="14"/>
        <v>542</v>
      </c>
    </row>
    <row r="268" spans="1:32" s="133" customFormat="1" ht="11.25" customHeight="1" x14ac:dyDescent="0.2">
      <c r="A268" s="134">
        <v>237</v>
      </c>
      <c r="B268" s="224">
        <v>791</v>
      </c>
      <c r="C268" s="136" t="s">
        <v>1408</v>
      </c>
      <c r="D268" s="136" t="s">
        <v>1501</v>
      </c>
      <c r="E268" s="136" t="s">
        <v>1651</v>
      </c>
      <c r="F268" s="136" t="s">
        <v>1416</v>
      </c>
      <c r="G268" s="154"/>
      <c r="H268" s="136"/>
      <c r="I268" s="135"/>
      <c r="J268" s="119">
        <v>4.9429924242424246</v>
      </c>
      <c r="K268" s="120">
        <f t="shared" si="12"/>
        <v>1.179950570075758</v>
      </c>
      <c r="L268" s="121">
        <f t="shared" si="13"/>
        <v>263</v>
      </c>
      <c r="M268" s="122">
        <v>1</v>
      </c>
      <c r="N268" s="139">
        <v>1</v>
      </c>
      <c r="O268" s="123">
        <v>1</v>
      </c>
      <c r="P268" s="139">
        <v>1</v>
      </c>
      <c r="Q268" s="140">
        <v>1</v>
      </c>
      <c r="R268" s="141">
        <v>1</v>
      </c>
      <c r="S268" s="142">
        <v>2</v>
      </c>
      <c r="T268" s="142">
        <v>2</v>
      </c>
      <c r="U268" s="142">
        <v>1</v>
      </c>
      <c r="V268" s="142">
        <v>1</v>
      </c>
      <c r="W268" s="142">
        <v>0</v>
      </c>
      <c r="X268" s="143">
        <v>1</v>
      </c>
      <c r="Y268" s="144">
        <v>0</v>
      </c>
      <c r="Z268" s="145">
        <v>3</v>
      </c>
      <c r="AA268" s="146">
        <v>0</v>
      </c>
      <c r="AB268" s="147">
        <v>2</v>
      </c>
      <c r="AC268" s="132">
        <v>1</v>
      </c>
      <c r="AD268" s="85"/>
      <c r="AE268" s="85"/>
      <c r="AF268" s="133" t="str">
        <f t="shared" si="14"/>
        <v>791</v>
      </c>
    </row>
    <row r="269" spans="1:32" s="133" customFormat="1" ht="11.25" customHeight="1" x14ac:dyDescent="0.2">
      <c r="A269" s="134">
        <v>282</v>
      </c>
      <c r="B269" s="224">
        <v>1100</v>
      </c>
      <c r="C269" s="136" t="s">
        <v>1408</v>
      </c>
      <c r="D269" s="136" t="s">
        <v>1634</v>
      </c>
      <c r="E269" s="136" t="s">
        <v>1652</v>
      </c>
      <c r="F269" s="136" t="s">
        <v>1416</v>
      </c>
      <c r="G269" s="154"/>
      <c r="H269" s="136"/>
      <c r="I269" s="135"/>
      <c r="J269" s="119">
        <v>1.2007575757575757</v>
      </c>
      <c r="K269" s="120">
        <f t="shared" si="12"/>
        <v>1.1699879924242425</v>
      </c>
      <c r="L269" s="121">
        <f t="shared" si="13"/>
        <v>264</v>
      </c>
      <c r="M269" s="122">
        <v>1</v>
      </c>
      <c r="N269" s="139">
        <v>2</v>
      </c>
      <c r="O269" s="123">
        <v>1</v>
      </c>
      <c r="P269" s="139">
        <v>1</v>
      </c>
      <c r="Q269" s="140">
        <v>2</v>
      </c>
      <c r="R269" s="141">
        <v>0</v>
      </c>
      <c r="S269" s="142">
        <v>1</v>
      </c>
      <c r="T269" s="142">
        <v>0</v>
      </c>
      <c r="U269" s="142">
        <v>0</v>
      </c>
      <c r="V269" s="142">
        <v>1</v>
      </c>
      <c r="W269" s="142">
        <v>0</v>
      </c>
      <c r="X269" s="143">
        <v>2</v>
      </c>
      <c r="Y269" s="144">
        <v>0</v>
      </c>
      <c r="Z269" s="145">
        <v>2</v>
      </c>
      <c r="AA269" s="146">
        <v>0</v>
      </c>
      <c r="AB269" s="147">
        <v>1</v>
      </c>
      <c r="AC269" s="132">
        <v>1</v>
      </c>
      <c r="AD269" s="85"/>
      <c r="AE269" s="85"/>
      <c r="AF269" s="133" t="str">
        <f t="shared" si="14"/>
        <v>1100</v>
      </c>
    </row>
    <row r="270" spans="1:32" s="133" customFormat="1" ht="11.25" customHeight="1" x14ac:dyDescent="0.2">
      <c r="A270" s="134">
        <v>36</v>
      </c>
      <c r="B270" s="224">
        <v>197</v>
      </c>
      <c r="C270" s="136" t="s">
        <v>1585</v>
      </c>
      <c r="D270" s="136" t="s">
        <v>1599</v>
      </c>
      <c r="E270" s="136" t="s">
        <v>1653</v>
      </c>
      <c r="F270" s="136" t="s">
        <v>1416</v>
      </c>
      <c r="G270" s="154"/>
      <c r="H270" s="136"/>
      <c r="I270" s="135"/>
      <c r="J270" s="119">
        <v>1.4297348484848484</v>
      </c>
      <c r="K270" s="120">
        <f t="shared" si="12"/>
        <v>1.1699857026515152</v>
      </c>
      <c r="L270" s="121">
        <f t="shared" si="13"/>
        <v>265</v>
      </c>
      <c r="M270" s="122">
        <v>1</v>
      </c>
      <c r="N270" s="139">
        <v>1</v>
      </c>
      <c r="O270" s="123">
        <v>0</v>
      </c>
      <c r="P270" s="139">
        <v>2</v>
      </c>
      <c r="Q270" s="140">
        <v>1</v>
      </c>
      <c r="R270" s="141">
        <v>0</v>
      </c>
      <c r="S270" s="142">
        <v>0</v>
      </c>
      <c r="T270" s="142">
        <v>1</v>
      </c>
      <c r="U270" s="142">
        <v>0</v>
      </c>
      <c r="V270" s="142">
        <v>1</v>
      </c>
      <c r="W270" s="142">
        <v>0</v>
      </c>
      <c r="X270" s="143">
        <v>0</v>
      </c>
      <c r="Y270" s="144">
        <v>1</v>
      </c>
      <c r="Z270" s="145">
        <v>3</v>
      </c>
      <c r="AA270" s="146">
        <v>1</v>
      </c>
      <c r="AB270" s="147">
        <v>3</v>
      </c>
      <c r="AC270" s="132">
        <v>2</v>
      </c>
      <c r="AD270" s="85"/>
      <c r="AE270" s="85"/>
      <c r="AF270" s="133" t="str">
        <f t="shared" si="14"/>
        <v>197</v>
      </c>
    </row>
    <row r="271" spans="1:32" s="133" customFormat="1" ht="11.25" customHeight="1" x14ac:dyDescent="0.2">
      <c r="A271" s="134">
        <v>281</v>
      </c>
      <c r="B271" s="224">
        <v>1100</v>
      </c>
      <c r="C271" s="136" t="s">
        <v>1408</v>
      </c>
      <c r="D271" s="136" t="s">
        <v>1634</v>
      </c>
      <c r="E271" s="136">
        <v>1100</v>
      </c>
      <c r="F271" s="136" t="s">
        <v>1654</v>
      </c>
      <c r="G271" s="154" t="s">
        <v>1416</v>
      </c>
      <c r="H271" s="136"/>
      <c r="I271" s="135"/>
      <c r="J271" s="119">
        <v>2.4579545454545455</v>
      </c>
      <c r="K271" s="120">
        <f t="shared" si="12"/>
        <v>1.1699754204545456</v>
      </c>
      <c r="L271" s="121">
        <f t="shared" si="13"/>
        <v>266</v>
      </c>
      <c r="M271" s="122">
        <v>1</v>
      </c>
      <c r="N271" s="139">
        <v>2</v>
      </c>
      <c r="O271" s="123">
        <v>0</v>
      </c>
      <c r="P271" s="139">
        <v>1</v>
      </c>
      <c r="Q271" s="140">
        <v>2</v>
      </c>
      <c r="R271" s="141">
        <v>0</v>
      </c>
      <c r="S271" s="142">
        <v>1</v>
      </c>
      <c r="T271" s="142">
        <v>1</v>
      </c>
      <c r="U271" s="142">
        <v>1</v>
      </c>
      <c r="V271" s="142">
        <v>1</v>
      </c>
      <c r="W271" s="142">
        <v>0</v>
      </c>
      <c r="X271" s="143">
        <v>2</v>
      </c>
      <c r="Y271" s="144">
        <v>0</v>
      </c>
      <c r="Z271" s="145">
        <v>2</v>
      </c>
      <c r="AA271" s="146">
        <v>0</v>
      </c>
      <c r="AB271" s="147">
        <v>3</v>
      </c>
      <c r="AC271" s="132">
        <v>1</v>
      </c>
      <c r="AD271" s="85"/>
      <c r="AE271" s="85"/>
      <c r="AF271" s="133" t="str">
        <f t="shared" si="14"/>
        <v>1100</v>
      </c>
    </row>
    <row r="272" spans="1:32" s="133" customFormat="1" ht="11.25" customHeight="1" x14ac:dyDescent="0.2">
      <c r="A272" s="134">
        <v>31</v>
      </c>
      <c r="B272" s="224">
        <v>182</v>
      </c>
      <c r="C272" s="136" t="s">
        <v>1408</v>
      </c>
      <c r="D272" s="136" t="s">
        <v>245</v>
      </c>
      <c r="E272" s="136" t="s">
        <v>1620</v>
      </c>
      <c r="F272" s="136" t="s">
        <v>1655</v>
      </c>
      <c r="G272" s="154" t="s">
        <v>1656</v>
      </c>
      <c r="H272" s="136" t="s">
        <v>1416</v>
      </c>
      <c r="I272" s="135"/>
      <c r="J272" s="119">
        <v>6.4736742424242424</v>
      </c>
      <c r="K272" s="120">
        <f t="shared" si="12"/>
        <v>1.1699352632575759</v>
      </c>
      <c r="L272" s="121">
        <f t="shared" si="13"/>
        <v>267</v>
      </c>
      <c r="M272" s="122">
        <v>1</v>
      </c>
      <c r="N272" s="139">
        <v>1</v>
      </c>
      <c r="O272" s="123">
        <v>1</v>
      </c>
      <c r="P272" s="139">
        <v>1</v>
      </c>
      <c r="Q272" s="140">
        <v>1</v>
      </c>
      <c r="R272" s="141">
        <v>0</v>
      </c>
      <c r="S272" s="142">
        <v>1</v>
      </c>
      <c r="T272" s="142">
        <v>1</v>
      </c>
      <c r="U272" s="142">
        <v>1</v>
      </c>
      <c r="V272" s="142">
        <v>1</v>
      </c>
      <c r="W272" s="142">
        <v>0</v>
      </c>
      <c r="X272" s="143">
        <v>2</v>
      </c>
      <c r="Y272" s="144">
        <v>3</v>
      </c>
      <c r="Z272" s="145">
        <v>2</v>
      </c>
      <c r="AA272" s="146">
        <v>1</v>
      </c>
      <c r="AB272" s="147">
        <v>1</v>
      </c>
      <c r="AC272" s="132">
        <v>1</v>
      </c>
      <c r="AD272" s="85"/>
      <c r="AE272" s="85"/>
      <c r="AF272" s="133" t="str">
        <f t="shared" si="14"/>
        <v>182</v>
      </c>
    </row>
    <row r="273" spans="1:32" s="133" customFormat="1" ht="11.25" customHeight="1" x14ac:dyDescent="0.2">
      <c r="A273" s="134">
        <v>39</v>
      </c>
      <c r="B273" s="224">
        <v>200</v>
      </c>
      <c r="C273" s="136" t="s">
        <v>1585</v>
      </c>
      <c r="D273" s="136" t="s">
        <v>1586</v>
      </c>
      <c r="E273" s="136" t="s">
        <v>1657</v>
      </c>
      <c r="F273" s="136" t="s">
        <v>1658</v>
      </c>
      <c r="G273" s="154" t="s">
        <v>1659</v>
      </c>
      <c r="H273" s="136"/>
      <c r="I273" s="135"/>
      <c r="J273" s="119">
        <v>0.45530303030303032</v>
      </c>
      <c r="K273" s="120">
        <f t="shared" si="12"/>
        <v>1.1199954469696971</v>
      </c>
      <c r="L273" s="121">
        <f t="shared" si="13"/>
        <v>268</v>
      </c>
      <c r="M273" s="122">
        <v>1</v>
      </c>
      <c r="N273" s="139">
        <v>1</v>
      </c>
      <c r="O273" s="123">
        <v>0</v>
      </c>
      <c r="P273" s="139">
        <v>1</v>
      </c>
      <c r="Q273" s="140">
        <v>1</v>
      </c>
      <c r="R273" s="141">
        <v>0</v>
      </c>
      <c r="S273" s="142">
        <v>1</v>
      </c>
      <c r="T273" s="142">
        <v>1</v>
      </c>
      <c r="U273" s="142">
        <v>0</v>
      </c>
      <c r="V273" s="142">
        <v>1</v>
      </c>
      <c r="W273" s="142">
        <v>0</v>
      </c>
      <c r="X273" s="143">
        <v>0</v>
      </c>
      <c r="Y273" s="144">
        <v>3</v>
      </c>
      <c r="Z273" s="145">
        <v>3</v>
      </c>
      <c r="AA273" s="146">
        <v>2</v>
      </c>
      <c r="AB273" s="147">
        <v>1</v>
      </c>
      <c r="AC273" s="132">
        <v>1</v>
      </c>
      <c r="AD273" s="85"/>
      <c r="AE273" s="85"/>
      <c r="AF273" s="133" t="str">
        <f t="shared" si="14"/>
        <v>200</v>
      </c>
    </row>
    <row r="274" spans="1:32" s="133" customFormat="1" ht="11.25" customHeight="1" x14ac:dyDescent="0.2">
      <c r="A274" s="134">
        <v>48</v>
      </c>
      <c r="B274" s="224">
        <v>206</v>
      </c>
      <c r="C274" s="136" t="s">
        <v>1563</v>
      </c>
      <c r="D274" s="136" t="s">
        <v>1637</v>
      </c>
      <c r="E274" s="136" t="s">
        <v>1660</v>
      </c>
      <c r="F274" s="136" t="s">
        <v>1416</v>
      </c>
      <c r="G274" s="154"/>
      <c r="H274" s="136"/>
      <c r="I274" s="135"/>
      <c r="J274" s="119">
        <v>4.8136363636363635</v>
      </c>
      <c r="K274" s="120">
        <f t="shared" si="12"/>
        <v>1.1199518636363639</v>
      </c>
      <c r="L274" s="121">
        <f t="shared" si="13"/>
        <v>269</v>
      </c>
      <c r="M274" s="122">
        <v>1</v>
      </c>
      <c r="N274" s="139">
        <v>1</v>
      </c>
      <c r="O274" s="123">
        <v>1</v>
      </c>
      <c r="P274" s="139">
        <v>1</v>
      </c>
      <c r="Q274" s="140">
        <v>1</v>
      </c>
      <c r="R274" s="141">
        <v>0</v>
      </c>
      <c r="S274" s="142">
        <v>2</v>
      </c>
      <c r="T274" s="142">
        <v>0</v>
      </c>
      <c r="U274" s="142">
        <v>1</v>
      </c>
      <c r="V274" s="142">
        <v>1</v>
      </c>
      <c r="W274" s="142">
        <v>1</v>
      </c>
      <c r="X274" s="143">
        <v>0</v>
      </c>
      <c r="Y274" s="144">
        <v>3</v>
      </c>
      <c r="Z274" s="145">
        <v>2</v>
      </c>
      <c r="AA274" s="146">
        <v>1</v>
      </c>
      <c r="AB274" s="147">
        <v>1</v>
      </c>
      <c r="AC274" s="132">
        <v>1</v>
      </c>
      <c r="AD274" s="85"/>
      <c r="AE274" s="85"/>
      <c r="AF274" s="133" t="str">
        <f t="shared" si="14"/>
        <v>206</v>
      </c>
    </row>
    <row r="275" spans="1:32" s="133" customFormat="1" ht="11.25" customHeight="1" x14ac:dyDescent="0.2">
      <c r="A275" s="134">
        <v>128</v>
      </c>
      <c r="B275" s="224">
        <v>315</v>
      </c>
      <c r="C275" s="136" t="s">
        <v>1585</v>
      </c>
      <c r="D275" s="136" t="s">
        <v>1599</v>
      </c>
      <c r="E275" s="136" t="s">
        <v>1661</v>
      </c>
      <c r="F275" s="136" t="s">
        <v>1416</v>
      </c>
      <c r="G275" s="154"/>
      <c r="H275" s="136"/>
      <c r="I275" s="135"/>
      <c r="J275" s="119">
        <v>0.47575757575757577</v>
      </c>
      <c r="K275" s="120">
        <f t="shared" si="12"/>
        <v>1.1099952424242425</v>
      </c>
      <c r="L275" s="121">
        <f t="shared" si="13"/>
        <v>270</v>
      </c>
      <c r="M275" s="122">
        <v>1</v>
      </c>
      <c r="N275" s="139">
        <v>2</v>
      </c>
      <c r="O275" s="123">
        <v>0</v>
      </c>
      <c r="P275" s="139">
        <v>1</v>
      </c>
      <c r="Q275" s="140">
        <v>1</v>
      </c>
      <c r="R275" s="141">
        <v>0</v>
      </c>
      <c r="S275" s="142">
        <v>0</v>
      </c>
      <c r="T275" s="142">
        <v>1</v>
      </c>
      <c r="U275" s="142">
        <v>0</v>
      </c>
      <c r="V275" s="142">
        <v>1</v>
      </c>
      <c r="W275" s="142">
        <v>0</v>
      </c>
      <c r="X275" s="143">
        <v>0</v>
      </c>
      <c r="Y275" s="144">
        <v>1</v>
      </c>
      <c r="Z275" s="145">
        <v>3</v>
      </c>
      <c r="AA275" s="146">
        <v>1</v>
      </c>
      <c r="AB275" s="147">
        <v>1</v>
      </c>
      <c r="AC275" s="132">
        <v>2</v>
      </c>
      <c r="AD275" s="85"/>
      <c r="AE275" s="85"/>
      <c r="AF275" s="133" t="str">
        <f t="shared" si="14"/>
        <v>315</v>
      </c>
    </row>
    <row r="276" spans="1:32" s="133" customFormat="1" ht="11.25" customHeight="1" x14ac:dyDescent="0.2">
      <c r="A276" s="134">
        <v>223</v>
      </c>
      <c r="B276" s="224">
        <v>540</v>
      </c>
      <c r="C276" s="136" t="s">
        <v>1408</v>
      </c>
      <c r="D276" s="136" t="s">
        <v>1649</v>
      </c>
      <c r="E276" s="136">
        <v>540</v>
      </c>
      <c r="F276" s="136" t="s">
        <v>1662</v>
      </c>
      <c r="G276" s="154"/>
      <c r="H276" s="136"/>
      <c r="I276" s="135"/>
      <c r="J276" s="119">
        <v>0.95871212121212124</v>
      </c>
      <c r="K276" s="120">
        <f t="shared" si="12"/>
        <v>1.1099904128787881</v>
      </c>
      <c r="L276" s="121">
        <f t="shared" si="13"/>
        <v>271</v>
      </c>
      <c r="M276" s="122">
        <v>1</v>
      </c>
      <c r="N276" s="139">
        <v>1</v>
      </c>
      <c r="O276" s="123">
        <v>2</v>
      </c>
      <c r="P276" s="139">
        <v>1</v>
      </c>
      <c r="Q276" s="140">
        <v>1</v>
      </c>
      <c r="R276" s="141">
        <v>1</v>
      </c>
      <c r="S276" s="142">
        <v>0</v>
      </c>
      <c r="T276" s="142">
        <v>2</v>
      </c>
      <c r="U276" s="142">
        <v>0</v>
      </c>
      <c r="V276" s="142">
        <v>0</v>
      </c>
      <c r="W276" s="142">
        <v>0</v>
      </c>
      <c r="X276" s="143">
        <v>1</v>
      </c>
      <c r="Y276" s="144">
        <v>1</v>
      </c>
      <c r="Z276" s="145">
        <v>2</v>
      </c>
      <c r="AA276" s="146">
        <v>0</v>
      </c>
      <c r="AB276" s="147">
        <v>2</v>
      </c>
      <c r="AC276" s="132">
        <v>1</v>
      </c>
      <c r="AD276" s="85"/>
      <c r="AE276" s="85"/>
      <c r="AF276" s="133" t="str">
        <f t="shared" si="14"/>
        <v>540</v>
      </c>
    </row>
    <row r="277" spans="1:32" s="133" customFormat="1" ht="11.25" customHeight="1" x14ac:dyDescent="0.2">
      <c r="A277" s="134">
        <v>106</v>
      </c>
      <c r="B277" s="224">
        <v>242</v>
      </c>
      <c r="C277" s="136" t="s">
        <v>1412</v>
      </c>
      <c r="D277" s="136" t="s">
        <v>844</v>
      </c>
      <c r="E277" s="136">
        <v>242</v>
      </c>
      <c r="F277" s="150" t="s">
        <v>1663</v>
      </c>
      <c r="G277" s="154"/>
      <c r="H277" s="136"/>
      <c r="I277" s="135"/>
      <c r="J277" s="119">
        <v>2.3888257575757574</v>
      </c>
      <c r="K277" s="120">
        <f t="shared" si="12"/>
        <v>1.1099761117424243</v>
      </c>
      <c r="L277" s="121">
        <f t="shared" si="13"/>
        <v>272</v>
      </c>
      <c r="M277" s="122">
        <v>1</v>
      </c>
      <c r="N277" s="139">
        <v>1</v>
      </c>
      <c r="O277" s="123">
        <v>1</v>
      </c>
      <c r="P277" s="139">
        <v>1</v>
      </c>
      <c r="Q277" s="140">
        <v>1</v>
      </c>
      <c r="R277" s="141">
        <v>0</v>
      </c>
      <c r="S277" s="142">
        <v>1</v>
      </c>
      <c r="T277" s="142">
        <v>1</v>
      </c>
      <c r="U277" s="142">
        <v>1</v>
      </c>
      <c r="V277" s="142">
        <v>1</v>
      </c>
      <c r="W277" s="142">
        <v>0</v>
      </c>
      <c r="X277" s="143">
        <v>1</v>
      </c>
      <c r="Y277" s="144">
        <v>2</v>
      </c>
      <c r="Z277" s="145">
        <v>2</v>
      </c>
      <c r="AA277" s="146">
        <v>1</v>
      </c>
      <c r="AB277" s="147">
        <v>2</v>
      </c>
      <c r="AC277" s="132">
        <v>1</v>
      </c>
      <c r="AD277" s="85"/>
      <c r="AE277" s="85"/>
      <c r="AF277" s="133" t="str">
        <f t="shared" si="14"/>
        <v>242</v>
      </c>
    </row>
    <row r="278" spans="1:32" s="133" customFormat="1" ht="11.25" customHeight="1" x14ac:dyDescent="0.2">
      <c r="A278" s="134">
        <v>249</v>
      </c>
      <c r="B278" s="224">
        <v>970</v>
      </c>
      <c r="C278" s="136" t="s">
        <v>1408</v>
      </c>
      <c r="D278" s="136" t="s">
        <v>1115</v>
      </c>
      <c r="E278" s="136">
        <v>970</v>
      </c>
      <c r="F278" s="136" t="s">
        <v>1664</v>
      </c>
      <c r="G278" s="154"/>
      <c r="H278" s="136"/>
      <c r="I278" s="135"/>
      <c r="J278" s="119">
        <v>2.2696969696969695</v>
      </c>
      <c r="K278" s="120">
        <f t="shared" si="12"/>
        <v>1.0899773030303033</v>
      </c>
      <c r="L278" s="121">
        <f t="shared" si="13"/>
        <v>273</v>
      </c>
      <c r="M278" s="122">
        <v>1</v>
      </c>
      <c r="N278" s="139">
        <v>1</v>
      </c>
      <c r="O278" s="123">
        <v>0</v>
      </c>
      <c r="P278" s="139">
        <v>1</v>
      </c>
      <c r="Q278" s="140">
        <v>2</v>
      </c>
      <c r="R278" s="141">
        <v>0</v>
      </c>
      <c r="S278" s="142">
        <v>1</v>
      </c>
      <c r="T278" s="142">
        <v>2</v>
      </c>
      <c r="U278" s="142">
        <v>0</v>
      </c>
      <c r="V278" s="142">
        <v>1</v>
      </c>
      <c r="W278" s="142">
        <v>0</v>
      </c>
      <c r="X278" s="143">
        <v>1</v>
      </c>
      <c r="Y278" s="144">
        <v>1</v>
      </c>
      <c r="Z278" s="145">
        <v>2</v>
      </c>
      <c r="AA278" s="146">
        <v>0</v>
      </c>
      <c r="AB278" s="147">
        <v>3</v>
      </c>
      <c r="AC278" s="132">
        <v>2</v>
      </c>
      <c r="AD278" s="85"/>
      <c r="AE278" s="85"/>
      <c r="AF278" s="133" t="str">
        <f t="shared" si="14"/>
        <v>970</v>
      </c>
    </row>
    <row r="279" spans="1:32" s="133" customFormat="1" ht="11.25" customHeight="1" x14ac:dyDescent="0.2">
      <c r="A279" s="134">
        <v>32</v>
      </c>
      <c r="B279" s="224">
        <v>185</v>
      </c>
      <c r="C279" s="136" t="s">
        <v>1408</v>
      </c>
      <c r="D279" s="136" t="s">
        <v>245</v>
      </c>
      <c r="E279" s="136" t="s">
        <v>1665</v>
      </c>
      <c r="F279" s="136" t="s">
        <v>1416</v>
      </c>
      <c r="G279" s="154"/>
      <c r="H279" s="136"/>
      <c r="I279" s="135"/>
      <c r="J279" s="119">
        <v>0.88409090909090904</v>
      </c>
      <c r="K279" s="120">
        <f t="shared" si="12"/>
        <v>1.0799911590909093</v>
      </c>
      <c r="L279" s="121">
        <f t="shared" si="13"/>
        <v>274</v>
      </c>
      <c r="M279" s="122">
        <v>1</v>
      </c>
      <c r="N279" s="139">
        <v>1</v>
      </c>
      <c r="O279" s="123">
        <v>1</v>
      </c>
      <c r="P279" s="139">
        <v>1</v>
      </c>
      <c r="Q279" s="140">
        <v>1</v>
      </c>
      <c r="R279" s="141">
        <v>0</v>
      </c>
      <c r="S279" s="142">
        <v>0</v>
      </c>
      <c r="T279" s="142">
        <v>0</v>
      </c>
      <c r="U279" s="142">
        <v>1</v>
      </c>
      <c r="V279" s="142">
        <v>1</v>
      </c>
      <c r="W279" s="142">
        <v>0</v>
      </c>
      <c r="X279" s="143">
        <v>1</v>
      </c>
      <c r="Y279" s="144">
        <v>3</v>
      </c>
      <c r="Z279" s="145">
        <v>2</v>
      </c>
      <c r="AA279" s="146">
        <v>1</v>
      </c>
      <c r="AB279" s="147">
        <v>1</v>
      </c>
      <c r="AC279" s="132">
        <v>1</v>
      </c>
      <c r="AD279" s="85"/>
      <c r="AE279" s="85"/>
      <c r="AF279" s="133" t="str">
        <f t="shared" si="14"/>
        <v>185</v>
      </c>
    </row>
    <row r="280" spans="1:32" s="133" customFormat="1" ht="11.25" customHeight="1" x14ac:dyDescent="0.2">
      <c r="A280" s="134">
        <v>107</v>
      </c>
      <c r="B280" s="224">
        <v>242</v>
      </c>
      <c r="C280" s="136" t="s">
        <v>1412</v>
      </c>
      <c r="D280" s="136" t="s">
        <v>844</v>
      </c>
      <c r="E280" s="136" t="s">
        <v>1666</v>
      </c>
      <c r="F280" s="136" t="s">
        <v>1416</v>
      </c>
      <c r="G280" s="154"/>
      <c r="H280" s="136"/>
      <c r="I280" s="135"/>
      <c r="J280" s="119">
        <v>1.7996212121212121</v>
      </c>
      <c r="K280" s="120">
        <f t="shared" si="12"/>
        <v>1.0799820037878789</v>
      </c>
      <c r="L280" s="121">
        <f t="shared" si="13"/>
        <v>275</v>
      </c>
      <c r="M280" s="122">
        <v>1</v>
      </c>
      <c r="N280" s="139">
        <v>1</v>
      </c>
      <c r="O280" s="123">
        <v>1</v>
      </c>
      <c r="P280" s="139">
        <v>1</v>
      </c>
      <c r="Q280" s="140">
        <v>1</v>
      </c>
      <c r="R280" s="141">
        <v>0</v>
      </c>
      <c r="S280" s="142">
        <v>1</v>
      </c>
      <c r="T280" s="142">
        <v>1</v>
      </c>
      <c r="U280" s="142">
        <v>1</v>
      </c>
      <c r="V280" s="142">
        <v>1</v>
      </c>
      <c r="W280" s="142">
        <v>0</v>
      </c>
      <c r="X280" s="143">
        <v>1</v>
      </c>
      <c r="Y280" s="144">
        <v>2</v>
      </c>
      <c r="Z280" s="145">
        <v>2</v>
      </c>
      <c r="AA280" s="146">
        <v>1</v>
      </c>
      <c r="AB280" s="147">
        <v>1</v>
      </c>
      <c r="AC280" s="132">
        <v>1</v>
      </c>
      <c r="AD280" s="85"/>
      <c r="AE280" s="85"/>
      <c r="AF280" s="133" t="str">
        <f t="shared" si="14"/>
        <v>242</v>
      </c>
    </row>
    <row r="281" spans="1:32" s="133" customFormat="1" ht="11.25" customHeight="1" x14ac:dyDescent="0.2">
      <c r="A281" s="134">
        <v>115</v>
      </c>
      <c r="B281" s="224">
        <v>252</v>
      </c>
      <c r="C281" s="136" t="s">
        <v>1624</v>
      </c>
      <c r="D281" s="136" t="s">
        <v>1667</v>
      </c>
      <c r="E281" s="136" t="s">
        <v>1668</v>
      </c>
      <c r="F281" s="136" t="s">
        <v>1416</v>
      </c>
      <c r="G281" s="154"/>
      <c r="H281" s="136"/>
      <c r="I281" s="135"/>
      <c r="J281" s="119">
        <v>4.1128787878787882</v>
      </c>
      <c r="K281" s="120">
        <f t="shared" si="12"/>
        <v>1.0799588712121213</v>
      </c>
      <c r="L281" s="121">
        <f t="shared" si="13"/>
        <v>276</v>
      </c>
      <c r="M281" s="122">
        <v>1</v>
      </c>
      <c r="N281" s="139">
        <v>1</v>
      </c>
      <c r="O281" s="123">
        <v>0</v>
      </c>
      <c r="P281" s="139">
        <v>1</v>
      </c>
      <c r="Q281" s="140">
        <v>1</v>
      </c>
      <c r="R281" s="141">
        <v>1</v>
      </c>
      <c r="S281" s="142">
        <v>1</v>
      </c>
      <c r="T281" s="142">
        <v>2</v>
      </c>
      <c r="U281" s="142">
        <v>1</v>
      </c>
      <c r="V281" s="142">
        <v>1</v>
      </c>
      <c r="W281" s="142">
        <v>0</v>
      </c>
      <c r="X281" s="143">
        <v>2</v>
      </c>
      <c r="Y281" s="144">
        <v>1</v>
      </c>
      <c r="Z281" s="145">
        <v>1</v>
      </c>
      <c r="AA281" s="146">
        <v>3</v>
      </c>
      <c r="AB281" s="147">
        <v>3</v>
      </c>
      <c r="AC281" s="132">
        <v>3</v>
      </c>
      <c r="AD281" s="85"/>
      <c r="AE281" s="85"/>
      <c r="AF281" s="133" t="str">
        <f t="shared" si="14"/>
        <v>252</v>
      </c>
    </row>
    <row r="282" spans="1:32" s="133" customFormat="1" ht="11.25" customHeight="1" x14ac:dyDescent="0.2">
      <c r="A282" s="134">
        <v>236</v>
      </c>
      <c r="B282" s="224">
        <v>776</v>
      </c>
      <c r="C282" s="136" t="s">
        <v>1624</v>
      </c>
      <c r="D282" s="136" t="s">
        <v>1669</v>
      </c>
      <c r="E282" s="136" t="s">
        <v>1670</v>
      </c>
      <c r="F282" s="136" t="s">
        <v>1416</v>
      </c>
      <c r="G282" s="154"/>
      <c r="H282" s="136"/>
      <c r="I282" s="135"/>
      <c r="J282" s="119">
        <v>2.1810606060606061</v>
      </c>
      <c r="K282" s="120">
        <f t="shared" si="12"/>
        <v>1.0699781893939397</v>
      </c>
      <c r="L282" s="121">
        <f t="shared" si="13"/>
        <v>277</v>
      </c>
      <c r="M282" s="122">
        <v>1</v>
      </c>
      <c r="N282" s="139">
        <v>1</v>
      </c>
      <c r="O282" s="123">
        <v>1</v>
      </c>
      <c r="P282" s="139">
        <v>2</v>
      </c>
      <c r="Q282" s="140">
        <v>1</v>
      </c>
      <c r="R282" s="141">
        <v>1</v>
      </c>
      <c r="S282" s="142">
        <v>1</v>
      </c>
      <c r="T282" s="142">
        <v>1</v>
      </c>
      <c r="U282" s="142">
        <v>1</v>
      </c>
      <c r="V282" s="142">
        <v>1</v>
      </c>
      <c r="W282" s="142">
        <v>0</v>
      </c>
      <c r="X282" s="143">
        <v>1</v>
      </c>
      <c r="Y282" s="144">
        <v>0</v>
      </c>
      <c r="Z282" s="145">
        <v>1</v>
      </c>
      <c r="AA282" s="146">
        <v>1</v>
      </c>
      <c r="AB282" s="147">
        <v>3</v>
      </c>
      <c r="AC282" s="132">
        <v>1</v>
      </c>
      <c r="AD282" s="85"/>
      <c r="AE282" s="85"/>
      <c r="AF282" s="133" t="str">
        <f t="shared" si="14"/>
        <v>776</v>
      </c>
    </row>
    <row r="283" spans="1:32" s="133" customFormat="1" ht="11.25" customHeight="1" x14ac:dyDescent="0.2">
      <c r="A283" s="134">
        <v>229</v>
      </c>
      <c r="B283" s="224">
        <v>594</v>
      </c>
      <c r="C283" s="136" t="s">
        <v>1615</v>
      </c>
      <c r="D283" s="136" t="s">
        <v>1671</v>
      </c>
      <c r="E283" s="136" t="s">
        <v>1672</v>
      </c>
      <c r="F283" s="136" t="s">
        <v>1416</v>
      </c>
      <c r="G283" s="154"/>
      <c r="H283" s="136"/>
      <c r="I283" s="135"/>
      <c r="J283" s="119">
        <v>1.8323863636363635</v>
      </c>
      <c r="K283" s="120">
        <f t="shared" si="12"/>
        <v>1.0599816761363636</v>
      </c>
      <c r="L283" s="121">
        <f t="shared" si="13"/>
        <v>278</v>
      </c>
      <c r="M283" s="122">
        <v>1</v>
      </c>
      <c r="N283" s="139">
        <v>1</v>
      </c>
      <c r="O283" s="123">
        <v>1</v>
      </c>
      <c r="P283" s="139">
        <v>1</v>
      </c>
      <c r="Q283" s="140">
        <v>1</v>
      </c>
      <c r="R283" s="141">
        <v>0</v>
      </c>
      <c r="S283" s="142">
        <v>0</v>
      </c>
      <c r="T283" s="142">
        <v>1</v>
      </c>
      <c r="U283" s="142">
        <v>1</v>
      </c>
      <c r="V283" s="142">
        <v>1</v>
      </c>
      <c r="W283" s="142">
        <v>0</v>
      </c>
      <c r="X283" s="143">
        <v>3</v>
      </c>
      <c r="Y283" s="144">
        <v>0</v>
      </c>
      <c r="Z283" s="145">
        <v>2</v>
      </c>
      <c r="AA283" s="146">
        <v>0</v>
      </c>
      <c r="AB283" s="147">
        <v>3</v>
      </c>
      <c r="AC283" s="132">
        <v>1</v>
      </c>
      <c r="AD283" s="85"/>
      <c r="AE283" s="85"/>
      <c r="AF283" s="133" t="str">
        <f t="shared" si="14"/>
        <v>594</v>
      </c>
    </row>
    <row r="284" spans="1:32" s="133" customFormat="1" ht="11.25" customHeight="1" x14ac:dyDescent="0.2">
      <c r="A284" s="134">
        <v>41</v>
      </c>
      <c r="B284" s="224">
        <v>203</v>
      </c>
      <c r="C284" s="136" t="s">
        <v>1585</v>
      </c>
      <c r="D284" s="136" t="s">
        <v>1586</v>
      </c>
      <c r="E284" s="136">
        <v>203</v>
      </c>
      <c r="F284" s="136" t="s">
        <v>1673</v>
      </c>
      <c r="G284" s="154"/>
      <c r="H284" s="136"/>
      <c r="I284" s="135"/>
      <c r="J284" s="119">
        <v>2.5755681818181819</v>
      </c>
      <c r="K284" s="120">
        <f t="shared" si="12"/>
        <v>1.0599742443181819</v>
      </c>
      <c r="L284" s="121">
        <f t="shared" si="13"/>
        <v>279</v>
      </c>
      <c r="M284" s="122">
        <v>1</v>
      </c>
      <c r="N284" s="139">
        <v>1</v>
      </c>
      <c r="O284" s="123">
        <v>1</v>
      </c>
      <c r="P284" s="139">
        <v>1</v>
      </c>
      <c r="Q284" s="140">
        <v>1</v>
      </c>
      <c r="R284" s="141">
        <v>0</v>
      </c>
      <c r="S284" s="142">
        <v>1</v>
      </c>
      <c r="T284" s="142">
        <v>1</v>
      </c>
      <c r="U284" s="142">
        <v>1</v>
      </c>
      <c r="V284" s="142">
        <v>1</v>
      </c>
      <c r="W284" s="142">
        <v>0</v>
      </c>
      <c r="X284" s="143">
        <v>0</v>
      </c>
      <c r="Y284" s="144">
        <v>0</v>
      </c>
      <c r="Z284" s="145">
        <v>3</v>
      </c>
      <c r="AA284" s="146">
        <v>1</v>
      </c>
      <c r="AB284" s="147">
        <v>1</v>
      </c>
      <c r="AC284" s="132">
        <v>1</v>
      </c>
      <c r="AD284" s="85"/>
      <c r="AE284" s="85"/>
      <c r="AF284" s="133" t="str">
        <f t="shared" si="14"/>
        <v>203</v>
      </c>
    </row>
    <row r="285" spans="1:32" s="133" customFormat="1" ht="11.25" customHeight="1" x14ac:dyDescent="0.2">
      <c r="A285" s="134">
        <v>47</v>
      </c>
      <c r="B285" s="224">
        <v>205</v>
      </c>
      <c r="C285" s="136" t="s">
        <v>1563</v>
      </c>
      <c r="D285" s="136" t="s">
        <v>1637</v>
      </c>
      <c r="E285" s="136" t="s">
        <v>1674</v>
      </c>
      <c r="F285" s="136" t="s">
        <v>1416</v>
      </c>
      <c r="G285" s="154"/>
      <c r="H285" s="136"/>
      <c r="I285" s="135"/>
      <c r="J285" s="119">
        <v>0.49109848484848484</v>
      </c>
      <c r="K285" s="120">
        <f t="shared" si="12"/>
        <v>1.0399950890151517</v>
      </c>
      <c r="L285" s="121">
        <f t="shared" si="13"/>
        <v>280</v>
      </c>
      <c r="M285" s="122">
        <v>1</v>
      </c>
      <c r="N285" s="139">
        <v>1</v>
      </c>
      <c r="O285" s="123">
        <v>1</v>
      </c>
      <c r="P285" s="139">
        <v>1</v>
      </c>
      <c r="Q285" s="140">
        <v>2</v>
      </c>
      <c r="R285" s="141">
        <v>0</v>
      </c>
      <c r="S285" s="142">
        <v>1</v>
      </c>
      <c r="T285" s="142">
        <v>0</v>
      </c>
      <c r="U285" s="142">
        <v>1</v>
      </c>
      <c r="V285" s="142">
        <v>1</v>
      </c>
      <c r="W285" s="142">
        <v>0</v>
      </c>
      <c r="X285" s="143">
        <v>0</v>
      </c>
      <c r="Y285" s="144">
        <v>1</v>
      </c>
      <c r="Z285" s="145">
        <v>2</v>
      </c>
      <c r="AA285" s="146">
        <v>0</v>
      </c>
      <c r="AB285" s="147">
        <v>1</v>
      </c>
      <c r="AC285" s="132">
        <v>1</v>
      </c>
      <c r="AD285" s="85"/>
      <c r="AE285" s="85"/>
      <c r="AF285" s="133" t="str">
        <f t="shared" si="14"/>
        <v>205</v>
      </c>
    </row>
    <row r="286" spans="1:32" s="133" customFormat="1" ht="11.25" customHeight="1" x14ac:dyDescent="0.2">
      <c r="A286" s="134">
        <v>313</v>
      </c>
      <c r="B286" s="224" t="s">
        <v>1675</v>
      </c>
      <c r="C286" s="136" t="s">
        <v>1585</v>
      </c>
      <c r="D286" s="136" t="s">
        <v>1676</v>
      </c>
      <c r="E286" s="136" t="s">
        <v>1675</v>
      </c>
      <c r="F286" s="136" t="s">
        <v>1416</v>
      </c>
      <c r="G286" s="154"/>
      <c r="H286" s="136"/>
      <c r="I286" s="135"/>
      <c r="J286" s="119">
        <v>0.59299242424242427</v>
      </c>
      <c r="K286" s="120">
        <f t="shared" si="12"/>
        <v>1.0299940700757575</v>
      </c>
      <c r="L286" s="121">
        <f t="shared" si="13"/>
        <v>281</v>
      </c>
      <c r="M286" s="122">
        <v>1</v>
      </c>
      <c r="N286" s="139">
        <v>2</v>
      </c>
      <c r="O286" s="123">
        <v>1</v>
      </c>
      <c r="P286" s="139">
        <v>1</v>
      </c>
      <c r="Q286" s="140">
        <v>1</v>
      </c>
      <c r="R286" s="141">
        <v>0</v>
      </c>
      <c r="S286" s="142">
        <v>1</v>
      </c>
      <c r="T286" s="142">
        <v>1</v>
      </c>
      <c r="U286" s="142">
        <v>1</v>
      </c>
      <c r="V286" s="142">
        <v>1</v>
      </c>
      <c r="W286" s="142">
        <v>0</v>
      </c>
      <c r="X286" s="143">
        <v>0</v>
      </c>
      <c r="Y286" s="144">
        <v>0</v>
      </c>
      <c r="Z286" s="145">
        <v>2</v>
      </c>
      <c r="AA286" s="146">
        <v>0</v>
      </c>
      <c r="AB286" s="147">
        <v>1</v>
      </c>
      <c r="AC286" s="132">
        <v>1</v>
      </c>
      <c r="AD286" s="85"/>
      <c r="AE286" s="85"/>
      <c r="AF286" s="133" t="str">
        <f t="shared" si="14"/>
        <v>SE4</v>
      </c>
    </row>
    <row r="287" spans="1:32" s="133" customFormat="1" ht="11.25" customHeight="1" x14ac:dyDescent="0.2">
      <c r="A287" s="134">
        <v>248</v>
      </c>
      <c r="B287" s="224">
        <v>968</v>
      </c>
      <c r="C287" s="136" t="s">
        <v>1624</v>
      </c>
      <c r="D287" s="136" t="s">
        <v>1677</v>
      </c>
      <c r="E287" s="136" t="s">
        <v>1678</v>
      </c>
      <c r="F287" s="136" t="s">
        <v>1416</v>
      </c>
      <c r="G287" s="154"/>
      <c r="H287" s="136"/>
      <c r="I287" s="135"/>
      <c r="J287" s="119">
        <v>2.153598484848485</v>
      </c>
      <c r="K287" s="120">
        <f t="shared" si="12"/>
        <v>1.0299784640151517</v>
      </c>
      <c r="L287" s="121">
        <f t="shared" si="13"/>
        <v>282</v>
      </c>
      <c r="M287" s="122">
        <v>1</v>
      </c>
      <c r="N287" s="139">
        <v>1</v>
      </c>
      <c r="O287" s="123">
        <v>0</v>
      </c>
      <c r="P287" s="139">
        <v>2</v>
      </c>
      <c r="Q287" s="140">
        <v>2</v>
      </c>
      <c r="R287" s="141">
        <v>1</v>
      </c>
      <c r="S287" s="142">
        <v>0</v>
      </c>
      <c r="T287" s="142">
        <v>2</v>
      </c>
      <c r="U287" s="142">
        <v>1</v>
      </c>
      <c r="V287" s="142">
        <v>1</v>
      </c>
      <c r="W287" s="142">
        <v>0</v>
      </c>
      <c r="X287" s="143">
        <v>1</v>
      </c>
      <c r="Y287" s="144">
        <v>0</v>
      </c>
      <c r="Z287" s="145">
        <v>1</v>
      </c>
      <c r="AA287" s="146">
        <v>0</v>
      </c>
      <c r="AB287" s="147">
        <v>3</v>
      </c>
      <c r="AC287" s="132">
        <v>1</v>
      </c>
      <c r="AD287" s="85"/>
      <c r="AE287" s="85"/>
      <c r="AF287" s="133" t="str">
        <f t="shared" si="14"/>
        <v>968</v>
      </c>
    </row>
    <row r="288" spans="1:32" s="133" customFormat="1" ht="11.25" customHeight="1" x14ac:dyDescent="0.2">
      <c r="A288" s="134">
        <v>46</v>
      </c>
      <c r="B288" s="224">
        <v>205</v>
      </c>
      <c r="C288" s="136" t="s">
        <v>1563</v>
      </c>
      <c r="D288" s="136" t="s">
        <v>1637</v>
      </c>
      <c r="E288" s="136" t="s">
        <v>1679</v>
      </c>
      <c r="F288" s="136" t="s">
        <v>1416</v>
      </c>
      <c r="G288" s="154"/>
      <c r="H288" s="136"/>
      <c r="I288" s="135"/>
      <c r="J288" s="119">
        <v>0.70625000000000004</v>
      </c>
      <c r="K288" s="120">
        <f t="shared" si="12"/>
        <v>0.95999293750000014</v>
      </c>
      <c r="L288" s="121">
        <f t="shared" si="13"/>
        <v>283</v>
      </c>
      <c r="M288" s="122">
        <v>1</v>
      </c>
      <c r="N288" s="139">
        <v>1</v>
      </c>
      <c r="O288" s="123">
        <v>1</v>
      </c>
      <c r="P288" s="139">
        <v>1</v>
      </c>
      <c r="Q288" s="140">
        <v>1</v>
      </c>
      <c r="R288" s="141">
        <v>0</v>
      </c>
      <c r="S288" s="142">
        <v>1</v>
      </c>
      <c r="T288" s="142">
        <v>0</v>
      </c>
      <c r="U288" s="142">
        <v>1</v>
      </c>
      <c r="V288" s="142">
        <v>1</v>
      </c>
      <c r="W288" s="142">
        <v>1</v>
      </c>
      <c r="X288" s="143">
        <v>0</v>
      </c>
      <c r="Y288" s="144">
        <v>1</v>
      </c>
      <c r="Z288" s="145">
        <v>2</v>
      </c>
      <c r="AA288" s="146">
        <v>0</v>
      </c>
      <c r="AB288" s="147">
        <v>1</v>
      </c>
      <c r="AC288" s="132">
        <v>1</v>
      </c>
      <c r="AD288" s="85"/>
      <c r="AE288" s="85"/>
      <c r="AF288" s="133" t="str">
        <f t="shared" si="14"/>
        <v>205</v>
      </c>
    </row>
    <row r="289" spans="1:32" s="133" customFormat="1" ht="11.25" customHeight="1" x14ac:dyDescent="0.2">
      <c r="A289" s="134">
        <v>235</v>
      </c>
      <c r="B289" s="224">
        <v>770</v>
      </c>
      <c r="C289" s="136" t="s">
        <v>1624</v>
      </c>
      <c r="D289" s="136" t="s">
        <v>1669</v>
      </c>
      <c r="E289" s="136" t="s">
        <v>1680</v>
      </c>
      <c r="F289" s="136" t="s">
        <v>1416</v>
      </c>
      <c r="G289" s="154"/>
      <c r="H289" s="154"/>
      <c r="I289" s="153"/>
      <c r="J289" s="119">
        <v>1.8897727272727274</v>
      </c>
      <c r="K289" s="120">
        <f t="shared" si="12"/>
        <v>0.93998110227272746</v>
      </c>
      <c r="L289" s="121">
        <f t="shared" si="13"/>
        <v>284</v>
      </c>
      <c r="M289" s="122">
        <v>1</v>
      </c>
      <c r="N289" s="139">
        <v>1</v>
      </c>
      <c r="O289" s="123">
        <v>0</v>
      </c>
      <c r="P289" s="139">
        <v>2</v>
      </c>
      <c r="Q289" s="140">
        <v>1</v>
      </c>
      <c r="R289" s="141">
        <v>0</v>
      </c>
      <c r="S289" s="142">
        <v>1</v>
      </c>
      <c r="T289" s="142">
        <v>2</v>
      </c>
      <c r="U289" s="142">
        <v>0</v>
      </c>
      <c r="V289" s="142">
        <v>1</v>
      </c>
      <c r="W289" s="142">
        <v>0</v>
      </c>
      <c r="X289" s="143">
        <v>1</v>
      </c>
      <c r="Y289" s="144">
        <v>0</v>
      </c>
      <c r="Z289" s="145">
        <v>1</v>
      </c>
      <c r="AA289" s="146">
        <v>1</v>
      </c>
      <c r="AB289" s="147">
        <v>3</v>
      </c>
      <c r="AC289" s="132">
        <v>1</v>
      </c>
      <c r="AD289" s="85"/>
      <c r="AE289" s="85"/>
      <c r="AF289" s="133" t="str">
        <f t="shared" si="14"/>
        <v>770</v>
      </c>
    </row>
    <row r="290" spans="1:32" s="133" customFormat="1" ht="11.25" customHeight="1" x14ac:dyDescent="0.2">
      <c r="A290" s="134">
        <v>192</v>
      </c>
      <c r="B290" s="224">
        <v>463</v>
      </c>
      <c r="C290" s="136" t="s">
        <v>1615</v>
      </c>
      <c r="D290" s="136" t="s">
        <v>1681</v>
      </c>
      <c r="E290" s="136" t="s">
        <v>1015</v>
      </c>
      <c r="F290" s="136" t="s">
        <v>1416</v>
      </c>
      <c r="G290" s="154"/>
      <c r="H290" s="154"/>
      <c r="I290" s="153"/>
      <c r="J290" s="119">
        <v>1.9051136363636363</v>
      </c>
      <c r="K290" s="120">
        <f t="shared" si="12"/>
        <v>0.92998094886363647</v>
      </c>
      <c r="L290" s="121">
        <f t="shared" si="13"/>
        <v>285</v>
      </c>
      <c r="M290" s="122">
        <v>1</v>
      </c>
      <c r="N290" s="139">
        <v>1</v>
      </c>
      <c r="O290" s="123">
        <v>0</v>
      </c>
      <c r="P290" s="139">
        <v>1</v>
      </c>
      <c r="Q290" s="140">
        <v>2</v>
      </c>
      <c r="R290" s="141">
        <v>0</v>
      </c>
      <c r="S290" s="142">
        <v>1</v>
      </c>
      <c r="T290" s="142">
        <v>1</v>
      </c>
      <c r="U290" s="142">
        <v>0</v>
      </c>
      <c r="V290" s="142">
        <v>1</v>
      </c>
      <c r="W290" s="142">
        <v>0</v>
      </c>
      <c r="X290" s="143">
        <v>2</v>
      </c>
      <c r="Y290" s="144">
        <v>1</v>
      </c>
      <c r="Z290" s="145">
        <v>1</v>
      </c>
      <c r="AA290" s="146">
        <v>0</v>
      </c>
      <c r="AB290" s="147">
        <v>2</v>
      </c>
      <c r="AC290" s="132">
        <v>1</v>
      </c>
      <c r="AD290" s="85"/>
      <c r="AE290" s="85"/>
      <c r="AF290" s="133" t="str">
        <f t="shared" si="14"/>
        <v>463</v>
      </c>
    </row>
    <row r="291" spans="1:32" s="133" customFormat="1" ht="11.25" customHeight="1" thickBot="1" x14ac:dyDescent="0.25">
      <c r="A291" s="155">
        <v>131</v>
      </c>
      <c r="B291" s="226">
        <v>330</v>
      </c>
      <c r="C291" s="156" t="s">
        <v>1585</v>
      </c>
      <c r="D291" s="156" t="s">
        <v>1586</v>
      </c>
      <c r="E291" s="156" t="s">
        <v>1682</v>
      </c>
      <c r="F291" s="156" t="s">
        <v>1683</v>
      </c>
      <c r="G291" s="156"/>
      <c r="H291" s="156"/>
      <c r="I291" s="157"/>
      <c r="J291" s="158">
        <v>1.4952651515151516</v>
      </c>
      <c r="K291" s="120">
        <f t="shared" si="12"/>
        <v>0.67998504734848497</v>
      </c>
      <c r="L291" s="159">
        <f t="shared" si="13"/>
        <v>286</v>
      </c>
      <c r="M291" s="122">
        <v>1</v>
      </c>
      <c r="N291" s="160">
        <v>2</v>
      </c>
      <c r="O291" s="160">
        <v>1</v>
      </c>
      <c r="P291" s="160">
        <v>0</v>
      </c>
      <c r="Q291" s="161">
        <v>0</v>
      </c>
      <c r="R291" s="162">
        <v>1</v>
      </c>
      <c r="S291" s="163">
        <v>2</v>
      </c>
      <c r="T291" s="163">
        <v>1</v>
      </c>
      <c r="U291" s="163">
        <v>1</v>
      </c>
      <c r="V291" s="163">
        <v>1</v>
      </c>
      <c r="W291" s="163">
        <v>0</v>
      </c>
      <c r="X291" s="164">
        <v>0</v>
      </c>
      <c r="Y291" s="165">
        <v>1</v>
      </c>
      <c r="Z291" s="166">
        <v>0</v>
      </c>
      <c r="AA291" s="167">
        <v>0</v>
      </c>
      <c r="AB291" s="168">
        <v>1</v>
      </c>
      <c r="AC291" s="169">
        <v>1</v>
      </c>
      <c r="AD291" s="85"/>
      <c r="AE291" s="85"/>
      <c r="AF291" s="133" t="str">
        <f t="shared" si="14"/>
        <v>330</v>
      </c>
    </row>
    <row r="292" spans="1:32" ht="13.5" thickBot="1" x14ac:dyDescent="0.25">
      <c r="B292" s="171"/>
      <c r="C292" s="171"/>
      <c r="D292" s="171"/>
      <c r="E292" s="171"/>
      <c r="F292" s="171"/>
      <c r="G292" s="171"/>
      <c r="H292" s="171"/>
      <c r="I292" s="171"/>
      <c r="J292" s="171"/>
      <c r="K292" s="172"/>
      <c r="L292" s="33"/>
      <c r="M292" s="173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4"/>
      <c r="Y292" s="171"/>
      <c r="Z292" s="175"/>
      <c r="AA292" s="33"/>
      <c r="AB292" s="33"/>
      <c r="AC292" s="33"/>
    </row>
    <row r="293" spans="1:32" x14ac:dyDescent="0.2">
      <c r="B293" s="176" t="s">
        <v>1370</v>
      </c>
      <c r="C293" s="177" t="s">
        <v>1</v>
      </c>
      <c r="D293" s="177"/>
      <c r="E293" s="178"/>
      <c r="F293" s="178"/>
      <c r="G293" s="178"/>
      <c r="H293" s="177"/>
      <c r="I293" s="177"/>
      <c r="J293" s="177"/>
      <c r="K293" s="179"/>
      <c r="L293" s="180"/>
      <c r="M293" s="181"/>
      <c r="N293" s="171"/>
      <c r="O293" s="171"/>
      <c r="P293" s="171"/>
      <c r="Q293" s="171"/>
      <c r="R293" s="171"/>
      <c r="S293" s="171"/>
      <c r="T293" s="171"/>
      <c r="U293" s="171"/>
      <c r="V293" s="171"/>
      <c r="W293" s="182"/>
      <c r="X293" s="33"/>
      <c r="Y293" s="33"/>
      <c r="Z293" s="33"/>
      <c r="AA293" s="33"/>
    </row>
    <row r="294" spans="1:32" x14ac:dyDescent="0.2">
      <c r="B294" s="183" t="s">
        <v>1373</v>
      </c>
      <c r="C294" s="184" t="s">
        <v>1684</v>
      </c>
      <c r="D294" s="184"/>
      <c r="E294" s="185"/>
      <c r="F294" s="185"/>
      <c r="G294" s="185"/>
      <c r="H294" s="184"/>
      <c r="I294" s="184"/>
      <c r="J294" s="184"/>
      <c r="K294" s="186"/>
      <c r="L294" s="187"/>
      <c r="M294" s="188"/>
      <c r="N294" s="171"/>
      <c r="O294" s="189"/>
      <c r="P294" s="171"/>
      <c r="Q294" s="171"/>
      <c r="R294" s="171"/>
      <c r="S294" s="171"/>
      <c r="T294" s="171"/>
      <c r="U294" s="171"/>
      <c r="V294" s="171"/>
      <c r="W294" s="182"/>
      <c r="X294" s="33"/>
      <c r="Y294" s="33"/>
      <c r="Z294" s="33"/>
      <c r="AA294" s="33"/>
    </row>
    <row r="295" spans="1:32" x14ac:dyDescent="0.2">
      <c r="B295" s="183" t="s">
        <v>1378</v>
      </c>
      <c r="C295" s="184" t="s">
        <v>1685</v>
      </c>
      <c r="D295" s="184"/>
      <c r="E295" s="185"/>
      <c r="F295" s="185"/>
      <c r="G295" s="185"/>
      <c r="H295" s="184"/>
      <c r="I295" s="184"/>
      <c r="J295" s="184"/>
      <c r="K295" s="186"/>
      <c r="L295" s="187"/>
      <c r="M295" s="188"/>
      <c r="N295" s="171"/>
      <c r="O295" s="189"/>
      <c r="P295" s="171"/>
      <c r="Q295" s="190"/>
      <c r="R295" s="171"/>
      <c r="S295" s="171"/>
      <c r="T295" s="171"/>
      <c r="U295" s="171"/>
      <c r="V295" s="171"/>
      <c r="W295" s="182"/>
      <c r="X295" s="33"/>
      <c r="Y295" s="33"/>
      <c r="Z295" s="33"/>
      <c r="AA295" s="33"/>
    </row>
    <row r="296" spans="1:32" x14ac:dyDescent="0.2">
      <c r="B296" s="191" t="s">
        <v>1173</v>
      </c>
      <c r="C296" s="192" t="s">
        <v>1686</v>
      </c>
      <c r="D296" s="192"/>
      <c r="E296" s="193"/>
      <c r="F296" s="193"/>
      <c r="G296" s="193"/>
      <c r="H296" s="192"/>
      <c r="I296" s="192"/>
      <c r="J296" s="192"/>
      <c r="K296" s="194"/>
      <c r="L296" s="195"/>
      <c r="M296" s="196"/>
      <c r="N296" s="171"/>
      <c r="O296" s="189"/>
      <c r="P296" s="171"/>
      <c r="Q296" s="190"/>
      <c r="R296" s="171"/>
      <c r="S296" s="171"/>
      <c r="T296" s="171"/>
      <c r="U296" s="171"/>
      <c r="V296" s="171"/>
      <c r="W296" s="182"/>
      <c r="X296" s="33"/>
      <c r="Y296" s="33"/>
      <c r="Z296" s="33"/>
      <c r="AA296" s="33"/>
    </row>
    <row r="297" spans="1:32" x14ac:dyDescent="0.2">
      <c r="B297" s="191" t="s">
        <v>1379</v>
      </c>
      <c r="C297" s="192" t="s">
        <v>1687</v>
      </c>
      <c r="D297" s="192"/>
      <c r="E297" s="193"/>
      <c r="F297" s="193"/>
      <c r="G297" s="193"/>
      <c r="H297" s="192"/>
      <c r="I297" s="192"/>
      <c r="J297" s="192"/>
      <c r="K297" s="194"/>
      <c r="L297" s="195"/>
      <c r="M297" s="196"/>
      <c r="N297" s="171"/>
      <c r="O297" s="189"/>
      <c r="P297" s="171"/>
      <c r="Q297" s="190"/>
      <c r="R297" s="171"/>
      <c r="S297" s="171"/>
      <c r="T297" s="171"/>
      <c r="U297" s="171"/>
      <c r="V297" s="171"/>
      <c r="W297" s="182"/>
      <c r="X297" s="33"/>
      <c r="Y297" s="33"/>
      <c r="Z297" s="33"/>
      <c r="AA297" s="33"/>
    </row>
    <row r="298" spans="1:32" x14ac:dyDescent="0.2">
      <c r="B298" s="197">
        <v>1</v>
      </c>
      <c r="C298" s="198" t="s">
        <v>1688</v>
      </c>
      <c r="D298" s="198"/>
      <c r="E298" s="198"/>
      <c r="F298" s="198"/>
      <c r="G298" s="198"/>
      <c r="H298" s="198"/>
      <c r="I298" s="198"/>
      <c r="J298" s="198"/>
      <c r="K298" s="199"/>
      <c r="L298" s="198"/>
      <c r="M298" s="200"/>
      <c r="N298" s="33"/>
      <c r="O298" s="201"/>
      <c r="P298" s="201"/>
      <c r="Q298" s="201"/>
      <c r="R298" s="201"/>
      <c r="S298" s="201"/>
      <c r="T298" s="33"/>
      <c r="U298" s="33"/>
      <c r="V298" s="33"/>
      <c r="W298" s="39"/>
      <c r="X298" s="22"/>
    </row>
    <row r="299" spans="1:32" x14ac:dyDescent="0.2">
      <c r="B299" s="197">
        <v>2</v>
      </c>
      <c r="C299" s="198" t="s">
        <v>1689</v>
      </c>
      <c r="D299" s="198"/>
      <c r="E299" s="198"/>
      <c r="F299" s="198"/>
      <c r="G299" s="198"/>
      <c r="H299" s="198"/>
      <c r="I299" s="198"/>
      <c r="J299" s="198"/>
      <c r="K299" s="199"/>
      <c r="L299" s="198"/>
      <c r="M299" s="200"/>
      <c r="N299" s="33"/>
      <c r="O299" s="201"/>
      <c r="P299" s="201"/>
      <c r="Q299" s="201"/>
      <c r="R299" s="201"/>
      <c r="S299" s="201"/>
      <c r="T299" s="33"/>
      <c r="U299" s="33"/>
      <c r="V299" s="33"/>
      <c r="W299" s="39"/>
      <c r="X299" s="22"/>
    </row>
    <row r="300" spans="1:32" x14ac:dyDescent="0.2">
      <c r="B300" s="197">
        <v>3</v>
      </c>
      <c r="C300" s="198" t="s">
        <v>1690</v>
      </c>
      <c r="D300" s="198"/>
      <c r="E300" s="198"/>
      <c r="F300" s="198"/>
      <c r="G300" s="198"/>
      <c r="H300" s="198"/>
      <c r="I300" s="198"/>
      <c r="J300" s="198"/>
      <c r="K300" s="199"/>
      <c r="L300" s="198"/>
      <c r="M300" s="200"/>
      <c r="N300" s="33"/>
      <c r="O300" s="33"/>
      <c r="P300" s="33"/>
      <c r="Q300" s="33"/>
      <c r="R300" s="33"/>
      <c r="S300" s="33"/>
      <c r="T300" s="33"/>
      <c r="U300" s="33"/>
      <c r="V300" s="33"/>
      <c r="W300" s="39"/>
      <c r="X300" s="22"/>
    </row>
    <row r="301" spans="1:32" x14ac:dyDescent="0.2">
      <c r="B301" s="197">
        <v>4</v>
      </c>
      <c r="C301" s="198" t="s">
        <v>1691</v>
      </c>
      <c r="D301" s="198"/>
      <c r="E301" s="198"/>
      <c r="F301" s="198"/>
      <c r="G301" s="198"/>
      <c r="H301" s="198"/>
      <c r="I301" s="198"/>
      <c r="J301" s="198"/>
      <c r="K301" s="199"/>
      <c r="L301" s="198"/>
      <c r="M301" s="200"/>
      <c r="N301" s="33"/>
      <c r="O301" s="33"/>
      <c r="P301" s="202"/>
      <c r="Q301" s="202"/>
      <c r="R301" s="202"/>
      <c r="S301" s="202"/>
      <c r="T301" s="33"/>
      <c r="U301" s="33"/>
      <c r="V301" s="33"/>
      <c r="W301" s="39"/>
      <c r="X301" s="22"/>
    </row>
    <row r="302" spans="1:32" x14ac:dyDescent="0.2">
      <c r="B302" s="197">
        <v>5</v>
      </c>
      <c r="C302" s="198" t="s">
        <v>1692</v>
      </c>
      <c r="D302" s="198"/>
      <c r="E302" s="198"/>
      <c r="F302" s="198"/>
      <c r="G302" s="198"/>
      <c r="H302" s="198"/>
      <c r="I302" s="198"/>
      <c r="J302" s="198"/>
      <c r="K302" s="199"/>
      <c r="L302" s="198"/>
      <c r="M302" s="200"/>
      <c r="N302" s="33"/>
      <c r="O302" s="33"/>
      <c r="P302" s="202"/>
      <c r="Q302" s="202"/>
      <c r="R302" s="202"/>
      <c r="S302" s="202"/>
      <c r="T302" s="33"/>
      <c r="U302" s="33"/>
      <c r="V302" s="33"/>
      <c r="W302" s="39"/>
      <c r="X302" s="22"/>
    </row>
    <row r="303" spans="1:32" x14ac:dyDescent="0.2">
      <c r="B303" s="203">
        <v>6</v>
      </c>
      <c r="C303" s="204" t="s">
        <v>1693</v>
      </c>
      <c r="D303" s="204"/>
      <c r="E303" s="204"/>
      <c r="F303" s="204"/>
      <c r="G303" s="204"/>
      <c r="H303" s="204"/>
      <c r="I303" s="204"/>
      <c r="J303" s="204"/>
      <c r="K303" s="205"/>
      <c r="L303" s="204"/>
      <c r="M303" s="206"/>
      <c r="N303" s="33"/>
      <c r="O303" s="33"/>
      <c r="P303" s="202"/>
      <c r="Q303" s="202"/>
      <c r="R303" s="202"/>
      <c r="S303" s="202"/>
      <c r="T303" s="33"/>
      <c r="U303" s="33"/>
      <c r="V303" s="33"/>
      <c r="W303" s="39"/>
      <c r="X303" s="22"/>
    </row>
    <row r="304" spans="1:32" x14ac:dyDescent="0.2">
      <c r="B304" s="203">
        <v>7</v>
      </c>
      <c r="C304" s="204" t="s">
        <v>1694</v>
      </c>
      <c r="D304" s="204"/>
      <c r="E304" s="204"/>
      <c r="F304" s="204"/>
      <c r="G304" s="204"/>
      <c r="H304" s="204"/>
      <c r="I304" s="204"/>
      <c r="J304" s="204"/>
      <c r="K304" s="205"/>
      <c r="L304" s="204"/>
      <c r="M304" s="206"/>
      <c r="N304" s="33"/>
      <c r="O304" s="33"/>
      <c r="P304" s="202"/>
      <c r="Q304" s="202"/>
      <c r="R304" s="202"/>
      <c r="S304" s="202"/>
      <c r="T304" s="33"/>
      <c r="U304" s="33"/>
      <c r="V304" s="33"/>
      <c r="W304" s="39"/>
      <c r="X304" s="22"/>
    </row>
    <row r="305" spans="2:24" x14ac:dyDescent="0.2">
      <c r="B305" s="203">
        <v>8</v>
      </c>
      <c r="C305" s="204" t="s">
        <v>1695</v>
      </c>
      <c r="D305" s="204"/>
      <c r="E305" s="204"/>
      <c r="F305" s="204"/>
      <c r="G305" s="204"/>
      <c r="H305" s="204"/>
      <c r="I305" s="204"/>
      <c r="J305" s="204"/>
      <c r="K305" s="205"/>
      <c r="L305" s="204"/>
      <c r="M305" s="206"/>
      <c r="N305" s="33"/>
      <c r="O305" s="33"/>
      <c r="P305" s="202"/>
      <c r="Q305" s="202"/>
      <c r="R305" s="202"/>
      <c r="S305" s="202"/>
      <c r="T305" s="33"/>
      <c r="U305" s="33"/>
      <c r="V305" s="33"/>
      <c r="W305" s="39"/>
      <c r="X305" s="22"/>
    </row>
    <row r="306" spans="2:24" x14ac:dyDescent="0.2">
      <c r="B306" s="203">
        <v>9</v>
      </c>
      <c r="C306" s="204" t="s">
        <v>1696</v>
      </c>
      <c r="D306" s="204"/>
      <c r="E306" s="204"/>
      <c r="F306" s="204"/>
      <c r="G306" s="204"/>
      <c r="H306" s="204"/>
      <c r="I306" s="204"/>
      <c r="J306" s="204"/>
      <c r="K306" s="205"/>
      <c r="L306" s="204"/>
      <c r="M306" s="206"/>
      <c r="N306" s="33"/>
      <c r="O306" s="33"/>
      <c r="P306" s="202"/>
      <c r="Q306" s="202"/>
      <c r="R306" s="202"/>
      <c r="S306" s="202"/>
      <c r="T306" s="33"/>
      <c r="U306" s="33"/>
      <c r="V306" s="33"/>
      <c r="W306" s="39"/>
      <c r="X306" s="22"/>
    </row>
    <row r="307" spans="2:24" x14ac:dyDescent="0.2">
      <c r="B307" s="203">
        <v>10</v>
      </c>
      <c r="C307" s="204" t="s">
        <v>1697</v>
      </c>
      <c r="D307" s="204"/>
      <c r="E307" s="204"/>
      <c r="F307" s="204"/>
      <c r="G307" s="204"/>
      <c r="H307" s="204"/>
      <c r="I307" s="204"/>
      <c r="J307" s="204"/>
      <c r="K307" s="205"/>
      <c r="L307" s="204"/>
      <c r="M307" s="206"/>
      <c r="N307" s="33"/>
      <c r="O307" s="33"/>
      <c r="P307" s="202"/>
      <c r="Q307" s="202"/>
      <c r="R307" s="202"/>
      <c r="S307" s="202"/>
      <c r="T307" s="33"/>
      <c r="U307" s="33"/>
      <c r="V307" s="33"/>
      <c r="W307" s="39"/>
      <c r="X307" s="22"/>
    </row>
    <row r="308" spans="2:24" x14ac:dyDescent="0.2">
      <c r="B308" s="203">
        <v>11</v>
      </c>
      <c r="C308" s="204" t="s">
        <v>1698</v>
      </c>
      <c r="D308" s="204"/>
      <c r="E308" s="204"/>
      <c r="F308" s="204"/>
      <c r="G308" s="204"/>
      <c r="H308" s="204"/>
      <c r="I308" s="204"/>
      <c r="J308" s="204"/>
      <c r="K308" s="205"/>
      <c r="L308" s="204"/>
      <c r="M308" s="206"/>
      <c r="N308" s="33"/>
      <c r="O308" s="33"/>
      <c r="P308" s="202"/>
      <c r="Q308" s="202"/>
      <c r="R308" s="202"/>
      <c r="S308" s="202"/>
      <c r="T308" s="33"/>
      <c r="U308" s="33"/>
      <c r="V308" s="33"/>
      <c r="W308" s="39"/>
      <c r="X308" s="22"/>
    </row>
    <row r="309" spans="2:24" x14ac:dyDescent="0.2">
      <c r="B309" s="203">
        <v>12</v>
      </c>
      <c r="C309" s="204" t="s">
        <v>1699</v>
      </c>
      <c r="D309" s="204"/>
      <c r="E309" s="204"/>
      <c r="F309" s="204"/>
      <c r="G309" s="204"/>
      <c r="H309" s="204"/>
      <c r="I309" s="204"/>
      <c r="J309" s="204"/>
      <c r="K309" s="205"/>
      <c r="L309" s="204"/>
      <c r="M309" s="206"/>
      <c r="N309" s="33"/>
      <c r="O309" s="33"/>
      <c r="P309" s="202"/>
      <c r="Q309" s="202"/>
      <c r="R309" s="202"/>
      <c r="S309" s="202"/>
      <c r="T309" s="33"/>
      <c r="U309" s="33"/>
      <c r="V309" s="33"/>
      <c r="W309" s="39"/>
      <c r="X309" s="22"/>
    </row>
    <row r="310" spans="2:24" x14ac:dyDescent="0.2">
      <c r="B310" s="203">
        <v>13</v>
      </c>
      <c r="C310" s="204" t="s">
        <v>1700</v>
      </c>
      <c r="D310" s="204"/>
      <c r="E310" s="204"/>
      <c r="F310" s="204"/>
      <c r="G310" s="204"/>
      <c r="H310" s="204"/>
      <c r="I310" s="204"/>
      <c r="J310" s="204"/>
      <c r="K310" s="205"/>
      <c r="L310" s="204"/>
      <c r="M310" s="206"/>
      <c r="N310" s="33"/>
      <c r="O310" s="33"/>
      <c r="P310" s="202"/>
      <c r="Q310" s="202"/>
      <c r="R310" s="202"/>
      <c r="S310" s="202"/>
      <c r="T310" s="33"/>
      <c r="U310" s="33"/>
      <c r="V310" s="33"/>
      <c r="W310" s="39"/>
      <c r="X310" s="22"/>
    </row>
    <row r="311" spans="2:24" x14ac:dyDescent="0.2">
      <c r="B311" s="207">
        <v>14</v>
      </c>
      <c r="C311" s="208" t="s">
        <v>1701</v>
      </c>
      <c r="D311" s="208"/>
      <c r="E311" s="208"/>
      <c r="F311" s="208"/>
      <c r="G311" s="208"/>
      <c r="H311" s="208"/>
      <c r="I311" s="208"/>
      <c r="J311" s="208"/>
      <c r="K311" s="209"/>
      <c r="L311" s="208"/>
      <c r="M311" s="210"/>
      <c r="N311" s="33"/>
      <c r="O311" s="33"/>
      <c r="P311" s="202"/>
      <c r="Q311" s="202"/>
      <c r="R311" s="202"/>
      <c r="S311" s="202"/>
      <c r="T311" s="33"/>
      <c r="U311" s="33"/>
      <c r="V311" s="33"/>
      <c r="W311" s="39"/>
      <c r="X311" s="22"/>
    </row>
    <row r="312" spans="2:24" x14ac:dyDescent="0.2">
      <c r="B312" s="207">
        <v>15</v>
      </c>
      <c r="C312" s="208" t="s">
        <v>1702</v>
      </c>
      <c r="D312" s="208"/>
      <c r="E312" s="211"/>
      <c r="F312" s="211"/>
      <c r="G312" s="211"/>
      <c r="H312" s="211"/>
      <c r="I312" s="211"/>
      <c r="J312" s="211"/>
      <c r="K312" s="212"/>
      <c r="L312" s="208"/>
      <c r="M312" s="210"/>
      <c r="N312" s="33"/>
      <c r="O312" s="33"/>
      <c r="P312" s="33"/>
      <c r="Q312" s="33"/>
      <c r="R312" s="33"/>
      <c r="S312" s="33"/>
      <c r="T312" s="33"/>
      <c r="U312" s="33"/>
      <c r="V312" s="33"/>
      <c r="W312" s="39"/>
      <c r="X312" s="22"/>
    </row>
    <row r="313" spans="2:24" x14ac:dyDescent="0.2">
      <c r="B313" s="207">
        <v>16</v>
      </c>
      <c r="C313" s="208" t="s">
        <v>1703</v>
      </c>
      <c r="D313" s="208"/>
      <c r="E313" s="211"/>
      <c r="F313" s="211"/>
      <c r="G313" s="211"/>
      <c r="H313" s="211"/>
      <c r="I313" s="211"/>
      <c r="J313" s="211"/>
      <c r="K313" s="212"/>
      <c r="L313" s="208"/>
      <c r="M313" s="210"/>
      <c r="N313" s="33"/>
      <c r="O313" s="33"/>
      <c r="P313" s="33"/>
      <c r="Q313" s="33"/>
      <c r="R313" s="33"/>
      <c r="S313" s="33"/>
      <c r="T313" s="33"/>
      <c r="U313" s="33"/>
      <c r="V313" s="33"/>
      <c r="W313" s="39"/>
      <c r="X313" s="22"/>
    </row>
    <row r="314" spans="2:24" x14ac:dyDescent="0.2">
      <c r="B314" s="207">
        <v>17</v>
      </c>
      <c r="C314" s="208" t="s">
        <v>1704</v>
      </c>
      <c r="D314" s="208"/>
      <c r="E314" s="208"/>
      <c r="F314" s="208"/>
      <c r="G314" s="208"/>
      <c r="H314" s="208"/>
      <c r="I314" s="208"/>
      <c r="J314" s="208"/>
      <c r="K314" s="209"/>
      <c r="L314" s="211"/>
      <c r="M314" s="213"/>
      <c r="N314" s="33"/>
      <c r="O314" s="33"/>
      <c r="P314" s="33"/>
      <c r="Q314" s="33"/>
      <c r="R314" s="33"/>
      <c r="S314" s="33"/>
      <c r="T314" s="33"/>
      <c r="U314" s="33"/>
      <c r="V314" s="33"/>
      <c r="W314" s="39"/>
      <c r="X314" s="22"/>
    </row>
    <row r="315" spans="2:24" ht="13.5" thickBot="1" x14ac:dyDescent="0.25">
      <c r="B315" s="214">
        <v>18</v>
      </c>
      <c r="C315" s="215" t="s">
        <v>1705</v>
      </c>
      <c r="D315" s="215"/>
      <c r="E315" s="215"/>
      <c r="F315" s="215"/>
      <c r="G315" s="215"/>
      <c r="H315" s="215"/>
      <c r="I315" s="215"/>
      <c r="J315" s="215"/>
      <c r="K315" s="216"/>
      <c r="L315" s="217"/>
      <c r="M315" s="218"/>
      <c r="N315" s="33"/>
      <c r="O315" s="33"/>
      <c r="P315" s="33"/>
      <c r="Q315" s="33"/>
      <c r="R315" s="33"/>
      <c r="S315" s="33"/>
      <c r="T315" s="33"/>
      <c r="U315" s="33"/>
      <c r="V315" s="33"/>
      <c r="W315" s="39"/>
      <c r="X315" s="22"/>
    </row>
    <row r="316" spans="2:24" x14ac:dyDescent="0.2">
      <c r="M316" s="24"/>
      <c r="N316" s="24"/>
      <c r="P316" s="22"/>
      <c r="Q316" s="22"/>
    </row>
    <row r="317" spans="2:24" x14ac:dyDescent="0.2">
      <c r="D317" s="220" t="s">
        <v>1706</v>
      </c>
      <c r="E317" s="184"/>
      <c r="F317" s="221"/>
    </row>
  </sheetData>
  <autoFilter ref="A5:AC291">
    <sortState ref="A6:AD291">
      <sortCondition ref="B5:B291"/>
    </sortState>
  </autoFilter>
  <pageMargins left="0.45" right="0.5" top="0.53" bottom="0.52" header="0.25" footer="0.2"/>
  <pageSetup paperSize="17" scale="70" fitToHeight="0" orientation="portrait" r:id="rId1"/>
  <headerFooter alignWithMargins="0">
    <oddHeader xml:space="preserve">&amp;C&amp;"Arial,Bold"&amp;12 2012 RIRAT RISK MATRIX SHUTOFF REMOVED
Question MGRA-35 - FTZ Ranking Matrix
</oddHeader>
    <oddFooter>&amp;L&amp;F&amp;C&amp;P/&amp;N&amp;R&amp;8&amp;D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Data</vt:lpstr>
      <vt:lpstr>ExtCauseExcl</vt:lpstr>
      <vt:lpstr>FireWeatherOutages</vt:lpstr>
      <vt:lpstr>Vegetation</vt:lpstr>
      <vt:lpstr>VegFWO</vt:lpstr>
      <vt:lpstr>Circuits</vt:lpstr>
      <vt:lpstr>WeatherIncidents</vt:lpstr>
      <vt:lpstr>WeatherStations</vt:lpstr>
      <vt:lpstr>Fires0815</vt:lpstr>
      <vt:lpstr>Fires0407</vt:lpstr>
      <vt:lpstr>FiresFW</vt:lpstr>
      <vt:lpstr>excess_outage</vt:lpstr>
      <vt:lpstr>Decision Matrix</vt:lpstr>
      <vt:lpstr>ExtCauseExcl!Criteria</vt:lpstr>
      <vt:lpstr>ExtCauseExcl!Extract</vt:lpstr>
      <vt:lpstr>'Decision Matrix'!Print_Area</vt:lpstr>
      <vt:lpstr>'Decision Matrix'!Print_Titles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2015-04-22T15:56:59Z</dcterms:modified>
</cp:coreProperties>
</file>