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384D817C-3056-4C37-9013-AA4735B1D7D8}" xr6:coauthVersionLast="36" xr6:coauthVersionMax="36" xr10:uidLastSave="{00000000-0000-0000-0000-000000000000}"/>
  <bookViews>
    <workbookView xWindow="6060" yWindow="0" windowWidth="22485" windowHeight="14610" xr2:uid="{0253F527-C616-478B-9AD0-CF310FA0793A}"/>
  </bookViews>
  <sheets>
    <sheet name="Imaging Info" sheetId="1" r:id="rId1"/>
    <sheet name="Calculations" sheetId="4" state="hidden" r:id="rId2"/>
    <sheet name="Copy new to AutoMontag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1" l="1"/>
  <c r="H15" i="1" l="1"/>
  <c r="H14" i="1"/>
  <c r="D23" i="2" l="1"/>
  <c r="D24" i="2"/>
  <c r="D25" i="2"/>
  <c r="D26" i="2"/>
  <c r="D27" i="2"/>
  <c r="D28" i="2"/>
  <c r="D29" i="2"/>
  <c r="D30" i="2"/>
  <c r="D31" i="2"/>
  <c r="D32" i="2"/>
  <c r="D33" i="2"/>
  <c r="D34" i="2"/>
  <c r="D35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1" i="2"/>
  <c r="A31" i="2"/>
  <c r="C31" i="2"/>
  <c r="A32" i="2"/>
  <c r="C32" i="2"/>
  <c r="A33" i="2"/>
  <c r="C33" i="2"/>
  <c r="A34" i="2"/>
  <c r="C34" i="2"/>
  <c r="A35" i="2"/>
  <c r="C35" i="2"/>
  <c r="F22" i="1" a="1"/>
  <c r="F22" i="1" s="1"/>
  <c r="C2" i="2" s="1"/>
  <c r="F23" i="1" a="1"/>
  <c r="F23" i="1"/>
  <c r="C3" i="2" s="1"/>
  <c r="F24" i="1" a="1"/>
  <c r="F24" i="1" s="1"/>
  <c r="C4" i="2" s="1"/>
  <c r="F25" i="1" a="1"/>
  <c r="F25" i="1"/>
  <c r="C5" i="2" s="1"/>
  <c r="F26" i="1" a="1"/>
  <c r="F26" i="1" s="1"/>
  <c r="C6" i="2" s="1"/>
  <c r="F27" i="1" a="1"/>
  <c r="F27" i="1"/>
  <c r="C7" i="2" s="1"/>
  <c r="F28" i="1" a="1"/>
  <c r="F28" i="1" s="1"/>
  <c r="C8" i="2" s="1"/>
  <c r="F29" i="1" a="1"/>
  <c r="F29" i="1"/>
  <c r="C9" i="2" s="1"/>
  <c r="F30" i="1" a="1"/>
  <c r="F30" i="1" s="1"/>
  <c r="C10" i="2" s="1"/>
  <c r="F31" i="1" a="1"/>
  <c r="F31" i="1"/>
  <c r="C11" i="2" s="1"/>
  <c r="F32" i="1" a="1"/>
  <c r="F32" i="1" s="1"/>
  <c r="C12" i="2" s="1"/>
  <c r="F33" i="1" a="1"/>
  <c r="F33" i="1"/>
  <c r="C13" i="2" s="1"/>
  <c r="F34" i="1" a="1"/>
  <c r="F34" i="1" s="1"/>
  <c r="C14" i="2" s="1"/>
  <c r="F35" i="1" a="1"/>
  <c r="F35" i="1"/>
  <c r="C15" i="2" s="1"/>
  <c r="F36" i="1" a="1"/>
  <c r="F36" i="1" s="1"/>
  <c r="C16" i="2" s="1"/>
  <c r="F37" i="1" a="1"/>
  <c r="F37" i="1"/>
  <c r="C17" i="2" s="1"/>
  <c r="F38" i="1" a="1"/>
  <c r="F38" i="1" s="1"/>
  <c r="C18" i="2" s="1"/>
  <c r="F39" i="1" a="1"/>
  <c r="F39" i="1"/>
  <c r="C19" i="2" s="1"/>
  <c r="F40" i="1" a="1"/>
  <c r="F40" i="1" s="1"/>
  <c r="C20" i="2" s="1"/>
  <c r="F41" i="1" a="1"/>
  <c r="F41" i="1"/>
  <c r="C21" i="2" s="1"/>
  <c r="F42" i="1" a="1"/>
  <c r="F42" i="1" s="1"/>
  <c r="C22" i="2" s="1"/>
  <c r="F43" i="1" a="1"/>
  <c r="F43" i="1"/>
  <c r="C23" i="2" s="1"/>
  <c r="F44" i="1" a="1"/>
  <c r="F44" i="1" s="1"/>
  <c r="C24" i="2" s="1"/>
  <c r="F45" i="1" a="1"/>
  <c r="F45" i="1"/>
  <c r="C25" i="2" s="1"/>
  <c r="F46" i="1" a="1"/>
  <c r="F46" i="1" s="1"/>
  <c r="C26" i="2" s="1"/>
  <c r="F47" i="1" a="1"/>
  <c r="F47" i="1"/>
  <c r="C27" i="2" s="1"/>
  <c r="F48" i="1" a="1"/>
  <c r="F48" i="1" s="1"/>
  <c r="C28" i="2" s="1"/>
  <c r="F49" i="1" a="1"/>
  <c r="F49" i="1"/>
  <c r="C29" i="2" s="1"/>
  <c r="F50" i="1" a="1"/>
  <c r="F50" i="1" s="1"/>
  <c r="C30" i="2" s="1"/>
  <c r="F51" i="1" a="1"/>
  <c r="F51" i="1"/>
  <c r="F52" i="1" a="1"/>
  <c r="F52" i="1" s="1"/>
  <c r="F53" i="1" a="1"/>
  <c r="F53" i="1"/>
  <c r="F54" i="1" a="1"/>
  <c r="F54" i="1" s="1"/>
  <c r="F55" i="1" a="1"/>
  <c r="F55" i="1"/>
  <c r="G15" i="1"/>
  <c r="F15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D13" i="1"/>
  <c r="B13" i="1"/>
  <c r="B8" i="4"/>
  <c r="B7" i="4"/>
  <c r="B6" i="4"/>
  <c r="E4" i="4"/>
  <c r="E3" i="4"/>
  <c r="E2" i="4"/>
  <c r="D4" i="4"/>
  <c r="D3" i="4"/>
  <c r="D7" i="4" s="1"/>
  <c r="D11" i="4" s="1"/>
  <c r="D2" i="4"/>
  <c r="D6" i="4" s="1"/>
  <c r="D10" i="4" s="1"/>
  <c r="E7" i="4" l="1"/>
  <c r="E11" i="4" s="1"/>
  <c r="D8" i="4"/>
  <c r="D12" i="4" s="1"/>
  <c r="D16" i="4" s="1"/>
  <c r="E6" i="4"/>
  <c r="E10" i="4" s="1"/>
  <c r="E8" i="4"/>
  <c r="E12" i="4" s="1"/>
  <c r="C1" i="2"/>
  <c r="A1" i="2"/>
  <c r="E16" i="4" l="1"/>
  <c r="D14" i="4"/>
  <c r="D15" i="4" s="1"/>
  <c r="E14" i="4"/>
  <c r="E15" i="4" s="1"/>
  <c r="D19" i="4" l="1"/>
  <c r="D21" i="4" s="1"/>
  <c r="D23" i="4" s="1"/>
  <c r="G14" i="1" s="1"/>
  <c r="D18" i="4"/>
  <c r="D20" i="4" s="1"/>
  <c r="D22" i="4" s="1"/>
  <c r="F14" i="1" s="1"/>
  <c r="D17" i="4"/>
  <c r="E19" i="4"/>
  <c r="E21" i="4" s="1"/>
  <c r="E23" i="4" s="1"/>
  <c r="E18" i="4"/>
  <c r="E20" i="4" s="1"/>
  <c r="E22" i="4" s="1"/>
  <c r="E17" i="4"/>
</calcChain>
</file>

<file path=xl/sharedStrings.xml><?xml version="1.0" encoding="utf-8"?>
<sst xmlns="http://schemas.openxmlformats.org/spreadsheetml/2006/main" count="133" uniqueCount="106">
  <si>
    <t>Subject</t>
  </si>
  <si>
    <t>Visit</t>
  </si>
  <si>
    <t>System</t>
  </si>
  <si>
    <t>Trial Lens</t>
  </si>
  <si>
    <t>OD</t>
  </si>
  <si>
    <t>DS</t>
  </si>
  <si>
    <t>DC</t>
  </si>
  <si>
    <t>AX</t>
  </si>
  <si>
    <t>OS</t>
  </si>
  <si>
    <t>H</t>
  </si>
  <si>
    <t>V</t>
  </si>
  <si>
    <t>Split</t>
  </si>
  <si>
    <t>iCandi</t>
  </si>
  <si>
    <t>X</t>
  </si>
  <si>
    <t>Y</t>
  </si>
  <si>
    <t>Refraction</t>
  </si>
  <si>
    <t>Pupil Size</t>
  </si>
  <si>
    <t>Additional Notes</t>
  </si>
  <si>
    <t>Study</t>
  </si>
  <si>
    <t>420PPD Scaling</t>
  </si>
  <si>
    <t>X (%)</t>
  </si>
  <si>
    <t>Y(%)</t>
  </si>
  <si>
    <t>UM/PIX</t>
  </si>
  <si>
    <t xml:space="preserve">IGUIDE </t>
  </si>
  <si>
    <t>Vid</t>
  </si>
  <si>
    <t>Posx(deg)</t>
  </si>
  <si>
    <t>Posy(deg)</t>
  </si>
  <si>
    <t>Defocus</t>
  </si>
  <si>
    <t xml:space="preserve">For Automontager </t>
  </si>
  <si>
    <t>2019_12MO</t>
  </si>
  <si>
    <t>AOSLOIV</t>
  </si>
  <si>
    <t>RUSH2A</t>
  </si>
  <si>
    <t>NA</t>
  </si>
  <si>
    <t>System Fourier</t>
  </si>
  <si>
    <t>sf_M</t>
  </si>
  <si>
    <t>sys_ds</t>
  </si>
  <si>
    <t>sys_dc</t>
  </si>
  <si>
    <t>sys_axis</t>
  </si>
  <si>
    <t>sf_J0</t>
  </si>
  <si>
    <t>sf_J45</t>
  </si>
  <si>
    <t>tf_M</t>
  </si>
  <si>
    <t>tf_J0</t>
  </si>
  <si>
    <t>tf_J45</t>
  </si>
  <si>
    <t>diff_M</t>
  </si>
  <si>
    <t>diff_J0</t>
  </si>
  <si>
    <t>diff_J45</t>
  </si>
  <si>
    <t>trial_ds</t>
  </si>
  <si>
    <t>trial_dc</t>
  </si>
  <si>
    <t>trial_axis</t>
  </si>
  <si>
    <t>subj_dc</t>
  </si>
  <si>
    <t>subj_ds</t>
  </si>
  <si>
    <t>mag_horiz</t>
  </si>
  <si>
    <t>mag_vert</t>
  </si>
  <si>
    <t>Trial Lens Fourier</t>
  </si>
  <si>
    <t>Diff</t>
  </si>
  <si>
    <t>Subject's Correction</t>
  </si>
  <si>
    <t>subj_axis</t>
  </si>
  <si>
    <t>vert_power</t>
  </si>
  <si>
    <t>horiz_power</t>
  </si>
  <si>
    <t>sph_power</t>
  </si>
  <si>
    <t>adj_xscale</t>
  </si>
  <si>
    <t>adj_yscale</t>
  </si>
  <si>
    <t>X(%)</t>
  </si>
  <si>
    <t>Save to Correct PID Folder</t>
  </si>
  <si>
    <t>For AOSLO III and IV, Calculations tab hidden. Make changes only iff system changes</t>
  </si>
  <si>
    <t>Fill in white boxes only, Optional Copy over IGUIDE values from csv. To make excel for Automontager, copy specific sheet and Paste as values</t>
  </si>
  <si>
    <t>Imaging Log Directions</t>
  </si>
  <si>
    <t>RUSH2A-017-0008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</si>
  <si>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</si>
  <si>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</si>
  <si>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</si>
  <si>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</si>
  <si>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</si>
  <si>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</si>
  <si>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</si>
  <si>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</si>
  <si>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</si>
  <si>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</si>
  <si>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</si>
  <si>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</si>
  <si>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</si>
  <si>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</si>
  <si>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</si>
  <si>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</si>
  <si>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</si>
  <si>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</si>
  <si>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</si>
  <si>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</si>
  <si>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</si>
  <si>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</si>
  <si>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</si>
  <si>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</si>
  <si>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</si>
  <si>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</si>
  <si>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</si>
  <si>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</si>
  <si>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</si>
  <si>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</si>
  <si>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</si>
  <si>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</si>
  <si>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</si>
  <si>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</si>
  <si>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</si>
  <si>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Axial Length OD</t>
  </si>
  <si>
    <t>AL OS</t>
  </si>
  <si>
    <t>Final Scale of Montage (PPD)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</si>
</sst>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2" xfId="0" applyFill="1" applyBorder="1" applyAlignment="1"/>
    <xf numFmtId="0" fontId="0" fillId="0" borderId="7" xfId="0" applyBorder="1"/>
    <xf numFmtId="0" fontId="0" fillId="2" borderId="8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4" xfId="0" applyFill="1" applyBorder="1"/>
    <xf numFmtId="0" fontId="0" fillId="5" borderId="16" xfId="0" applyFill="1" applyBorder="1"/>
    <xf numFmtId="0" fontId="0" fillId="5" borderId="3" xfId="0" applyFill="1" applyBorder="1"/>
    <xf numFmtId="0" fontId="0" fillId="5" borderId="19" xfId="0" applyFill="1" applyBorder="1"/>
    <xf numFmtId="0" fontId="0" fillId="5" borderId="17" xfId="0" applyFill="1" applyBorder="1"/>
    <xf numFmtId="0" fontId="0" fillId="0" borderId="0" xfId="0" quotePrefix="1"/>
    <xf numFmtId="0" fontId="0" fillId="0" borderId="10" xfId="0" applyBorder="1" applyAlignment="1"/>
    <xf numFmtId="0" fontId="0" fillId="0" borderId="11" xfId="0" applyBorder="1" applyAlignment="1"/>
    <xf numFmtId="0" fontId="0" fillId="7" borderId="10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0F83-70B1-4EB0-AB82-6786ABC3DADB}">
  <dimension ref="A1:J55"/>
  <sheetViews>
    <sheetView tabSelected="1" workbookViewId="0">
      <selection activeCell="J10" sqref="J10"/>
    </sheetView>
  </sheetViews>
  <sheetFormatPr defaultRowHeight="15" x14ac:dyDescent="0.25"/>
  <cols>
    <col min="1" max="1" width="16.7109375" customWidth="1"/>
    <col min="5" max="5" width="21" customWidth="1"/>
    <col min="10" max="10" width="55.42578125" customWidth="1"/>
  </cols>
  <sheetData>
    <row r="1" spans="1:10" x14ac:dyDescent="0.25">
      <c r="A1" s="13" t="s">
        <v>0</v>
      </c>
      <c r="B1" s="44">
        <v>40151</v>
      </c>
      <c r="C1" s="44"/>
      <c r="D1" s="44"/>
      <c r="E1" s="14" t="s">
        <v>103</v>
      </c>
      <c r="F1" s="22">
        <v>22.91</v>
      </c>
      <c r="G1" s="24" t="s">
        <v>104</v>
      </c>
      <c r="H1" s="23" t="s">
        <v>32</v>
      </c>
      <c r="J1" t="s">
        <v>66</v>
      </c>
    </row>
    <row r="2" spans="1:10" x14ac:dyDescent="0.25">
      <c r="A2" s="15" t="s">
        <v>1</v>
      </c>
      <c r="B2" s="45" t="s">
        <v>29</v>
      </c>
      <c r="C2" s="45"/>
      <c r="D2" s="45"/>
      <c r="E2" s="2" t="s">
        <v>16</v>
      </c>
      <c r="F2" s="45">
        <v>6</v>
      </c>
      <c r="G2" s="45"/>
      <c r="H2" s="46"/>
      <c r="J2" t="s">
        <v>63</v>
      </c>
    </row>
    <row r="3" spans="1:10" ht="15.75" thickBot="1" x14ac:dyDescent="0.3">
      <c r="A3" s="16" t="s">
        <v>18</v>
      </c>
      <c r="B3" s="42" t="s">
        <v>31</v>
      </c>
      <c r="C3" s="42"/>
      <c r="D3" s="42"/>
      <c r="E3" s="12" t="s">
        <v>2</v>
      </c>
      <c r="F3" s="42" t="s">
        <v>30</v>
      </c>
      <c r="G3" s="42"/>
      <c r="H3" s="43"/>
      <c r="J3" t="s">
        <v>65</v>
      </c>
    </row>
    <row r="4" spans="1:10" x14ac:dyDescent="0.25">
      <c r="A4" s="11"/>
      <c r="B4" s="38" t="s">
        <v>4</v>
      </c>
      <c r="C4" s="38"/>
      <c r="D4" s="38"/>
      <c r="E4" s="11"/>
      <c r="F4" s="38" t="s">
        <v>8</v>
      </c>
      <c r="G4" s="38"/>
      <c r="H4" s="38"/>
      <c r="J4" t="s">
        <v>64</v>
      </c>
    </row>
    <row r="5" spans="1:10" x14ac:dyDescent="0.25">
      <c r="A5" s="4" t="s">
        <v>15</v>
      </c>
      <c r="B5" s="5" t="s">
        <v>5</v>
      </c>
      <c r="C5" s="5" t="s">
        <v>6</v>
      </c>
      <c r="D5" s="5" t="s">
        <v>7</v>
      </c>
      <c r="E5" s="3"/>
      <c r="F5" s="5" t="s">
        <v>5</v>
      </c>
      <c r="G5" s="5" t="s">
        <v>6</v>
      </c>
      <c r="H5" s="5" t="s">
        <v>7</v>
      </c>
    </row>
    <row r="6" spans="1:10" x14ac:dyDescent="0.25">
      <c r="A6" s="3"/>
      <c r="B6" s="3">
        <v>-1.25</v>
      </c>
      <c r="C6" s="3">
        <v>0</v>
      </c>
      <c r="D6" s="3">
        <v>0</v>
      </c>
      <c r="E6" s="3"/>
      <c r="F6" s="3" t="s">
        <v>32</v>
      </c>
      <c r="G6" s="3" t="s">
        <v>32</v>
      </c>
      <c r="H6" s="3" t="s">
        <v>32</v>
      </c>
    </row>
    <row r="7" spans="1:10" x14ac:dyDescent="0.25">
      <c r="A7" s="4" t="s">
        <v>3</v>
      </c>
      <c r="B7" s="5" t="s">
        <v>5</v>
      </c>
      <c r="C7" s="5" t="s">
        <v>6</v>
      </c>
      <c r="D7" s="5" t="s">
        <v>7</v>
      </c>
      <c r="E7" s="3"/>
      <c r="F7" s="5" t="s">
        <v>5</v>
      </c>
      <c r="G7" s="5" t="s">
        <v>6</v>
      </c>
      <c r="H7" s="5" t="s">
        <v>7</v>
      </c>
    </row>
    <row r="8" spans="1:10" x14ac:dyDescent="0.25">
      <c r="A8" s="3"/>
      <c r="B8" s="3">
        <v>0</v>
      </c>
      <c r="C8" s="3">
        <v>0</v>
      </c>
      <c r="D8" s="3">
        <v>0</v>
      </c>
      <c r="E8" s="3"/>
      <c r="F8" s="3" t="s">
        <v>32</v>
      </c>
      <c r="G8" s="3" t="s">
        <v>32</v>
      </c>
      <c r="H8" s="3" t="s">
        <v>32</v>
      </c>
    </row>
    <row r="9" spans="1:10" x14ac:dyDescent="0.25">
      <c r="A9" s="36" t="s">
        <v>11</v>
      </c>
      <c r="B9" s="36"/>
      <c r="C9" s="36"/>
      <c r="D9" s="36"/>
      <c r="E9" s="37" t="s">
        <v>12</v>
      </c>
      <c r="F9" s="37"/>
      <c r="G9" s="37"/>
      <c r="H9" s="37"/>
      <c r="I9" s="1"/>
    </row>
    <row r="10" spans="1:10" x14ac:dyDescent="0.25">
      <c r="A10" s="6" t="s">
        <v>9</v>
      </c>
      <c r="B10" s="3">
        <v>396</v>
      </c>
      <c r="C10" s="6" t="s">
        <v>10</v>
      </c>
      <c r="D10" s="3">
        <v>647</v>
      </c>
      <c r="E10" s="6" t="s">
        <v>9</v>
      </c>
      <c r="F10" s="3">
        <v>396</v>
      </c>
      <c r="G10" s="6" t="s">
        <v>10</v>
      </c>
      <c r="H10" s="3">
        <v>647</v>
      </c>
    </row>
    <row r="11" spans="1:10" x14ac:dyDescent="0.25">
      <c r="A11" s="6" t="s">
        <v>13</v>
      </c>
      <c r="B11" s="3">
        <v>427</v>
      </c>
      <c r="C11" s="6" t="s">
        <v>14</v>
      </c>
      <c r="D11" s="3">
        <v>416</v>
      </c>
      <c r="E11" s="6" t="s">
        <v>13</v>
      </c>
      <c r="F11" s="3">
        <v>426</v>
      </c>
      <c r="G11" s="6" t="s">
        <v>14</v>
      </c>
      <c r="H11" s="3">
        <v>409</v>
      </c>
    </row>
    <row r="12" spans="1:10" x14ac:dyDescent="0.25">
      <c r="A12" s="39" t="s">
        <v>19</v>
      </c>
      <c r="B12" s="40"/>
      <c r="C12" s="40"/>
      <c r="D12" s="41"/>
      <c r="E12" s="25" t="s">
        <v>105</v>
      </c>
      <c r="F12" s="26"/>
      <c r="G12" s="27"/>
      <c r="H12" s="10">
        <v>420</v>
      </c>
    </row>
    <row r="13" spans="1:10" x14ac:dyDescent="0.25">
      <c r="A13" s="6" t="s">
        <v>20</v>
      </c>
      <c r="B13" s="6">
        <f>420/B11*100</f>
        <v>98.360655737704917</v>
      </c>
      <c r="C13" s="6" t="s">
        <v>21</v>
      </c>
      <c r="D13" s="6">
        <f>420/D11*100</f>
        <v>100.96153846153845</v>
      </c>
      <c r="E13" s="6"/>
      <c r="F13" s="6" t="s">
        <v>62</v>
      </c>
      <c r="G13" s="6" t="s">
        <v>21</v>
      </c>
      <c r="H13" s="6" t="s">
        <v>22</v>
      </c>
    </row>
    <row r="14" spans="1:10" x14ac:dyDescent="0.25">
      <c r="A14" s="6"/>
      <c r="B14" s="7"/>
      <c r="C14" s="8"/>
      <c r="D14" s="8"/>
      <c r="E14" s="6" t="s">
        <v>4</v>
      </c>
      <c r="F14" s="6">
        <f>420/Calculations!D22*100</f>
        <v>98.591549295774655</v>
      </c>
      <c r="G14" s="6">
        <f>420/Calculations!D23*100</f>
        <v>102.68948655256725</v>
      </c>
      <c r="H14" s="9">
        <f>IFERROR((F1*291)/(H12*24),"NA")</f>
        <v>0.66138988095238094</v>
      </c>
    </row>
    <row r="15" spans="1:10" x14ac:dyDescent="0.25">
      <c r="A15" s="19"/>
      <c r="B15" s="17"/>
      <c r="C15" s="18"/>
      <c r="D15" s="18"/>
      <c r="E15" s="19" t="s">
        <v>8</v>
      </c>
      <c r="F15" s="19" t="str">
        <f>IFERROR(420/Calculations!E22*100,"NA")</f>
        <v>NA</v>
      </c>
      <c r="G15" s="19" t="str">
        <f>IFERROR(420/Calculations!E23*100,"NA")</f>
        <v>NA</v>
      </c>
      <c r="H15" s="20" t="str">
        <f>IFERROR((H1*291)/(H12*24),"NA")</f>
        <v>NA</v>
      </c>
    </row>
    <row r="16" spans="1:10" x14ac:dyDescent="0.25">
      <c r="A16" s="34" t="s">
        <v>17</v>
      </c>
      <c r="B16" s="28" t="s">
        <v>67</v>
      </c>
      <c r="C16" s="28"/>
      <c r="D16" s="28"/>
      <c r="E16" s="28"/>
      <c r="F16" s="28"/>
      <c r="G16" s="28"/>
      <c r="H16" s="29"/>
    </row>
    <row r="17" spans="1:8" x14ac:dyDescent="0.25">
      <c r="A17" s="34"/>
      <c r="B17" s="30"/>
      <c r="C17" s="30"/>
      <c r="D17" s="30"/>
      <c r="E17" s="30"/>
      <c r="F17" s="30"/>
      <c r="G17" s="30"/>
      <c r="H17" s="31"/>
    </row>
    <row r="18" spans="1:8" x14ac:dyDescent="0.25">
      <c r="A18" s="34"/>
      <c r="B18" s="32"/>
      <c r="C18" s="32"/>
      <c r="D18" s="32"/>
      <c r="E18" s="32"/>
      <c r="F18" s="32"/>
      <c r="G18" s="32"/>
      <c r="H18" s="33"/>
    </row>
    <row r="19" spans="1:8" x14ac:dyDescent="0.25">
      <c r="A19" s="35" t="s">
        <v>23</v>
      </c>
      <c r="B19" s="35"/>
      <c r="C19" s="35"/>
      <c r="D19" s="35"/>
      <c r="E19" s="35"/>
      <c r="F19" s="35"/>
      <c r="G19" s="35"/>
      <c r="H19" s="35"/>
    </row>
    <row r="20" spans="1:8" x14ac:dyDescent="0.25">
      <c r="A20" t="s">
        <v>24</v>
      </c>
      <c r="B20" t="s">
        <v>25</v>
      </c>
      <c r="C20" t="s">
        <v>26</v>
      </c>
      <c r="D20" t="s">
        <v>27</v>
      </c>
      <c r="F20" t="s">
        <v>28</v>
      </c>
    </row>
    <row r="21" spans="1:8" x14ac:dyDescent="0.25">
      <c r="A21" t="s">
        <v>68</v>
      </c>
      <c r="B21">
        <v>0.02</v>
      </c>
      <c r="C21">
        <v>-0.05</v>
      </c>
      <c r="D21">
        <v>-4.25</v>
      </c>
      <c r="F21" t="str">
        <f>""&amp;B21&amp;","&amp;C21</f>
        <v>0.02,-0.05</v>
      </c>
    </row>
    <row r="22" spans="1:8" x14ac:dyDescent="0.25">
      <c r="A22" t="s">
        <v>69</v>
      </c>
      <c r="B22">
        <v>0.02</v>
      </c>
      <c r="C22">
        <v>-0.05</v>
      </c>
      <c r="D22">
        <v>-4.25</v>
      </c>
      <c r="F22" t="str">
        <f t="array" ref="F22">""&amp;B22&amp;","&amp;C22</f>
        <v>0.02,-0.05</v>
      </c>
    </row>
    <row r="23" spans="1:8" x14ac:dyDescent="0.25">
      <c r="A23" t="s">
        <v>70</v>
      </c>
      <c r="B23">
        <v>2.02</v>
      </c>
      <c r="C23">
        <v>1.95</v>
      </c>
      <c r="D23">
        <v>-4.25</v>
      </c>
      <c r="F23" t="str">
        <f t="array" ref="F23">""&amp;B23&amp;","&amp;C23</f>
        <v>2.02,1.95</v>
      </c>
    </row>
    <row r="24" spans="1:8" x14ac:dyDescent="0.25">
      <c r="A24" t="s">
        <v>71</v>
      </c>
      <c r="B24">
        <v>2.02</v>
      </c>
      <c r="C24">
        <v>1.95</v>
      </c>
      <c r="D24">
        <v>-3</v>
      </c>
      <c r="F24" t="str">
        <f t="array" ref="F24">""&amp;B24&amp;","&amp;C24</f>
        <v>2.02,1.95</v>
      </c>
    </row>
    <row r="25" spans="1:8" x14ac:dyDescent="0.25">
      <c r="A25" t="s">
        <v>72</v>
      </c>
      <c r="B25">
        <v>1.02</v>
      </c>
      <c r="C25">
        <v>1.95</v>
      </c>
      <c r="D25">
        <v>-4.75</v>
      </c>
      <c r="F25" t="str">
        <f t="array" ref="F25">""&amp;B25&amp;","&amp;C25</f>
        <v>1.02,1.95</v>
      </c>
    </row>
    <row r="26" spans="1:8" x14ac:dyDescent="0.25">
      <c r="A26" t="s">
        <v>73</v>
      </c>
      <c r="B26">
        <v>0.02</v>
      </c>
      <c r="C26">
        <v>1.95</v>
      </c>
      <c r="D26">
        <v>-4</v>
      </c>
      <c r="F26" t="str">
        <f t="array" ref="F26">""&amp;B26&amp;","&amp;C26</f>
        <v>0.02,1.95</v>
      </c>
    </row>
    <row r="27" spans="1:8" x14ac:dyDescent="0.25">
      <c r="A27" t="s">
        <v>74</v>
      </c>
      <c r="B27">
        <v>-0.98</v>
      </c>
      <c r="C27">
        <v>1.95</v>
      </c>
      <c r="D27">
        <v>-3.5</v>
      </c>
      <c r="F27" t="str">
        <f t="array" ref="F27">""&amp;B27&amp;","&amp;C27</f>
        <v>-0.98,1.95</v>
      </c>
    </row>
    <row r="28" spans="1:8" x14ac:dyDescent="0.25">
      <c r="A28" t="s">
        <v>75</v>
      </c>
      <c r="B28">
        <v>-1.98</v>
      </c>
      <c r="C28">
        <v>1.95</v>
      </c>
      <c r="D28">
        <v>-4</v>
      </c>
      <c r="F28" t="str">
        <f t="array" ref="F28">""&amp;B28&amp;","&amp;C28</f>
        <v>-1.98,1.95</v>
      </c>
    </row>
    <row r="29" spans="1:8" x14ac:dyDescent="0.25">
      <c r="A29" t="s">
        <v>76</v>
      </c>
      <c r="B29">
        <v>-1.98</v>
      </c>
      <c r="C29">
        <v>0.95</v>
      </c>
      <c r="D29">
        <v>-4</v>
      </c>
      <c r="F29" t="str">
        <f t="array" ref="F29">""&amp;B29&amp;","&amp;C29</f>
        <v>-1.98,0.95</v>
      </c>
    </row>
    <row r="30" spans="1:8" x14ac:dyDescent="0.25">
      <c r="A30" t="s">
        <v>77</v>
      </c>
      <c r="B30">
        <v>-0.98</v>
      </c>
      <c r="C30">
        <v>0.95</v>
      </c>
      <c r="D30">
        <v>-3.75</v>
      </c>
      <c r="F30" t="str">
        <f t="array" ref="F30">""&amp;B30&amp;","&amp;C30</f>
        <v>-0.98,0.95</v>
      </c>
    </row>
    <row r="31" spans="1:8" x14ac:dyDescent="0.25">
      <c r="A31" t="s">
        <v>78</v>
      </c>
      <c r="B31">
        <v>0.02</v>
      </c>
      <c r="C31">
        <v>0.95</v>
      </c>
      <c r="D31">
        <v>-4.25</v>
      </c>
      <c r="F31" t="str">
        <f t="array" ref="F31">""&amp;B31&amp;","&amp;C31</f>
        <v>0.02,0.95</v>
      </c>
    </row>
    <row r="32" spans="1:8" x14ac:dyDescent="0.25">
      <c r="A32" t="s">
        <v>79</v>
      </c>
      <c r="B32">
        <v>1.02</v>
      </c>
      <c r="C32">
        <v>0.95</v>
      </c>
      <c r="D32">
        <v>-4.25</v>
      </c>
      <c r="F32" t="str">
        <f t="array" ref="F32">""&amp;B32&amp;","&amp;C32</f>
        <v>1.02,0.95</v>
      </c>
    </row>
    <row r="33" spans="1:6" x14ac:dyDescent="0.25">
      <c r="A33" t="s">
        <v>80</v>
      </c>
      <c r="B33">
        <v>2.02</v>
      </c>
      <c r="C33">
        <v>0.95</v>
      </c>
      <c r="D33">
        <v>-5</v>
      </c>
      <c r="F33" t="str">
        <f t="array" ref="F33">""&amp;B33&amp;","&amp;C33</f>
        <v>2.02,0.95</v>
      </c>
    </row>
    <row r="34" spans="1:6" x14ac:dyDescent="0.25">
      <c r="A34" t="s">
        <v>81</v>
      </c>
      <c r="B34">
        <v>2.02</v>
      </c>
      <c r="C34">
        <v>-0.05</v>
      </c>
      <c r="D34">
        <v>-4.75</v>
      </c>
      <c r="F34" t="str">
        <f t="array" ref="F34">""&amp;B34&amp;","&amp;C34</f>
        <v>2.02,-0.05</v>
      </c>
    </row>
    <row r="35" spans="1:6" x14ac:dyDescent="0.25">
      <c r="A35" t="s">
        <v>82</v>
      </c>
      <c r="B35">
        <v>1.02</v>
      </c>
      <c r="C35">
        <v>-0.05</v>
      </c>
      <c r="D35">
        <v>-5</v>
      </c>
      <c r="F35" t="str">
        <f t="array" ref="F35">""&amp;B35&amp;","&amp;C35</f>
        <v>1.02,-0.05</v>
      </c>
    </row>
    <row r="36" spans="1:6" x14ac:dyDescent="0.25">
      <c r="A36" t="s">
        <v>83</v>
      </c>
      <c r="B36">
        <v>0.02</v>
      </c>
      <c r="C36">
        <v>-0.05</v>
      </c>
      <c r="D36">
        <v>-4</v>
      </c>
      <c r="F36" t="str">
        <f t="array" ref="F36">""&amp;B36&amp;","&amp;C36</f>
        <v>0.02,-0.05</v>
      </c>
    </row>
    <row r="37" spans="1:6" x14ac:dyDescent="0.25">
      <c r="A37" t="s">
        <v>84</v>
      </c>
      <c r="B37">
        <v>-0.98</v>
      </c>
      <c r="C37">
        <v>-0.05</v>
      </c>
      <c r="D37">
        <v>-4.5</v>
      </c>
      <c r="F37" t="str">
        <f t="array" ref="F37">""&amp;B37&amp;","&amp;C37</f>
        <v>-0.98,-0.05</v>
      </c>
    </row>
    <row r="38" spans="1:6" x14ac:dyDescent="0.25">
      <c r="A38" t="s">
        <v>85</v>
      </c>
      <c r="B38">
        <v>-1.98</v>
      </c>
      <c r="C38">
        <v>-0.05</v>
      </c>
      <c r="D38">
        <v>-5.25</v>
      </c>
      <c r="F38" t="str">
        <f t="array" ref="F38">""&amp;B38&amp;","&amp;C38</f>
        <v>-1.98,-0.05</v>
      </c>
    </row>
    <row r="39" spans="1:6" x14ac:dyDescent="0.25">
      <c r="A39" t="s">
        <v>86</v>
      </c>
      <c r="B39">
        <v>-1.98</v>
      </c>
      <c r="C39">
        <v>-1.05</v>
      </c>
      <c r="D39">
        <v>-5.25</v>
      </c>
      <c r="F39" t="str">
        <f t="array" ref="F39">""&amp;B39&amp;","&amp;C39</f>
        <v>-1.98,-1.05</v>
      </c>
    </row>
    <row r="40" spans="1:6" x14ac:dyDescent="0.25">
      <c r="A40" t="s">
        <v>87</v>
      </c>
      <c r="B40">
        <v>-0.98</v>
      </c>
      <c r="C40">
        <v>-1.05</v>
      </c>
      <c r="D40">
        <v>-5</v>
      </c>
      <c r="F40" t="str">
        <f t="array" ref="F40">""&amp;B40&amp;","&amp;C40</f>
        <v>-0.98,-1.05</v>
      </c>
    </row>
    <row r="41" spans="1:6" x14ac:dyDescent="0.25">
      <c r="A41" t="s">
        <v>88</v>
      </c>
      <c r="B41">
        <v>0.02</v>
      </c>
      <c r="C41">
        <v>-1.05</v>
      </c>
      <c r="D41">
        <v>-4</v>
      </c>
      <c r="F41" t="str">
        <f t="array" ref="F41">""&amp;B41&amp;","&amp;C41</f>
        <v>0.02,-1.05</v>
      </c>
    </row>
    <row r="42" spans="1:6" x14ac:dyDescent="0.25">
      <c r="A42" t="s">
        <v>89</v>
      </c>
      <c r="B42">
        <v>1.02</v>
      </c>
      <c r="C42">
        <v>-1.05</v>
      </c>
      <c r="D42">
        <v>-4</v>
      </c>
      <c r="F42" t="str">
        <f t="array" ref="F42">""&amp;B42&amp;","&amp;C42</f>
        <v>1.02,-1.05</v>
      </c>
    </row>
    <row r="43" spans="1:6" x14ac:dyDescent="0.25">
      <c r="A43" t="s">
        <v>90</v>
      </c>
      <c r="B43">
        <v>1.02</v>
      </c>
      <c r="C43">
        <v>-1.05</v>
      </c>
      <c r="D43">
        <v>-4</v>
      </c>
      <c r="F43" t="str">
        <f t="array" ref="F43">""&amp;B43&amp;","&amp;C43</f>
        <v>1.02,-1.05</v>
      </c>
    </row>
    <row r="44" spans="1:6" x14ac:dyDescent="0.25">
      <c r="A44" t="s">
        <v>91</v>
      </c>
      <c r="B44">
        <v>2.02</v>
      </c>
      <c r="C44">
        <v>-1.05</v>
      </c>
      <c r="D44">
        <v>-4.75</v>
      </c>
      <c r="F44" t="str">
        <f t="array" ref="F44">""&amp;B44&amp;","&amp;C44</f>
        <v>2.02,-1.05</v>
      </c>
    </row>
    <row r="45" spans="1:6" x14ac:dyDescent="0.25">
      <c r="A45" t="s">
        <v>92</v>
      </c>
      <c r="B45">
        <v>2.02</v>
      </c>
      <c r="C45">
        <v>-2.0499999999999998</v>
      </c>
      <c r="D45">
        <v>-5</v>
      </c>
      <c r="F45" t="str">
        <f t="array" ref="F45">""&amp;B45&amp;","&amp;C45</f>
        <v>2.02,-2.05</v>
      </c>
    </row>
    <row r="46" spans="1:6" x14ac:dyDescent="0.25">
      <c r="A46" t="s">
        <v>93</v>
      </c>
      <c r="B46">
        <v>2.02</v>
      </c>
      <c r="C46">
        <v>-2.0499999999999998</v>
      </c>
      <c r="D46">
        <v>-5</v>
      </c>
      <c r="F46" t="str">
        <f t="array" ref="F46">""&amp;B46&amp;","&amp;C46</f>
        <v>2.02,-2.05</v>
      </c>
    </row>
    <row r="47" spans="1:6" x14ac:dyDescent="0.25">
      <c r="A47" t="s">
        <v>94</v>
      </c>
      <c r="B47">
        <v>1.02</v>
      </c>
      <c r="C47">
        <v>-2.0499999999999998</v>
      </c>
      <c r="D47">
        <v>-5</v>
      </c>
      <c r="F47" t="str">
        <f t="array" ref="F47">""&amp;B47&amp;","&amp;C47</f>
        <v>1.02,-2.05</v>
      </c>
    </row>
    <row r="48" spans="1:6" x14ac:dyDescent="0.25">
      <c r="A48" t="s">
        <v>95</v>
      </c>
      <c r="B48">
        <v>0.02</v>
      </c>
      <c r="C48">
        <v>-2.0499999999999998</v>
      </c>
      <c r="D48">
        <v>-5</v>
      </c>
      <c r="F48" t="str">
        <f t="array" ref="F48">""&amp;B48&amp;","&amp;C48</f>
        <v>0.02,-2.05</v>
      </c>
    </row>
    <row r="49" spans="1:6" x14ac:dyDescent="0.25">
      <c r="A49" t="s">
        <v>96</v>
      </c>
      <c r="B49">
        <v>-0.98</v>
      </c>
      <c r="C49">
        <v>-2.0499999999999998</v>
      </c>
      <c r="D49">
        <v>-5.25</v>
      </c>
      <c r="F49" t="str">
        <f t="array" ref="F49">""&amp;B49&amp;","&amp;C49</f>
        <v>-0.98,-2.05</v>
      </c>
    </row>
    <row r="50" spans="1:6" x14ac:dyDescent="0.25">
      <c r="A50" t="s">
        <v>97</v>
      </c>
      <c r="B50">
        <v>-1.98</v>
      </c>
      <c r="C50">
        <v>-2.0499999999999998</v>
      </c>
      <c r="D50">
        <v>-5.75</v>
      </c>
      <c r="F50" t="str">
        <f t="array" ref="F50">""&amp;B50&amp;","&amp;C50</f>
        <v>-1.98,-2.05</v>
      </c>
    </row>
    <row r="51" spans="1:6" x14ac:dyDescent="0.25">
      <c r="A51" t="s">
        <v>98</v>
      </c>
      <c r="B51">
        <v>-1.98</v>
      </c>
      <c r="C51">
        <v>-2.0499999999999998</v>
      </c>
      <c r="D51">
        <v>-5.75</v>
      </c>
      <c r="F51" t="str">
        <f t="array" ref="F51">""&amp;B51&amp;","&amp;C51</f>
        <v>-1.98,-2.05</v>
      </c>
    </row>
    <row r="52" spans="1:6" x14ac:dyDescent="0.25">
      <c r="A52" t="s">
        <v>99</v>
      </c>
      <c r="B52">
        <v>0.02</v>
      </c>
      <c r="C52">
        <v>2.95</v>
      </c>
      <c r="D52">
        <v>-5.25</v>
      </c>
      <c r="F52" t="str">
        <f t="array" ref="F52">""&amp;B52&amp;","&amp;C52</f>
        <v>0.02,2.95</v>
      </c>
    </row>
    <row r="53" spans="1:6" x14ac:dyDescent="0.25">
      <c r="A53" t="s">
        <v>100</v>
      </c>
      <c r="B53">
        <v>0.02</v>
      </c>
      <c r="C53">
        <v>3.95</v>
      </c>
      <c r="D53">
        <v>-5.25</v>
      </c>
      <c r="F53" t="str">
        <f t="array" ref="F53">""&amp;B53&amp;","&amp;C53</f>
        <v>0.02,3.95</v>
      </c>
    </row>
    <row r="54" spans="1:6" x14ac:dyDescent="0.25">
      <c r="A54" t="s">
        <v>101</v>
      </c>
      <c r="B54">
        <v>-2.98</v>
      </c>
      <c r="C54">
        <v>-2.0499999999999998</v>
      </c>
      <c r="D54">
        <v>-5.25</v>
      </c>
      <c r="F54" t="str">
        <f t="array" ref="F54">""&amp;B54&amp;","&amp;C54</f>
        <v>-2.98,-2.05</v>
      </c>
    </row>
    <row r="55" spans="1:6" x14ac:dyDescent="0.25">
      <c r="A55" t="s">
        <v>102</v>
      </c>
      <c r="B55">
        <v>-3.98</v>
      </c>
      <c r="C55">
        <v>-2.0499999999999998</v>
      </c>
      <c r="D55">
        <v>-5.25</v>
      </c>
      <c r="F55" t="str">
        <f t="array" ref="F55">""&amp;B55&amp;","&amp;C55</f>
        <v>-3.98,-2.05</v>
      </c>
    </row>
  </sheetData>
  <mergeCells count="15">
    <mergeCell ref="B3:D3"/>
    <mergeCell ref="F3:H3"/>
    <mergeCell ref="B1:D1"/>
    <mergeCell ref="B2:D2"/>
    <mergeCell ref="F2:H2"/>
    <mergeCell ref="A9:D9"/>
    <mergeCell ref="E9:H9"/>
    <mergeCell ref="F4:H4"/>
    <mergeCell ref="A12:D12"/>
    <mergeCell ref="B4:D4"/>
    <mergeCell ref="B16:H16"/>
    <mergeCell ref="B17:H17"/>
    <mergeCell ref="B18:H18"/>
    <mergeCell ref="A16:A18"/>
    <mergeCell ref="A19:H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C068-598C-438C-AD2F-39497B9DAB7E}">
  <dimension ref="A1:E23"/>
  <sheetViews>
    <sheetView workbookViewId="0">
      <selection activeCell="J15" sqref="J15"/>
    </sheetView>
  </sheetViews>
  <sheetFormatPr defaultRowHeight="15" x14ac:dyDescent="0.25"/>
  <cols>
    <col min="1" max="1" width="36" customWidth="1"/>
    <col min="2" max="2" width="10.7109375" bestFit="1" customWidth="1"/>
    <col min="3" max="3" width="23.85546875" customWidth="1"/>
    <col min="4" max="4" width="10.7109375" bestFit="1" customWidth="1"/>
    <col min="5" max="5" width="11" customWidth="1"/>
  </cols>
  <sheetData>
    <row r="1" spans="1:5" x14ac:dyDescent="0.25">
      <c r="A1" t="s">
        <v>2</v>
      </c>
      <c r="B1" t="s">
        <v>30</v>
      </c>
      <c r="C1" t="s">
        <v>3</v>
      </c>
      <c r="D1" t="s">
        <v>4</v>
      </c>
      <c r="E1" t="s">
        <v>8</v>
      </c>
    </row>
    <row r="2" spans="1:5" x14ac:dyDescent="0.25">
      <c r="A2" t="s">
        <v>35</v>
      </c>
      <c r="B2">
        <v>0</v>
      </c>
      <c r="C2" t="s">
        <v>46</v>
      </c>
      <c r="D2">
        <f>'Imaging Info'!B8</f>
        <v>0</v>
      </c>
      <c r="E2" t="str">
        <f>'Imaging Info'!F8</f>
        <v>NA</v>
      </c>
    </row>
    <row r="3" spans="1:5" x14ac:dyDescent="0.25">
      <c r="A3" t="s">
        <v>36</v>
      </c>
      <c r="B3">
        <v>0</v>
      </c>
      <c r="C3" t="s">
        <v>47</v>
      </c>
      <c r="D3">
        <f>'Imaging Info'!C8</f>
        <v>0</v>
      </c>
      <c r="E3" t="str">
        <f>'Imaging Info'!G8</f>
        <v>NA</v>
      </c>
    </row>
    <row r="4" spans="1:5" x14ac:dyDescent="0.25">
      <c r="A4" t="s">
        <v>37</v>
      </c>
      <c r="B4">
        <v>0</v>
      </c>
      <c r="C4" t="s">
        <v>48</v>
      </c>
      <c r="D4">
        <f>'Imaging Info'!D8</f>
        <v>0</v>
      </c>
      <c r="E4" t="str">
        <f>'Imaging Info'!H8</f>
        <v>NA</v>
      </c>
    </row>
    <row r="5" spans="1:5" x14ac:dyDescent="0.25">
      <c r="A5" t="s">
        <v>33</v>
      </c>
      <c r="C5" t="s">
        <v>53</v>
      </c>
    </row>
    <row r="6" spans="1:5" x14ac:dyDescent="0.25">
      <c r="A6" t="s">
        <v>34</v>
      </c>
      <c r="B6">
        <f>B2+(B3+0.000001)/2</f>
        <v>4.9999999999999998E-7</v>
      </c>
      <c r="C6" t="s">
        <v>40</v>
      </c>
      <c r="D6">
        <f>D2+(D3+0.000001)/2</f>
        <v>4.9999999999999998E-7</v>
      </c>
      <c r="E6" t="e">
        <f>E2+(E3+0.000001)/2</f>
        <v>#VALUE!</v>
      </c>
    </row>
    <row r="7" spans="1:5" x14ac:dyDescent="0.25">
      <c r="A7" t="s">
        <v>38</v>
      </c>
      <c r="B7">
        <f>-0.5*(B3+0.000001)*COS(2*PI()*B4/180)</f>
        <v>-4.9999999999999998E-7</v>
      </c>
      <c r="C7" t="s">
        <v>41</v>
      </c>
      <c r="D7">
        <f>-0.5*(D3+0.000001)*COS(2*PI()*D4/180)</f>
        <v>-4.9999999999999998E-7</v>
      </c>
      <c r="E7" t="e">
        <f>-0.5*(E3+0.000001)*COS(2*PI()*E4/180)</f>
        <v>#VALUE!</v>
      </c>
    </row>
    <row r="8" spans="1:5" x14ac:dyDescent="0.25">
      <c r="A8" t="s">
        <v>39</v>
      </c>
      <c r="B8">
        <f>-0.5*(B3+0.000001)*SIN(2*PI()*B4/180)</f>
        <v>0</v>
      </c>
      <c r="C8" t="s">
        <v>42</v>
      </c>
      <c r="D8">
        <f>-0.5*(D3+0.000001)*SIN(2*PI()*D4/180)</f>
        <v>0</v>
      </c>
      <c r="E8" t="e">
        <f>-0.5*(E3+0.000001)*SIN(2*PI()*E4/180)</f>
        <v>#VALUE!</v>
      </c>
    </row>
    <row r="9" spans="1:5" x14ac:dyDescent="0.25">
      <c r="C9" t="s">
        <v>54</v>
      </c>
    </row>
    <row r="10" spans="1:5" x14ac:dyDescent="0.25">
      <c r="C10" t="s">
        <v>43</v>
      </c>
      <c r="D10">
        <f>D6-B6</f>
        <v>0</v>
      </c>
      <c r="E10" t="e">
        <f>E6-B6</f>
        <v>#VALUE!</v>
      </c>
    </row>
    <row r="11" spans="1:5" x14ac:dyDescent="0.25">
      <c r="C11" t="s">
        <v>44</v>
      </c>
      <c r="D11">
        <f t="shared" ref="D11:D12" si="0">D7-B7</f>
        <v>0</v>
      </c>
      <c r="E11" t="e">
        <f t="shared" ref="E11:E12" si="1">E7-B7</f>
        <v>#VALUE!</v>
      </c>
    </row>
    <row r="12" spans="1:5" x14ac:dyDescent="0.25">
      <c r="C12" t="s">
        <v>45</v>
      </c>
      <c r="D12">
        <f t="shared" si="0"/>
        <v>0</v>
      </c>
      <c r="E12" t="e">
        <f t="shared" si="1"/>
        <v>#VALUE!</v>
      </c>
    </row>
    <row r="13" spans="1:5" x14ac:dyDescent="0.25">
      <c r="C13" t="s">
        <v>55</v>
      </c>
    </row>
    <row r="14" spans="1:5" x14ac:dyDescent="0.25">
      <c r="C14" t="s">
        <v>49</v>
      </c>
      <c r="D14">
        <f>-2*SQRT(D11*D11+D12*D12)</f>
        <v>0</v>
      </c>
      <c r="E14" t="e">
        <f>-2*SQRT(E11*E11+E12*E12)</f>
        <v>#VALUE!</v>
      </c>
    </row>
    <row r="15" spans="1:5" x14ac:dyDescent="0.25">
      <c r="C15" t="s">
        <v>50</v>
      </c>
      <c r="D15">
        <f>D10-D14/2</f>
        <v>0</v>
      </c>
      <c r="E15" t="e">
        <f>E10-E14/2</f>
        <v>#VALUE!</v>
      </c>
    </row>
    <row r="16" spans="1:5" x14ac:dyDescent="0.25">
      <c r="C16" t="s">
        <v>56</v>
      </c>
      <c r="D16">
        <f>IFERROR(0.5*ATAN(D12/D11)*180/PI(),0)</f>
        <v>0</v>
      </c>
      <c r="E16">
        <f>IFERROR(0.5*ATAN(E12/E11)*180/PI(),0)</f>
        <v>0</v>
      </c>
    </row>
    <row r="17" spans="3:5" x14ac:dyDescent="0.25">
      <c r="C17" t="s">
        <v>57</v>
      </c>
      <c r="D17">
        <f>D15+D14*(SIN((PI()/180)*90-D16)*SIN((PI()/180)*90-D16))</f>
        <v>0</v>
      </c>
      <c r="E17" t="e">
        <f>E15+E14*(SIN((PI()/180)*90-E16)*SIN((PI()/180)*90-E16))</f>
        <v>#VALUE!</v>
      </c>
    </row>
    <row r="18" spans="3:5" x14ac:dyDescent="0.25">
      <c r="C18" t="s">
        <v>58</v>
      </c>
      <c r="D18">
        <f>D15+D14*(SIN((PI()/180)*D16)*SIN((PI()/180)*D16))</f>
        <v>0</v>
      </c>
      <c r="E18" t="e">
        <f>E15+E14*(SIN((PI()/180)*E16)*SIN((PI()/180)*E16))</f>
        <v>#VALUE!</v>
      </c>
    </row>
    <row r="19" spans="3:5" x14ac:dyDescent="0.25">
      <c r="C19" t="s">
        <v>59</v>
      </c>
      <c r="D19">
        <f>D15+(D14/2)</f>
        <v>0</v>
      </c>
      <c r="E19" t="e">
        <f>E15+(E14/2)</f>
        <v>#VALUE!</v>
      </c>
    </row>
    <row r="20" spans="3:5" x14ac:dyDescent="0.25">
      <c r="C20" t="s">
        <v>51</v>
      </c>
      <c r="D20">
        <f>1/(1-0.014*D18)</f>
        <v>1</v>
      </c>
      <c r="E20" t="e">
        <f>1/(1-0.014*E18)</f>
        <v>#VALUE!</v>
      </c>
    </row>
    <row r="21" spans="3:5" x14ac:dyDescent="0.25">
      <c r="C21" t="s">
        <v>52</v>
      </c>
      <c r="D21">
        <f>1/(1-0.014*D19)</f>
        <v>1</v>
      </c>
      <c r="E21" t="e">
        <f>1/(1-0.014*E19)</f>
        <v>#VALUE!</v>
      </c>
    </row>
    <row r="22" spans="3:5" x14ac:dyDescent="0.25">
      <c r="C22" t="s">
        <v>60</v>
      </c>
      <c r="D22">
        <f>'Imaging Info'!F11/Calculations!D20</f>
        <v>426</v>
      </c>
      <c r="E22" t="e">
        <f>'Imaging Info'!F11/Calculations!E20</f>
        <v>#VALUE!</v>
      </c>
    </row>
    <row r="23" spans="3:5" x14ac:dyDescent="0.25">
      <c r="C23" t="s">
        <v>61</v>
      </c>
      <c r="D23">
        <f>'Imaging Info'!H11/Calculations!D21</f>
        <v>409</v>
      </c>
      <c r="E23" t="e">
        <f>'Imaging Info'!H11/Calculations!E21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051D-310C-439D-B909-45055C879643}">
  <dimension ref="A1:D35"/>
  <sheetViews>
    <sheetView workbookViewId="0">
      <selection activeCell="I29" sqref="I29"/>
    </sheetView>
  </sheetViews>
  <sheetFormatPr defaultRowHeight="15" x14ac:dyDescent="0.25"/>
  <sheetData>
    <row r="1" spans="1:4" x14ac:dyDescent="0.25">
      <c r="A1" t="str">
        <f>'Imaging Info'!A21</f>
        <v>v001</v>
      </c>
      <c r="C1" t="str">
        <f>'Imaging Info'!F21</f>
        <v>0.02,-0.05</v>
      </c>
      <c r="D1" s="21">
        <f>1</f>
        <v>1</v>
      </c>
    </row>
    <row r="2" spans="1:4" x14ac:dyDescent="0.25">
      <c r="A2" t="str">
        <f>'Imaging Info'!A22</f>
        <v>v002</v>
      </c>
      <c r="C2" t="str">
        <f>'Imaging Info'!F22</f>
        <v>0.02,-0.05</v>
      </c>
      <c r="D2" s="21">
        <f>1</f>
        <v>1</v>
      </c>
    </row>
    <row r="3" spans="1:4" x14ac:dyDescent="0.25">
      <c r="A3" t="str">
        <f>'Imaging Info'!A23</f>
        <v>v003</v>
      </c>
      <c r="C3" t="str">
        <f>'Imaging Info'!F23</f>
        <v>2.02,1.95</v>
      </c>
      <c r="D3" s="21">
        <f>1</f>
        <v>1</v>
      </c>
    </row>
    <row r="4" spans="1:4" x14ac:dyDescent="0.25">
      <c r="A4" t="str">
        <f>'Imaging Info'!A24</f>
        <v>v004</v>
      </c>
      <c r="C4" t="str">
        <f>'Imaging Info'!F24</f>
        <v>2.02,1.95</v>
      </c>
      <c r="D4" s="21">
        <f>1</f>
        <v>1</v>
      </c>
    </row>
    <row r="5" spans="1:4" x14ac:dyDescent="0.25">
      <c r="A5" t="str">
        <f>'Imaging Info'!A25</f>
        <v>v005</v>
      </c>
      <c r="C5" t="str">
        <f>'Imaging Info'!F25</f>
        <v>1.02,1.95</v>
      </c>
      <c r="D5" s="21">
        <f>1</f>
        <v>1</v>
      </c>
    </row>
    <row r="6" spans="1:4" x14ac:dyDescent="0.25">
      <c r="A6" t="str">
        <f>'Imaging Info'!A26</f>
        <v>v006</v>
      </c>
      <c r="C6" t="str">
        <f>'Imaging Info'!F26</f>
        <v>0.02,1.95</v>
      </c>
      <c r="D6" s="21">
        <f>1</f>
        <v>1</v>
      </c>
    </row>
    <row r="7" spans="1:4" x14ac:dyDescent="0.25">
      <c r="A7" t="str">
        <f>'Imaging Info'!A27</f>
        <v>v007</v>
      </c>
      <c r="C7" t="str">
        <f>'Imaging Info'!F27</f>
        <v>-0.98,1.95</v>
      </c>
      <c r="D7" s="21">
        <f>1</f>
        <v>1</v>
      </c>
    </row>
    <row r="8" spans="1:4" x14ac:dyDescent="0.25">
      <c r="A8" t="str">
        <f>'Imaging Info'!A28</f>
        <v>v008</v>
      </c>
      <c r="C8" t="str">
        <f>'Imaging Info'!F28</f>
        <v>-1.98,1.95</v>
      </c>
      <c r="D8" s="21">
        <f>1</f>
        <v>1</v>
      </c>
    </row>
    <row r="9" spans="1:4" x14ac:dyDescent="0.25">
      <c r="A9" t="str">
        <f>'Imaging Info'!A29</f>
        <v>v009</v>
      </c>
      <c r="C9" t="str">
        <f>'Imaging Info'!F29</f>
        <v>-1.98,0.95</v>
      </c>
      <c r="D9" s="21">
        <f>1</f>
        <v>1</v>
      </c>
    </row>
    <row r="10" spans="1:4" x14ac:dyDescent="0.25">
      <c r="A10" t="str">
        <f>'Imaging Info'!A30</f>
        <v>v010</v>
      </c>
      <c r="C10" t="str">
        <f>'Imaging Info'!F30</f>
        <v>-0.98,0.95</v>
      </c>
      <c r="D10" s="21">
        <f>1</f>
        <v>1</v>
      </c>
    </row>
    <row r="11" spans="1:4" x14ac:dyDescent="0.25">
      <c r="A11" t="str">
        <f>'Imaging Info'!A31</f>
        <v>v011</v>
      </c>
      <c r="C11" t="str">
        <f>'Imaging Info'!F31</f>
        <v>0.02,0.95</v>
      </c>
      <c r="D11" s="21">
        <f>1</f>
        <v>1</v>
      </c>
    </row>
    <row r="12" spans="1:4" x14ac:dyDescent="0.25">
      <c r="A12" t="str">
        <f>'Imaging Info'!A32</f>
        <v>v012</v>
      </c>
      <c r="C12" t="str">
        <f>'Imaging Info'!F32</f>
        <v>1.02,0.95</v>
      </c>
      <c r="D12" s="21">
        <f>1</f>
        <v>1</v>
      </c>
    </row>
    <row r="13" spans="1:4" x14ac:dyDescent="0.25">
      <c r="A13" t="str">
        <f>'Imaging Info'!A33</f>
        <v>v013</v>
      </c>
      <c r="C13" t="str">
        <f>'Imaging Info'!F33</f>
        <v>2.02,0.95</v>
      </c>
      <c r="D13" s="21">
        <f>1</f>
        <v>1</v>
      </c>
    </row>
    <row r="14" spans="1:4" x14ac:dyDescent="0.25">
      <c r="A14" t="str">
        <f>'Imaging Info'!A34</f>
        <v>v014</v>
      </c>
      <c r="C14" t="str">
        <f>'Imaging Info'!F34</f>
        <v>2.02,-0.05</v>
      </c>
      <c r="D14" s="21">
        <f>1</f>
        <v>1</v>
      </c>
    </row>
    <row r="15" spans="1:4" x14ac:dyDescent="0.25">
      <c r="A15" t="str">
        <f>'Imaging Info'!A35</f>
        <v>v015</v>
      </c>
      <c r="C15" t="str">
        <f>'Imaging Info'!F35</f>
        <v>1.02,-0.05</v>
      </c>
      <c r="D15" s="21">
        <f>1</f>
        <v>1</v>
      </c>
    </row>
    <row r="16" spans="1:4" x14ac:dyDescent="0.25">
      <c r="A16" t="str">
        <f>'Imaging Info'!A36</f>
        <v>v016</v>
      </c>
      <c r="C16" t="str">
        <f>'Imaging Info'!F36</f>
        <v>0.02,-0.05</v>
      </c>
      <c r="D16" s="21">
        <f>1</f>
        <v>1</v>
      </c>
    </row>
    <row r="17" spans="1:4" x14ac:dyDescent="0.25">
      <c r="A17" t="str">
        <f>'Imaging Info'!A37</f>
        <v>v017</v>
      </c>
      <c r="C17" t="str">
        <f>'Imaging Info'!F37</f>
        <v>-0.98,-0.05</v>
      </c>
      <c r="D17" s="21">
        <f>1</f>
        <v>1</v>
      </c>
    </row>
    <row r="18" spans="1:4" x14ac:dyDescent="0.25">
      <c r="A18" t="str">
        <f>'Imaging Info'!A38</f>
        <v>v018</v>
      </c>
      <c r="C18" t="str">
        <f>'Imaging Info'!F38</f>
        <v>-1.98,-0.05</v>
      </c>
      <c r="D18" s="21">
        <f>1</f>
        <v>1</v>
      </c>
    </row>
    <row r="19" spans="1:4" x14ac:dyDescent="0.25">
      <c r="A19" t="str">
        <f>'Imaging Info'!A39</f>
        <v>v019</v>
      </c>
      <c r="C19" t="str">
        <f>'Imaging Info'!F39</f>
        <v>-1.98,-1.05</v>
      </c>
      <c r="D19" s="21">
        <f>1</f>
        <v>1</v>
      </c>
    </row>
    <row r="20" spans="1:4" x14ac:dyDescent="0.25">
      <c r="A20" t="str">
        <f>'Imaging Info'!A40</f>
        <v>v020</v>
      </c>
      <c r="C20" t="str">
        <f>'Imaging Info'!F40</f>
        <v>-0.98,-1.05</v>
      </c>
      <c r="D20" s="21">
        <f>1</f>
        <v>1</v>
      </c>
    </row>
    <row r="21" spans="1:4" x14ac:dyDescent="0.25">
      <c r="A21" t="str">
        <f>'Imaging Info'!A41</f>
        <v>v021</v>
      </c>
      <c r="C21" t="str">
        <f>'Imaging Info'!F41</f>
        <v>0.02,-1.05</v>
      </c>
      <c r="D21" s="21">
        <f>1</f>
        <v>1</v>
      </c>
    </row>
    <row r="22" spans="1:4" x14ac:dyDescent="0.25">
      <c r="A22" t="str">
        <f>'Imaging Info'!A42</f>
        <v>v022</v>
      </c>
      <c r="C22" t="str">
        <f>'Imaging Info'!F42</f>
        <v>1.02,-1.05</v>
      </c>
      <c r="D22" s="21">
        <f>1</f>
        <v>1</v>
      </c>
    </row>
    <row r="23" spans="1:4" x14ac:dyDescent="0.25">
      <c r="A23" t="str">
        <f>'Imaging Info'!A43</f>
        <v>v023</v>
      </c>
      <c r="C23" t="str">
        <f>'Imaging Info'!F43</f>
        <v>1.02,-1.05</v>
      </c>
      <c r="D23" s="21">
        <f>1</f>
        <v>1</v>
      </c>
    </row>
    <row r="24" spans="1:4" x14ac:dyDescent="0.25">
      <c r="A24" t="str">
        <f>'Imaging Info'!A44</f>
        <v>v024</v>
      </c>
      <c r="C24" t="str">
        <f>'Imaging Info'!F44</f>
        <v>2.02,-1.05</v>
      </c>
      <c r="D24" s="21">
        <f>1</f>
        <v>1</v>
      </c>
    </row>
    <row r="25" spans="1:4" x14ac:dyDescent="0.25">
      <c r="A25" t="str">
        <f>'Imaging Info'!A45</f>
        <v>v025</v>
      </c>
      <c r="C25" t="str">
        <f>'Imaging Info'!F45</f>
        <v>2.02,-2.05</v>
      </c>
      <c r="D25" s="21">
        <f>1</f>
        <v>1</v>
      </c>
    </row>
    <row r="26" spans="1:4" x14ac:dyDescent="0.25">
      <c r="A26" t="str">
        <f>'Imaging Info'!A46</f>
        <v>v026</v>
      </c>
      <c r="C26" t="str">
        <f>'Imaging Info'!F46</f>
        <v>2.02,-2.05</v>
      </c>
      <c r="D26" s="21">
        <f>1</f>
        <v>1</v>
      </c>
    </row>
    <row r="27" spans="1:4" x14ac:dyDescent="0.25">
      <c r="A27" t="str">
        <f>'Imaging Info'!A47</f>
        <v>v027</v>
      </c>
      <c r="C27" t="str">
        <f>'Imaging Info'!F47</f>
        <v>1.02,-2.05</v>
      </c>
      <c r="D27" s="21">
        <f>1</f>
        <v>1</v>
      </c>
    </row>
    <row r="28" spans="1:4" x14ac:dyDescent="0.25">
      <c r="A28" t="str">
        <f>'Imaging Info'!A48</f>
        <v>v028</v>
      </c>
      <c r="C28" t="str">
        <f>'Imaging Info'!F48</f>
        <v>0.02,-2.05</v>
      </c>
      <c r="D28" s="21">
        <f>1</f>
        <v>1</v>
      </c>
    </row>
    <row r="29" spans="1:4" x14ac:dyDescent="0.25">
      <c r="A29" t="str">
        <f>'Imaging Info'!A49</f>
        <v>v029</v>
      </c>
      <c r="C29" t="str">
        <f>'Imaging Info'!F49</f>
        <v>-0.98,-2.05</v>
      </c>
      <c r="D29" s="21">
        <f>1</f>
        <v>1</v>
      </c>
    </row>
    <row r="30" spans="1:4" x14ac:dyDescent="0.25">
      <c r="A30" t="str">
        <f>'Imaging Info'!A50</f>
        <v>v030</v>
      </c>
      <c r="C30" t="str">
        <f>'Imaging Info'!F50</f>
        <v>-1.98,-2.05</v>
      </c>
      <c r="D30" s="21">
        <f>1</f>
        <v>1</v>
      </c>
    </row>
    <row r="31" spans="1:4" x14ac:dyDescent="0.25">
      <c r="A31" t="str">
        <f>'Imaging Info'!A51</f>
        <v>v031</v>
      </c>
      <c r="C31" t="str">
        <f>'Imaging Info'!F51</f>
        <v>-1.98,-2.05</v>
      </c>
      <c r="D31" s="21">
        <f>1</f>
        <v>1</v>
      </c>
    </row>
    <row r="32" spans="1:4" x14ac:dyDescent="0.25">
      <c r="A32" t="str">
        <f>'Imaging Info'!A52</f>
        <v>v032</v>
      </c>
      <c r="C32" t="str">
        <f>'Imaging Info'!F52</f>
        <v>0.02,2.95</v>
      </c>
      <c r="D32" s="21">
        <f>1</f>
        <v>1</v>
      </c>
    </row>
    <row r="33" spans="1:4" x14ac:dyDescent="0.25">
      <c r="A33" t="str">
        <f>'Imaging Info'!A53</f>
        <v>v033</v>
      </c>
      <c r="C33" t="str">
        <f>'Imaging Info'!F53</f>
        <v>0.02,3.95</v>
      </c>
      <c r="D33" s="21">
        <f>1</f>
        <v>1</v>
      </c>
    </row>
    <row r="34" spans="1:4" x14ac:dyDescent="0.25">
      <c r="A34" t="str">
        <f>'Imaging Info'!A54</f>
        <v>v034</v>
      </c>
      <c r="C34" t="str">
        <f>'Imaging Info'!F54</f>
        <v>-2.98,-2.05</v>
      </c>
      <c r="D34" s="21">
        <f>1</f>
        <v>1</v>
      </c>
    </row>
    <row r="35" spans="1:4" x14ac:dyDescent="0.25">
      <c r="A35" t="str">
        <f>'Imaging Info'!A55</f>
        <v>v035</v>
      </c>
      <c r="C35" t="str">
        <f>'Imaging Info'!F55</f>
        <v>-3.98,-2.05</v>
      </c>
      <c r="D35" s="21">
        <f>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Imaging Info</vt:lpstr>
      <vt:lpstr>Calculations</vt:lpstr>
      <vt:lpstr>Copy new to AutoMontager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UCSF</dc:creator>
  <cp:lastModifiedBy>UCSF</cp:lastModifiedBy>
  <dcterms:created xsi:type="dcterms:W3CDTF">2019-04-19T16:13:55Z</dcterms:created>
  <dcterms:modified xsi:type="dcterms:W3CDTF">2019-04-23T16:57:10Z</dcterms:modified>
</cp:coreProperties>
</file>