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stevechoi/Desktop/Solar Python/"/>
    </mc:Choice>
  </mc:AlternateContent>
  <bookViews>
    <workbookView xWindow="0" yWindow="460" windowWidth="28800" windowHeight="15940" activeTab="1"/>
  </bookViews>
  <sheets>
    <sheet name="Values" sheetId="1" r:id="rId1"/>
    <sheet name="Cash Flow Model" sheetId="2" r:id="rId2"/>
    <sheet name="Report" sheetId="3" r:id="rId3"/>
    <sheet name="Sheet2" sheetId="4" r:id="rId4"/>
  </sheets>
  <externalReferences>
    <externalReference r:id="rId5"/>
    <externalReference r:id="rId6"/>
  </externalReferences>
  <definedNames>
    <definedName name="_xlnm.Print_Area" localSheetId="2">Report!$B$3:$K$307</definedName>
    <definedName name="XVALUE" localSheetId="2">OFFSET([0]!YVALUE,0,-1)</definedName>
    <definedName name="XVALUE">OFFSET([0]!YVALUE,0,-1)</definedName>
    <definedName name="YVALUE">OFFSET('[1]Cash Flow Model'!$C$57,0,0,COUNTA('[1]Cash Flow Model'!$57:$57),1)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47" i="3" l="1"/>
  <c r="K48" i="3"/>
  <c r="K49" i="3"/>
  <c r="K50" i="3"/>
  <c r="K51" i="3"/>
  <c r="K52" i="3"/>
  <c r="K53" i="3"/>
  <c r="K54" i="3"/>
  <c r="K55" i="3"/>
  <c r="K56" i="3"/>
  <c r="K57" i="3"/>
  <c r="K46" i="3"/>
  <c r="F46" i="3"/>
  <c r="G46" i="3"/>
  <c r="H46" i="3"/>
  <c r="I46" i="3"/>
  <c r="F47" i="3"/>
  <c r="G47" i="3"/>
  <c r="H47" i="3"/>
  <c r="I47" i="3"/>
  <c r="F48" i="3"/>
  <c r="G48" i="3"/>
  <c r="H48" i="3"/>
  <c r="I48" i="3"/>
  <c r="F49" i="3"/>
  <c r="G49" i="3"/>
  <c r="H49" i="3"/>
  <c r="I49" i="3"/>
  <c r="F50" i="3"/>
  <c r="G50" i="3"/>
  <c r="H50" i="3"/>
  <c r="I50" i="3"/>
  <c r="F51" i="3"/>
  <c r="G51" i="3"/>
  <c r="H51" i="3"/>
  <c r="I51" i="3"/>
  <c r="F52" i="3"/>
  <c r="G52" i="3"/>
  <c r="H52" i="3"/>
  <c r="I52" i="3"/>
  <c r="F53" i="3"/>
  <c r="G53" i="3"/>
  <c r="H53" i="3"/>
  <c r="I53" i="3"/>
  <c r="F54" i="3"/>
  <c r="G54" i="3"/>
  <c r="H54" i="3"/>
  <c r="I54" i="3"/>
  <c r="F55" i="3"/>
  <c r="G55" i="3"/>
  <c r="H55" i="3"/>
  <c r="I55" i="3"/>
  <c r="F56" i="3"/>
  <c r="G56" i="3"/>
  <c r="H56" i="3"/>
  <c r="I56" i="3"/>
  <c r="F57" i="3"/>
  <c r="G57" i="3"/>
  <c r="H57" i="3"/>
  <c r="I57" i="3"/>
  <c r="E46" i="3"/>
  <c r="E47" i="3"/>
  <c r="E48" i="3"/>
  <c r="E49" i="3"/>
  <c r="E50" i="3"/>
  <c r="E51" i="3"/>
  <c r="E52" i="3"/>
  <c r="E53" i="3"/>
  <c r="E54" i="3"/>
  <c r="E55" i="3"/>
  <c r="E56" i="3"/>
  <c r="E57" i="3"/>
  <c r="C46" i="3"/>
  <c r="D46" i="3"/>
  <c r="C47" i="3"/>
  <c r="D47" i="3"/>
  <c r="C48" i="3"/>
  <c r="D48" i="3"/>
  <c r="C49" i="3"/>
  <c r="D49" i="3"/>
  <c r="C50" i="3"/>
  <c r="D50" i="3"/>
  <c r="C51" i="3"/>
  <c r="D51" i="3"/>
  <c r="C52" i="3"/>
  <c r="D52" i="3"/>
  <c r="C53" i="3"/>
  <c r="D53" i="3"/>
  <c r="C54" i="3"/>
  <c r="D54" i="3"/>
  <c r="C55" i="3"/>
  <c r="D55" i="3"/>
  <c r="C56" i="3"/>
  <c r="D56" i="3"/>
  <c r="C57" i="3"/>
  <c r="D57" i="3"/>
  <c r="B47" i="3"/>
  <c r="B48" i="3"/>
  <c r="B49" i="3"/>
  <c r="B50" i="3"/>
  <c r="B51" i="3"/>
  <c r="B52" i="3"/>
  <c r="B53" i="3"/>
  <c r="B54" i="3"/>
  <c r="B55" i="3"/>
  <c r="B56" i="3"/>
  <c r="B57" i="3"/>
  <c r="B46" i="3"/>
  <c r="F282" i="3"/>
  <c r="E282" i="3"/>
  <c r="D282" i="3"/>
  <c r="C282" i="3"/>
  <c r="K253" i="3"/>
  <c r="J253" i="3"/>
  <c r="I253" i="3"/>
  <c r="H253" i="3"/>
  <c r="G253" i="3"/>
  <c r="F253" i="3"/>
  <c r="E253" i="3"/>
  <c r="D253" i="3"/>
  <c r="C253" i="3"/>
  <c r="K226" i="3"/>
  <c r="J226" i="3"/>
  <c r="I226" i="3"/>
  <c r="H226" i="3"/>
  <c r="G226" i="3"/>
  <c r="F226" i="3"/>
  <c r="E226" i="3"/>
  <c r="D226" i="3"/>
  <c r="C226" i="3"/>
  <c r="K199" i="3"/>
  <c r="J199" i="3"/>
  <c r="I199" i="3"/>
  <c r="H199" i="3"/>
  <c r="G199" i="3"/>
  <c r="F199" i="3"/>
  <c r="E199" i="3"/>
  <c r="D199" i="3"/>
  <c r="C199" i="3"/>
  <c r="K45" i="3"/>
  <c r="I45" i="3"/>
  <c r="H45" i="3"/>
  <c r="G45" i="3"/>
  <c r="F45" i="3"/>
  <c r="E45" i="3"/>
  <c r="D45" i="3"/>
  <c r="C45" i="3"/>
  <c r="B45" i="3"/>
  <c r="I41" i="3"/>
  <c r="H41" i="3"/>
  <c r="G41" i="3"/>
  <c r="F41" i="3"/>
  <c r="E41" i="3"/>
  <c r="D41" i="3"/>
  <c r="C41" i="3"/>
  <c r="I40" i="3"/>
  <c r="H40" i="3"/>
  <c r="G40" i="3"/>
  <c r="F40" i="3"/>
  <c r="E40" i="3"/>
  <c r="D40" i="3"/>
  <c r="C40" i="3"/>
  <c r="I39" i="3"/>
  <c r="H39" i="3"/>
  <c r="G39" i="3"/>
  <c r="F39" i="3"/>
  <c r="E39" i="3"/>
  <c r="D39" i="3"/>
  <c r="C39" i="3"/>
  <c r="I38" i="3"/>
  <c r="H38" i="3"/>
  <c r="G38" i="3"/>
  <c r="F38" i="3"/>
  <c r="E38" i="3"/>
  <c r="D38" i="3"/>
  <c r="C38" i="3"/>
  <c r="I37" i="3"/>
  <c r="H37" i="3"/>
  <c r="G37" i="3"/>
  <c r="F37" i="3"/>
  <c r="E37" i="3"/>
  <c r="D37" i="3"/>
  <c r="C37" i="3"/>
  <c r="I36" i="3"/>
  <c r="H36" i="3"/>
  <c r="G36" i="3"/>
  <c r="F36" i="3"/>
  <c r="E36" i="3"/>
  <c r="D36" i="3"/>
  <c r="C36" i="3"/>
  <c r="I35" i="3"/>
  <c r="H35" i="3"/>
  <c r="G35" i="3"/>
  <c r="F35" i="3"/>
  <c r="E35" i="3"/>
  <c r="D35" i="3"/>
  <c r="C35" i="3"/>
  <c r="I34" i="3"/>
  <c r="H34" i="3"/>
  <c r="G34" i="3"/>
  <c r="F34" i="3"/>
  <c r="E34" i="3"/>
  <c r="D34" i="3"/>
  <c r="C34" i="3"/>
  <c r="I33" i="3"/>
  <c r="H33" i="3"/>
  <c r="G33" i="3"/>
  <c r="F33" i="3"/>
  <c r="E33" i="3"/>
  <c r="D33" i="3"/>
  <c r="C33" i="3"/>
  <c r="I32" i="3"/>
  <c r="H32" i="3"/>
  <c r="G32" i="3"/>
  <c r="F32" i="3"/>
  <c r="E32" i="3"/>
  <c r="D32" i="3"/>
  <c r="C32" i="3"/>
  <c r="I31" i="3"/>
  <c r="H31" i="3"/>
  <c r="G31" i="3"/>
  <c r="F31" i="3"/>
  <c r="E31" i="3"/>
  <c r="D31" i="3"/>
  <c r="C31" i="3"/>
  <c r="I30" i="3"/>
  <c r="H30" i="3"/>
  <c r="G30" i="3"/>
  <c r="F30" i="3"/>
  <c r="E30" i="3"/>
  <c r="D30" i="3"/>
  <c r="C30" i="3"/>
  <c r="I29" i="3"/>
  <c r="H29" i="3"/>
  <c r="G29" i="3"/>
  <c r="F29" i="3"/>
  <c r="E29" i="3"/>
  <c r="K27" i="3"/>
  <c r="K26" i="3"/>
  <c r="K25" i="3"/>
  <c r="I25" i="3"/>
  <c r="H25" i="3"/>
  <c r="G25" i="3"/>
  <c r="F25" i="3"/>
  <c r="E25" i="3"/>
  <c r="D25" i="3"/>
  <c r="C25" i="3"/>
  <c r="K24" i="3"/>
  <c r="I24" i="3"/>
  <c r="H24" i="3"/>
  <c r="G24" i="3"/>
  <c r="F24" i="3"/>
  <c r="E24" i="3"/>
  <c r="D24" i="3"/>
  <c r="C24" i="3"/>
  <c r="K23" i="3"/>
  <c r="I23" i="3"/>
  <c r="H23" i="3"/>
  <c r="G23" i="3"/>
  <c r="F23" i="3"/>
  <c r="E23" i="3"/>
  <c r="D23" i="3"/>
  <c r="C23" i="3"/>
  <c r="I22" i="3"/>
  <c r="H22" i="3"/>
  <c r="G22" i="3"/>
  <c r="F22" i="3"/>
  <c r="E22" i="3"/>
  <c r="D22" i="3"/>
  <c r="C22" i="3"/>
  <c r="K21" i="3"/>
  <c r="I21" i="3"/>
  <c r="H21" i="3"/>
  <c r="G21" i="3"/>
  <c r="F21" i="3"/>
  <c r="E21" i="3"/>
  <c r="D21" i="3"/>
  <c r="C21" i="3"/>
  <c r="K20" i="3"/>
  <c r="I20" i="3"/>
  <c r="H20" i="3"/>
  <c r="G20" i="3"/>
  <c r="F20" i="3"/>
  <c r="E20" i="3"/>
  <c r="D20" i="3"/>
  <c r="C20" i="3"/>
  <c r="K19" i="3"/>
  <c r="I19" i="3"/>
  <c r="H19" i="3"/>
  <c r="G19" i="3"/>
  <c r="F19" i="3"/>
  <c r="E19" i="3"/>
  <c r="D19" i="3"/>
  <c r="C19" i="3"/>
  <c r="K18" i="3"/>
  <c r="I18" i="3"/>
  <c r="H18" i="3"/>
  <c r="G18" i="3"/>
  <c r="F18" i="3"/>
  <c r="E18" i="3"/>
  <c r="D18" i="3"/>
  <c r="C18" i="3"/>
  <c r="K17" i="3"/>
  <c r="I17" i="3"/>
  <c r="H17" i="3"/>
  <c r="G17" i="3"/>
  <c r="F17" i="3"/>
  <c r="E17" i="3"/>
  <c r="D17" i="3"/>
  <c r="C17" i="3"/>
  <c r="K16" i="3"/>
  <c r="I16" i="3"/>
  <c r="H16" i="3"/>
  <c r="G16" i="3"/>
  <c r="F16" i="3"/>
  <c r="E16" i="3"/>
  <c r="D16" i="3"/>
  <c r="C16" i="3"/>
  <c r="I15" i="3"/>
  <c r="H15" i="3"/>
  <c r="G15" i="3"/>
  <c r="F15" i="3"/>
  <c r="E15" i="3"/>
  <c r="D15" i="3"/>
  <c r="C15" i="3"/>
  <c r="J14" i="3"/>
  <c r="I14" i="3"/>
  <c r="H14" i="3"/>
  <c r="G14" i="3"/>
  <c r="F14" i="3"/>
  <c r="E14" i="3"/>
  <c r="D14" i="3"/>
  <c r="C14" i="3"/>
  <c r="J13" i="3"/>
  <c r="I13" i="3"/>
  <c r="H13" i="3"/>
  <c r="G13" i="3"/>
  <c r="F13" i="3"/>
  <c r="E13" i="3"/>
  <c r="B13" i="3"/>
  <c r="C40" i="2"/>
  <c r="C50" i="2"/>
  <c r="C7" i="2"/>
  <c r="C38" i="2"/>
  <c r="C16" i="2"/>
  <c r="C51" i="2"/>
  <c r="C53" i="2"/>
  <c r="C66" i="2"/>
  <c r="R69" i="2"/>
  <c r="S69" i="2"/>
  <c r="T69" i="2"/>
  <c r="U69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V69" i="2"/>
  <c r="W69" i="2"/>
  <c r="X69" i="2"/>
  <c r="Y69" i="2"/>
  <c r="Z69" i="2"/>
  <c r="AA69" i="2"/>
  <c r="AB69" i="2"/>
  <c r="AC69" i="2"/>
  <c r="AD69" i="2"/>
  <c r="AE69" i="2"/>
  <c r="AF69" i="2"/>
  <c r="AG69" i="2"/>
  <c r="C79" i="2"/>
  <c r="C78" i="2"/>
  <c r="C77" i="2"/>
  <c r="C67" i="2"/>
  <c r="R68" i="2"/>
  <c r="S68" i="2"/>
  <c r="T68" i="2"/>
  <c r="U68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V68" i="2"/>
  <c r="W68" i="2"/>
  <c r="X68" i="2"/>
  <c r="Y68" i="2"/>
  <c r="Z68" i="2"/>
  <c r="AA68" i="2"/>
  <c r="AB68" i="2"/>
  <c r="AC68" i="2"/>
  <c r="AD68" i="2"/>
  <c r="AE68" i="2"/>
  <c r="AF68" i="2"/>
  <c r="AG68" i="2"/>
  <c r="C74" i="2"/>
  <c r="C73" i="2"/>
  <c r="C72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AE47" i="2"/>
  <c r="AF47" i="2"/>
  <c r="AG47" i="2"/>
  <c r="AG50" i="2"/>
  <c r="AG51" i="2"/>
  <c r="AG53" i="2"/>
  <c r="C12" i="2"/>
  <c r="AG61" i="2"/>
  <c r="C56" i="2"/>
  <c r="AG64" i="2"/>
  <c r="AG67" i="2"/>
  <c r="AF50" i="2"/>
  <c r="AF51" i="2"/>
  <c r="AF53" i="2"/>
  <c r="AF61" i="2"/>
  <c r="AF64" i="2"/>
  <c r="AF67" i="2"/>
  <c r="AE50" i="2"/>
  <c r="AE51" i="2"/>
  <c r="AE53" i="2"/>
  <c r="AE61" i="2"/>
  <c r="AE64" i="2"/>
  <c r="AE67" i="2"/>
  <c r="AD50" i="2"/>
  <c r="AD51" i="2"/>
  <c r="AD53" i="2"/>
  <c r="AD61" i="2"/>
  <c r="AD64" i="2"/>
  <c r="AD67" i="2"/>
  <c r="AC50" i="2"/>
  <c r="AC51" i="2"/>
  <c r="AC53" i="2"/>
  <c r="AC61" i="2"/>
  <c r="AC64" i="2"/>
  <c r="AC67" i="2"/>
  <c r="AB50" i="2"/>
  <c r="AB51" i="2"/>
  <c r="AB53" i="2"/>
  <c r="AB61" i="2"/>
  <c r="AB64" i="2"/>
  <c r="AB67" i="2"/>
  <c r="AA50" i="2"/>
  <c r="AA51" i="2"/>
  <c r="AA53" i="2"/>
  <c r="AA61" i="2"/>
  <c r="AA64" i="2"/>
  <c r="AA67" i="2"/>
  <c r="Z50" i="2"/>
  <c r="Z51" i="2"/>
  <c r="Z53" i="2"/>
  <c r="Z61" i="2"/>
  <c r="Z64" i="2"/>
  <c r="Z67" i="2"/>
  <c r="Y50" i="2"/>
  <c r="Y51" i="2"/>
  <c r="Y53" i="2"/>
  <c r="Y61" i="2"/>
  <c r="Y64" i="2"/>
  <c r="Y67" i="2"/>
  <c r="X50" i="2"/>
  <c r="X51" i="2"/>
  <c r="X53" i="2"/>
  <c r="X61" i="2"/>
  <c r="X64" i="2"/>
  <c r="X67" i="2"/>
  <c r="W50" i="2"/>
  <c r="W51" i="2"/>
  <c r="W53" i="2"/>
  <c r="W61" i="2"/>
  <c r="W64" i="2"/>
  <c r="W67" i="2"/>
  <c r="V50" i="2"/>
  <c r="V51" i="2"/>
  <c r="V53" i="2"/>
  <c r="V61" i="2"/>
  <c r="V62" i="2"/>
  <c r="V64" i="2"/>
  <c r="V67" i="2"/>
  <c r="U50" i="2"/>
  <c r="U51" i="2"/>
  <c r="U53" i="2"/>
  <c r="U61" i="2"/>
  <c r="U62" i="2"/>
  <c r="U64" i="2"/>
  <c r="U67" i="2"/>
  <c r="T50" i="2"/>
  <c r="T51" i="2"/>
  <c r="T53" i="2"/>
  <c r="T61" i="2"/>
  <c r="T62" i="2"/>
  <c r="T64" i="2"/>
  <c r="T67" i="2"/>
  <c r="S50" i="2"/>
  <c r="S51" i="2"/>
  <c r="S53" i="2"/>
  <c r="S61" i="2"/>
  <c r="S62" i="2"/>
  <c r="S64" i="2"/>
  <c r="S67" i="2"/>
  <c r="R50" i="2"/>
  <c r="R51" i="2"/>
  <c r="R53" i="2"/>
  <c r="R61" i="2"/>
  <c r="R62" i="2"/>
  <c r="R64" i="2"/>
  <c r="R67" i="2"/>
  <c r="Q50" i="2"/>
  <c r="Q51" i="2"/>
  <c r="Q53" i="2"/>
  <c r="Q61" i="2"/>
  <c r="Q62" i="2"/>
  <c r="Q64" i="2"/>
  <c r="Q67" i="2"/>
  <c r="P50" i="2"/>
  <c r="P51" i="2"/>
  <c r="P53" i="2"/>
  <c r="P61" i="2"/>
  <c r="P62" i="2"/>
  <c r="P64" i="2"/>
  <c r="P67" i="2"/>
  <c r="O50" i="2"/>
  <c r="O51" i="2"/>
  <c r="O53" i="2"/>
  <c r="O61" i="2"/>
  <c r="O62" i="2"/>
  <c r="O64" i="2"/>
  <c r="O67" i="2"/>
  <c r="N50" i="2"/>
  <c r="N51" i="2"/>
  <c r="N53" i="2"/>
  <c r="N61" i="2"/>
  <c r="N62" i="2"/>
  <c r="N64" i="2"/>
  <c r="N67" i="2"/>
  <c r="M50" i="2"/>
  <c r="M51" i="2"/>
  <c r="M53" i="2"/>
  <c r="M61" i="2"/>
  <c r="M62" i="2"/>
  <c r="M64" i="2"/>
  <c r="M67" i="2"/>
  <c r="L50" i="2"/>
  <c r="L51" i="2"/>
  <c r="L53" i="2"/>
  <c r="L61" i="2"/>
  <c r="L62" i="2"/>
  <c r="L64" i="2"/>
  <c r="L67" i="2"/>
  <c r="K50" i="2"/>
  <c r="K51" i="2"/>
  <c r="K53" i="2"/>
  <c r="K61" i="2"/>
  <c r="K62" i="2"/>
  <c r="K64" i="2"/>
  <c r="K67" i="2"/>
  <c r="J50" i="2"/>
  <c r="J51" i="2"/>
  <c r="J53" i="2"/>
  <c r="J61" i="2"/>
  <c r="J62" i="2"/>
  <c r="J64" i="2"/>
  <c r="J67" i="2"/>
  <c r="I50" i="2"/>
  <c r="I51" i="2"/>
  <c r="I53" i="2"/>
  <c r="I61" i="2"/>
  <c r="I62" i="2"/>
  <c r="I64" i="2"/>
  <c r="I67" i="2"/>
  <c r="H50" i="2"/>
  <c r="H51" i="2"/>
  <c r="H53" i="2"/>
  <c r="H61" i="2"/>
  <c r="H62" i="2"/>
  <c r="H64" i="2"/>
  <c r="H67" i="2"/>
  <c r="G50" i="2"/>
  <c r="G51" i="2"/>
  <c r="G53" i="2"/>
  <c r="G61" i="2"/>
  <c r="G62" i="2"/>
  <c r="G64" i="2"/>
  <c r="G67" i="2"/>
  <c r="F50" i="2"/>
  <c r="F51" i="2"/>
  <c r="F53" i="2"/>
  <c r="F61" i="2"/>
  <c r="F62" i="2"/>
  <c r="F64" i="2"/>
  <c r="F67" i="2"/>
  <c r="E50" i="2"/>
  <c r="E51" i="2"/>
  <c r="E53" i="2"/>
  <c r="E61" i="2"/>
  <c r="E62" i="2"/>
  <c r="E64" i="2"/>
  <c r="E67" i="2"/>
  <c r="D50" i="2"/>
  <c r="D51" i="2"/>
  <c r="D53" i="2"/>
  <c r="D60" i="2"/>
  <c r="D67" i="2"/>
  <c r="AG66" i="2"/>
  <c r="AF66" i="2"/>
  <c r="AE66" i="2"/>
  <c r="AD66" i="2"/>
  <c r="AC66" i="2"/>
  <c r="AB66" i="2"/>
  <c r="AA66" i="2"/>
  <c r="Z66" i="2"/>
  <c r="Y66" i="2"/>
  <c r="X66" i="2"/>
  <c r="W66" i="2"/>
  <c r="V66" i="2"/>
  <c r="U66" i="2"/>
  <c r="T66" i="2"/>
  <c r="S66" i="2"/>
  <c r="R66" i="2"/>
  <c r="Q66" i="2"/>
  <c r="P66" i="2"/>
  <c r="O66" i="2"/>
  <c r="N66" i="2"/>
  <c r="M66" i="2"/>
  <c r="L66" i="2"/>
  <c r="K66" i="2"/>
  <c r="J66" i="2"/>
  <c r="I66" i="2"/>
  <c r="H66" i="2"/>
  <c r="G66" i="2"/>
  <c r="F66" i="2"/>
  <c r="E66" i="2"/>
  <c r="D66" i="2"/>
  <c r="AG65" i="2"/>
  <c r="AF65" i="2"/>
  <c r="AE65" i="2"/>
  <c r="AD65" i="2"/>
  <c r="AC65" i="2"/>
  <c r="AB65" i="2"/>
  <c r="AA65" i="2"/>
  <c r="Z65" i="2"/>
  <c r="Y65" i="2"/>
  <c r="X65" i="2"/>
  <c r="W65" i="2"/>
  <c r="V63" i="2"/>
  <c r="V65" i="2"/>
  <c r="U63" i="2"/>
  <c r="U65" i="2"/>
  <c r="T63" i="2"/>
  <c r="T65" i="2"/>
  <c r="S63" i="2"/>
  <c r="S65" i="2"/>
  <c r="R63" i="2"/>
  <c r="R65" i="2"/>
  <c r="Q63" i="2"/>
  <c r="Q65" i="2"/>
  <c r="P63" i="2"/>
  <c r="P65" i="2"/>
  <c r="O63" i="2"/>
  <c r="O65" i="2"/>
  <c r="N63" i="2"/>
  <c r="N65" i="2"/>
  <c r="M63" i="2"/>
  <c r="M65" i="2"/>
  <c r="L63" i="2"/>
  <c r="L65" i="2"/>
  <c r="K63" i="2"/>
  <c r="K65" i="2"/>
  <c r="J63" i="2"/>
  <c r="J65" i="2"/>
  <c r="I63" i="2"/>
  <c r="I65" i="2"/>
  <c r="H63" i="2"/>
  <c r="H65" i="2"/>
  <c r="G63" i="2"/>
  <c r="G65" i="2"/>
  <c r="F63" i="2"/>
  <c r="F65" i="2"/>
  <c r="E63" i="2"/>
  <c r="E65" i="2"/>
  <c r="D63" i="2"/>
  <c r="D65" i="2"/>
  <c r="C65" i="2"/>
  <c r="D62" i="2"/>
  <c r="D64" i="2"/>
  <c r="C64" i="2"/>
  <c r="D61" i="2"/>
  <c r="C61" i="2"/>
  <c r="C29" i="2"/>
  <c r="C58" i="2"/>
  <c r="C57" i="2"/>
  <c r="C33" i="2"/>
  <c r="C34" i="2"/>
</calcChain>
</file>

<file path=xl/sharedStrings.xml><?xml version="1.0" encoding="utf-8"?>
<sst xmlns="http://schemas.openxmlformats.org/spreadsheetml/2006/main" count="309" uniqueCount="192">
  <si>
    <t>Beginning Date</t>
  </si>
  <si>
    <t>Ending Date</t>
  </si>
  <si>
    <t>Season</t>
  </si>
  <si>
    <t>Max Peak Demand</t>
  </si>
  <si>
    <t>Part Peak Demand</t>
  </si>
  <si>
    <t>Max Demand</t>
  </si>
  <si>
    <t>Max Off All Demand</t>
  </si>
  <si>
    <t>Peak Consumption</t>
  </si>
  <si>
    <t>Part Peak Consumption</t>
  </si>
  <si>
    <t>Off Peak Consumption</t>
  </si>
  <si>
    <t>Total Consumption</t>
  </si>
  <si>
    <t>Max Peak Demand Dollars</t>
  </si>
  <si>
    <t>Part Peak Demand Dollars</t>
  </si>
  <si>
    <t>Max Demand Dollars</t>
  </si>
  <si>
    <t>Total Demand Dollars</t>
  </si>
  <si>
    <t>Peak Consumption Dollars</t>
  </si>
  <si>
    <t>Part Peak Consumption Dollars</t>
  </si>
  <si>
    <t>Off Peak Consumption Dollars</t>
  </si>
  <si>
    <t>Total Consumption Dollars</t>
  </si>
  <si>
    <t>Grand Total</t>
  </si>
  <si>
    <t>winter</t>
  </si>
  <si>
    <t>summer</t>
  </si>
  <si>
    <t>Rate</t>
  </si>
  <si>
    <t>Price</t>
  </si>
  <si>
    <t>Anytime kW Peak (summer)</t>
  </si>
  <si>
    <t>Anytime kW Peak (winter)</t>
  </si>
  <si>
    <t>Max kW Peak (summer)</t>
  </si>
  <si>
    <t>Part kW Peak (summer)</t>
  </si>
  <si>
    <t>HELLO</t>
  </si>
  <si>
    <t>Part kW Peak (winter)</t>
  </si>
  <si>
    <t>kWh Off Peak (summer)</t>
  </si>
  <si>
    <t>kWh Off Peak (winter)</t>
  </si>
  <si>
    <t>kWh Part Peak (summer)</t>
  </si>
  <si>
    <t>kWh Part Peak (winter)</t>
  </si>
  <si>
    <t>kWh Peak (summer)</t>
  </si>
  <si>
    <t>kWh Peak (winter)</t>
  </si>
  <si>
    <t>Description</t>
  </si>
  <si>
    <t>Values</t>
  </si>
  <si>
    <t>Units</t>
  </si>
  <si>
    <t>Tariff</t>
  </si>
  <si>
    <t>E-19-TOU</t>
  </si>
  <si>
    <t>PV System Size</t>
  </si>
  <si>
    <t>kW-DC</t>
  </si>
  <si>
    <t>Specific Annual Production</t>
  </si>
  <si>
    <t>kWh / kW-AC / yr</t>
  </si>
  <si>
    <t>kWh PV Generation</t>
  </si>
  <si>
    <t>kWh / yr</t>
  </si>
  <si>
    <t>Annual Solar Revenue</t>
  </si>
  <si>
    <t>/ yr</t>
  </si>
  <si>
    <t>Solar $/kWh Revenue</t>
  </si>
  <si>
    <t>/ kWh</t>
  </si>
  <si>
    <t>Consumption (kWh) Offset</t>
  </si>
  <si>
    <t>Consumption ($$$) Offset</t>
  </si>
  <si>
    <t>Demand (kW) Offset</t>
  </si>
  <si>
    <t>Demand ($$$) Offset</t>
  </si>
  <si>
    <t>Total Bill (Cons + Dem) Offset</t>
  </si>
  <si>
    <t>Project Details</t>
  </si>
  <si>
    <t>Type</t>
  </si>
  <si>
    <t>Commercial</t>
  </si>
  <si>
    <t>PV System Size (kW-DC)</t>
  </si>
  <si>
    <t>DEFAULT VALUES</t>
  </si>
  <si>
    <t>O&amp;M Start Year</t>
  </si>
  <si>
    <t>O&amp;M End Year</t>
  </si>
  <si>
    <t>Federal Corporate Income Tax Rate</t>
  </si>
  <si>
    <t>State Corporate Income Tax Rate</t>
  </si>
  <si>
    <t>Blended Tax Rate</t>
  </si>
  <si>
    <t>Discount Rate</t>
  </si>
  <si>
    <t>kWh Appreciation</t>
  </si>
  <si>
    <t>Panel Degradation</t>
  </si>
  <si>
    <t>Effective kWh Appreciation</t>
  </si>
  <si>
    <t>Depreciation Schedule (Federal)</t>
  </si>
  <si>
    <t>5-year Bonus MACRS</t>
  </si>
  <si>
    <t>Depreciation Schedule (State)</t>
  </si>
  <si>
    <t>12-year Declining</t>
  </si>
  <si>
    <t>Capital Expenditures</t>
  </si>
  <si>
    <t>Panel Cost ($/W)</t>
  </si>
  <si>
    <t>Inverter Cost ($/W)</t>
  </si>
  <si>
    <t>Racking Cost ($/W)</t>
  </si>
  <si>
    <t>Balance of System ($/W)</t>
  </si>
  <si>
    <t>Contingency ($/W)</t>
  </si>
  <si>
    <t>Shipping + Delivery ($/W)</t>
  </si>
  <si>
    <t>Federal Sales Tax (%)</t>
  </si>
  <si>
    <t>State Sales Tax (%)</t>
  </si>
  <si>
    <t>Sales Tax (%)</t>
  </si>
  <si>
    <t>Labor ($/W)</t>
  </si>
  <si>
    <t>Design&amp;Engineering ($/W)</t>
  </si>
  <si>
    <t>Permitting&amp;Inspection ($/W)</t>
  </si>
  <si>
    <t>Price Per Watt ($/W)</t>
  </si>
  <si>
    <t>Total Initial Cost</t>
  </si>
  <si>
    <t>Operating Expenditures</t>
  </si>
  <si>
    <t>O&amp;M ($/kW)</t>
  </si>
  <si>
    <t>O&amp;M at Year 0 ($/yr)</t>
  </si>
  <si>
    <t>Replacing Inverter?</t>
  </si>
  <si>
    <t>No</t>
  </si>
  <si>
    <t>Price per Inverter ($)</t>
  </si>
  <si>
    <t>Inverter Replacement Year</t>
  </si>
  <si>
    <t>Yes</t>
  </si>
  <si>
    <t>CASH POSITION</t>
  </si>
  <si>
    <t>YEARS</t>
  </si>
  <si>
    <t>REVENUE</t>
  </si>
  <si>
    <t>Solar Revenue</t>
  </si>
  <si>
    <t>EXPENSE</t>
  </si>
  <si>
    <t>One-Time Inverter Replacement</t>
  </si>
  <si>
    <t>O&amp;M Service Warranty</t>
  </si>
  <si>
    <t>NET INCOME FROM OPERATIONS</t>
  </si>
  <si>
    <t>INVESTMENTS (ASSETS)</t>
  </si>
  <si>
    <t>Equipment</t>
  </si>
  <si>
    <t>EPC Costs</t>
  </si>
  <si>
    <t>Sales Tax</t>
  </si>
  <si>
    <t>INVESTMENT TAX CREDIT</t>
  </si>
  <si>
    <t>TAX LIABILITY (FROM OPERATIONS)</t>
  </si>
  <si>
    <t>DEPRECIATION (FEDERAL)</t>
  </si>
  <si>
    <t>DEPRECIATION (STATE)</t>
  </si>
  <si>
    <t>DEPRECIATION TAX BENEFIT (FEDERAL)</t>
  </si>
  <si>
    <t>DEPRECIATION TAX BENEFIT (STATE)</t>
  </si>
  <si>
    <t>NET ANNUAL CASH FLOW (PRE TAX)</t>
  </si>
  <si>
    <t>NET ANNUAL CASH FLOW (POST TAX)</t>
  </si>
  <si>
    <t>CUMULATIVE CASH POSITION (PRE TAX)</t>
  </si>
  <si>
    <t>CUMULATIVE CASH POSITION (POST TAX)</t>
  </si>
  <si>
    <t>POST TAX</t>
  </si>
  <si>
    <t>TOTAL NET PRESENT VALUE (NPV)</t>
  </si>
  <si>
    <t>INTERNAL RATE OF RETURN (IRR)</t>
  </si>
  <si>
    <t>PAYBACK PERIOD</t>
  </si>
  <si>
    <t>PRE TAX</t>
  </si>
  <si>
    <t xml:space="preserve"> </t>
  </si>
  <si>
    <t>Demand Usage (kW)</t>
  </si>
  <si>
    <t>kW Demand</t>
  </si>
  <si>
    <t>Utility Tariff Rate</t>
  </si>
  <si>
    <t>Billing Period Start</t>
  </si>
  <si>
    <t>Billing Period End</t>
  </si>
  <si>
    <t>$/kW or $/kWh</t>
  </si>
  <si>
    <t>Summer</t>
  </si>
  <si>
    <t>Max kW Peak</t>
  </si>
  <si>
    <t>Part kW Peak</t>
  </si>
  <si>
    <t>Anytime kW Peak</t>
  </si>
  <si>
    <t>kWh Peak</t>
  </si>
  <si>
    <t>kWh Part Peak</t>
  </si>
  <si>
    <t>kWh Off Peak</t>
  </si>
  <si>
    <t>Winter</t>
  </si>
  <si>
    <t>Energy Usage (kWh)</t>
  </si>
  <si>
    <t>kWh Consumption</t>
  </si>
  <si>
    <t>#</t>
  </si>
  <si>
    <t>Demand &amp; Energy Charge ($$$)</t>
  </si>
  <si>
    <t>$$$/kW - Demand</t>
  </si>
  <si>
    <t>$$$/kWh - Consumption</t>
  </si>
  <si>
    <t>Savings Analysis</t>
  </si>
  <si>
    <t>Weather Station</t>
  </si>
  <si>
    <t>Specific Annual Prod.</t>
  </si>
  <si>
    <t>kWh Offset %</t>
  </si>
  <si>
    <t>Consump. $$$ Offset</t>
  </si>
  <si>
    <t>kW Offset %</t>
  </si>
  <si>
    <t>Demand $$$ Offset</t>
  </si>
  <si>
    <t>Total Bill Offset</t>
  </si>
  <si>
    <t>1st Year Savings Summary</t>
  </si>
  <si>
    <t>kWh Remaining</t>
  </si>
  <si>
    <t>$$$ Consumption</t>
  </si>
  <si>
    <t>$$$ Covered by PV</t>
  </si>
  <si>
    <t>$$$ to Pay to Utility</t>
  </si>
  <si>
    <t>$$$ Demand</t>
  </si>
  <si>
    <t>$$$ Total to Pay</t>
  </si>
  <si>
    <t>Pre-Tax Financial Summary</t>
  </si>
  <si>
    <t>System Size (kW-DC)</t>
  </si>
  <si>
    <t>30-Year NPV</t>
  </si>
  <si>
    <t>Federal Corporate Tax Rate</t>
  </si>
  <si>
    <t>30-Year IRR</t>
  </si>
  <si>
    <t>State Corporate Tax Rate</t>
  </si>
  <si>
    <t>Gross Cost</t>
  </si>
  <si>
    <t>Payback Period</t>
  </si>
  <si>
    <t>30% ITC</t>
  </si>
  <si>
    <t>1st Year Fed. Dep.</t>
  </si>
  <si>
    <t>Post-Tax Financial Summary</t>
  </si>
  <si>
    <t>1st Year State Dep.</t>
  </si>
  <si>
    <t>Net Cost</t>
  </si>
  <si>
    <t>Federal Depreciation Sched.</t>
  </si>
  <si>
    <t>State Depreciation Sched.</t>
  </si>
  <si>
    <t xml:space="preserve">O&amp;M at Year 1 </t>
  </si>
  <si>
    <t>Invert. Replace Yr.</t>
  </si>
  <si>
    <t>Year by Year Analysis</t>
  </si>
  <si>
    <t>Inverter Replacement</t>
  </si>
  <si>
    <t>Net Income from Operations</t>
  </si>
  <si>
    <t>Investment Tax Credit</t>
  </si>
  <si>
    <t>Tax Liabilities from Operations</t>
  </si>
  <si>
    <t>Federal Depreciation</t>
  </si>
  <si>
    <t>State Depreciation</t>
  </si>
  <si>
    <t>Federal Dep. Tax Benefit</t>
  </si>
  <si>
    <t>State Dep. Tax Benefit</t>
  </si>
  <si>
    <t>Net Annual Cash - Pre Tax</t>
  </si>
  <si>
    <t>Net Annual Cash - Post Tax</t>
  </si>
  <si>
    <t>Cumulative Cash - Pre Tax</t>
  </si>
  <si>
    <t>Cumulative Cash - Post Tax</t>
  </si>
  <si>
    <t>Federal Depreciation Tax Benefit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</si>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</sst>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6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64" formatCode="yyyy\-mm\-dd"/>
    <numFmt numFmtId="165" formatCode="0.0%"/>
    <numFmt numFmtId="166" formatCode="0.0000000000"/>
    <numFmt numFmtId="167" formatCode="_-* #,##0.0_-;\-* #,##0.0_-;_-* &quot;-&quot;??_-;_-@_-"/>
    <numFmt numFmtId="168" formatCode="#,##0.00&quot; $&quot;;\-#,##0.00&quot; $&quot;"/>
    <numFmt numFmtId="169" formatCode="0.00_)"/>
    <numFmt numFmtId="170" formatCode="&quot;$&quot;#,##0.00000_);\(&quot;$&quot;#,##0.00000\)"/>
    <numFmt numFmtId="171" formatCode="0.00000"/>
    <numFmt numFmtId="172" formatCode="&quot;$&quot;#,##0.00"/>
    <numFmt numFmtId="173" formatCode="&quot;$&quot;#,##0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006100"/>
      <name val="Calibri"/>
      <family val="2"/>
      <scheme val="minor"/>
    </font>
    <font>
      <sz val="10"/>
      <name val="Arial"/>
      <family val="2"/>
    </font>
    <font>
      <sz val="10"/>
      <name val="Geneva"/>
    </font>
    <font>
      <sz val="11"/>
      <name val="??"/>
      <family val="3"/>
      <charset val="129"/>
    </font>
    <font>
      <sz val="8"/>
      <name val="Arial"/>
      <family val="2"/>
    </font>
    <font>
      <b/>
      <sz val="11"/>
      <color indexed="37"/>
      <name val="Arial"/>
      <family val="2"/>
    </font>
    <font>
      <sz val="10"/>
      <color indexed="12"/>
      <name val="Arial"/>
      <family val="2"/>
    </font>
    <font>
      <sz val="7"/>
      <name val="Small Fonts"/>
      <family val="2"/>
    </font>
    <font>
      <b/>
      <i/>
      <sz val="16"/>
      <name val="Helv"/>
    </font>
    <font>
      <sz val="8"/>
      <color indexed="12"/>
      <name val="Arial"/>
      <family val="2"/>
    </font>
    <font>
      <sz val="30"/>
      <color theme="1"/>
      <name val="Calibri"/>
      <family val="2"/>
      <scheme val="minor"/>
    </font>
    <font>
      <sz val="70"/>
      <color theme="1"/>
      <name val="Calibri"/>
      <family val="2"/>
      <scheme val="minor"/>
    </font>
    <font>
      <b/>
      <sz val="50"/>
      <color theme="1"/>
      <name val="Calibri"/>
      <family val="2"/>
      <scheme val="minor"/>
    </font>
    <font>
      <sz val="40"/>
      <color theme="1"/>
      <name val="Calibri"/>
      <family val="2"/>
      <scheme val="minor"/>
    </font>
    <font>
      <b/>
      <sz val="40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30"/>
      <color theme="1"/>
      <name val="Calibri"/>
      <family val="2"/>
      <scheme val="minor"/>
    </font>
    <font>
      <sz val="34"/>
      <color theme="1"/>
      <name val="Calibri"/>
      <family val="2"/>
      <scheme val="minor"/>
    </font>
    <font>
      <b/>
      <sz val="34"/>
      <color theme="1"/>
      <name val="Calibri"/>
      <family val="2"/>
      <scheme val="minor"/>
    </font>
    <font>
      <b/>
      <sz val="11"/>
      <name val="Calibri"/>
    </font>
  </fonts>
  <fills count="1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92D05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double">
        <color auto="1"/>
      </left>
      <right/>
      <top/>
      <bottom style="hair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02">
    <xf numFmtId="0" fontId="0" fillId="0" borderId="0"/>
    <xf numFmtId="0" fontId="1" fillId="0" borderId="0"/>
    <xf numFmtId="44" fontId="1" fillId="0" borderId="0"/>
    <xf numFmtId="0" fontId="2" fillId="2" borderId="0"/>
    <xf numFmtId="0" fontId="5" fillId="3" borderId="2"/>
    <xf numFmtId="0" fontId="9" fillId="0" borderId="0"/>
    <xf numFmtId="166" fontId="10" fillId="5" borderId="14"/>
    <xf numFmtId="44" fontId="9" fillId="0" borderId="0"/>
    <xf numFmtId="6" fontId="11" fillId="0" borderId="0"/>
    <xf numFmtId="167" fontId="9" fillId="0" borderId="0"/>
    <xf numFmtId="0" fontId="12" fillId="6" borderId="0"/>
    <xf numFmtId="0" fontId="13" fillId="0" borderId="0"/>
    <xf numFmtId="168" fontId="9" fillId="0" borderId="0"/>
    <xf numFmtId="168" fontId="9" fillId="0" borderId="0"/>
    <xf numFmtId="0" fontId="14" fillId="0" borderId="15"/>
    <xf numFmtId="0" fontId="12" fillId="7" borderId="17"/>
    <xf numFmtId="0" fontId="15" fillId="0" borderId="0"/>
    <xf numFmtId="169" fontId="16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2" fillId="8" borderId="0"/>
    <xf numFmtId="0" fontId="12" fillId="0" borderId="0"/>
    <xf numFmtId="0" fontId="17" fillId="0" borderId="15"/>
  </cellStyleXfs>
  <cellXfs count="109">
    <xf numFmtId="0" fontId="0" fillId="0" borderId="0" xfId="0"/>
    <xf numFmtId="0" fontId="0" fillId="0" borderId="0" xfId="0" quotePrefix="1"/>
    <xf numFmtId="0" fontId="4" fillId="0" borderId="1" xfId="0" applyFont="1" applyBorder="1"/>
    <xf numFmtId="0" fontId="3" fillId="0" borderId="1" xfId="0" applyFont="1" applyBorder="1" applyAlignment="1">
      <alignment horizontal="center"/>
    </xf>
    <xf numFmtId="0" fontId="0" fillId="0" borderId="1" xfId="0" applyBorder="1"/>
    <xf numFmtId="10" fontId="3" fillId="3" borderId="1" xfId="4" applyNumberFormat="1" applyFont="1" applyBorder="1" applyAlignment="1">
      <alignment horizontal="center"/>
    </xf>
    <xf numFmtId="10" fontId="3" fillId="0" borderId="1" xfId="0" applyNumberFormat="1" applyFont="1" applyBorder="1" applyAlignment="1">
      <alignment horizontal="center"/>
    </xf>
    <xf numFmtId="0" fontId="3" fillId="0" borderId="0" xfId="0" applyFont="1"/>
    <xf numFmtId="2" fontId="3" fillId="0" borderId="1" xfId="0" applyNumberFormat="1" applyFont="1" applyBorder="1" applyAlignment="1">
      <alignment horizontal="center"/>
    </xf>
    <xf numFmtId="0" fontId="3" fillId="0" borderId="1" xfId="0" applyFont="1" applyBorder="1"/>
    <xf numFmtId="2" fontId="3" fillId="3" borderId="1" xfId="4" applyNumberFormat="1" applyFont="1" applyBorder="1" applyAlignment="1">
      <alignment horizontal="center"/>
    </xf>
    <xf numFmtId="0" fontId="4" fillId="0" borderId="3" xfId="0" applyFont="1" applyBorder="1"/>
    <xf numFmtId="0" fontId="4" fillId="4" borderId="1" xfId="0" applyFont="1" applyFill="1" applyBorder="1"/>
    <xf numFmtId="0" fontId="3" fillId="3" borderId="1" xfId="4" applyFont="1" applyBorder="1" applyAlignment="1">
      <alignment horizontal="center"/>
    </xf>
    <xf numFmtId="1" fontId="3" fillId="3" borderId="1" xfId="4" applyNumberFormat="1" applyFont="1" applyBorder="1" applyAlignment="1">
      <alignment horizontal="center"/>
    </xf>
    <xf numFmtId="0" fontId="4" fillId="0" borderId="0" xfId="0" applyFont="1"/>
    <xf numFmtId="0" fontId="6" fillId="0" borderId="1" xfId="0" applyFont="1" applyBorder="1" applyAlignment="1">
      <alignment horizontal="left"/>
    </xf>
    <xf numFmtId="0" fontId="6" fillId="0" borderId="1" xfId="0" applyFont="1" applyBorder="1" applyAlignment="1">
      <alignment horizontal="center"/>
    </xf>
    <xf numFmtId="0" fontId="6" fillId="0" borderId="1" xfId="0" applyFont="1" applyBorder="1"/>
    <xf numFmtId="0" fontId="0" fillId="0" borderId="5" xfId="0" applyBorder="1"/>
    <xf numFmtId="0" fontId="7" fillId="0" borderId="1" xfId="0" applyFont="1" applyBorder="1"/>
    <xf numFmtId="10" fontId="7" fillId="0" borderId="1" xfId="0" applyNumberFormat="1" applyFont="1" applyBorder="1"/>
    <xf numFmtId="0" fontId="8" fillId="2" borderId="1" xfId="3" applyFont="1" applyBorder="1"/>
    <xf numFmtId="0" fontId="6" fillId="0" borderId="7" xfId="0" applyFont="1" applyBorder="1"/>
    <xf numFmtId="0" fontId="6" fillId="0" borderId="9" xfId="0" applyFont="1" applyBorder="1"/>
    <xf numFmtId="0" fontId="6" fillId="0" borderId="11" xfId="0" applyFont="1" applyBorder="1"/>
    <xf numFmtId="2" fontId="6" fillId="0" borderId="12" xfId="0" applyNumberFormat="1" applyFont="1" applyBorder="1" applyAlignment="1">
      <alignment horizontal="right"/>
    </xf>
    <xf numFmtId="0" fontId="6" fillId="0" borderId="13" xfId="0" applyFont="1" applyBorder="1"/>
    <xf numFmtId="2" fontId="6" fillId="0" borderId="13" xfId="0" applyNumberFormat="1" applyFont="1" applyBorder="1" applyAlignment="1">
      <alignment horizontal="right"/>
    </xf>
    <xf numFmtId="0" fontId="0" fillId="0" borderId="0" xfId="0" applyAlignment="1">
      <alignment horizontal="center"/>
    </xf>
    <xf numFmtId="0" fontId="19" fillId="0" borderId="0" xfId="0" applyFont="1"/>
    <xf numFmtId="0" fontId="22" fillId="9" borderId="1" xfId="0" applyFont="1" applyFill="1" applyBorder="1" applyAlignment="1">
      <alignment horizontal="center"/>
    </xf>
    <xf numFmtId="0" fontId="22" fillId="9" borderId="1" xfId="0" applyFont="1" applyFill="1" applyBorder="1"/>
    <xf numFmtId="0" fontId="21" fillId="0" borderId="16" xfId="0" applyFont="1" applyBorder="1"/>
    <xf numFmtId="14" fontId="21" fillId="10" borderId="1" xfId="0" applyNumberFormat="1" applyFont="1" applyFill="1" applyBorder="1" applyAlignment="1">
      <alignment horizontal="center"/>
    </xf>
    <xf numFmtId="1" fontId="21" fillId="10" borderId="1" xfId="1" applyNumberFormat="1" applyFont="1" applyFill="1" applyBorder="1" applyAlignment="1">
      <alignment horizontal="center" vertical="center"/>
    </xf>
    <xf numFmtId="0" fontId="22" fillId="0" borderId="1" xfId="0" applyFont="1" applyBorder="1"/>
    <xf numFmtId="0" fontId="21" fillId="0" borderId="0" xfId="0" applyFont="1" applyAlignment="1">
      <alignment horizontal="center"/>
    </xf>
    <xf numFmtId="14" fontId="21" fillId="10" borderId="0" xfId="0" applyNumberFormat="1" applyFont="1" applyFill="1" applyAlignment="1">
      <alignment horizontal="center"/>
    </xf>
    <xf numFmtId="1" fontId="22" fillId="10" borderId="1" xfId="1" applyNumberFormat="1" applyFont="1" applyFill="1" applyBorder="1" applyAlignment="1">
      <alignment horizontal="center" vertical="center"/>
    </xf>
    <xf numFmtId="0" fontId="22" fillId="0" borderId="0" xfId="0" applyFont="1"/>
    <xf numFmtId="14" fontId="21" fillId="0" borderId="1" xfId="0" applyNumberFormat="1" applyFont="1" applyBorder="1" applyAlignment="1">
      <alignment horizontal="center"/>
    </xf>
    <xf numFmtId="1" fontId="22" fillId="10" borderId="0" xfId="1" applyNumberFormat="1" applyFont="1" applyFill="1" applyAlignment="1">
      <alignment horizontal="center" vertical="center"/>
    </xf>
    <xf numFmtId="1" fontId="25" fillId="10" borderId="0" xfId="1" applyNumberFormat="1" applyFont="1" applyFill="1" applyAlignment="1">
      <alignment horizontal="center" vertical="center"/>
    </xf>
    <xf numFmtId="0" fontId="23" fillId="0" borderId="0" xfId="0" applyFont="1" applyAlignment="1">
      <alignment horizontal="center"/>
    </xf>
    <xf numFmtId="0" fontId="18" fillId="0" borderId="0" xfId="0" applyFont="1"/>
    <xf numFmtId="0" fontId="23" fillId="0" borderId="0" xfId="0" applyFont="1"/>
    <xf numFmtId="0" fontId="24" fillId="0" borderId="0" xfId="0" applyFont="1"/>
    <xf numFmtId="0" fontId="21" fillId="0" borderId="1" xfId="0" applyFont="1" applyBorder="1" applyAlignment="1">
      <alignment horizontal="center" wrapText="1"/>
    </xf>
    <xf numFmtId="4" fontId="21" fillId="0" borderId="1" xfId="0" applyNumberFormat="1" applyFont="1" applyBorder="1" applyAlignment="1">
      <alignment horizontal="center"/>
    </xf>
    <xf numFmtId="2" fontId="21" fillId="0" borderId="1" xfId="0" applyNumberFormat="1" applyFont="1" applyBorder="1" applyAlignment="1">
      <alignment horizontal="center"/>
    </xf>
    <xf numFmtId="10" fontId="21" fillId="0" borderId="1" xfId="0" applyNumberFormat="1" applyFont="1" applyBorder="1" applyAlignment="1">
      <alignment horizontal="center"/>
    </xf>
    <xf numFmtId="10" fontId="21" fillId="0" borderId="0" xfId="0" applyNumberFormat="1" applyFont="1" applyAlignment="1">
      <alignment horizontal="center"/>
    </xf>
    <xf numFmtId="2" fontId="18" fillId="0" borderId="0" xfId="0" applyNumberFormat="1" applyFont="1"/>
    <xf numFmtId="10" fontId="18" fillId="0" borderId="0" xfId="0" applyNumberFormat="1" applyFont="1" applyAlignment="1">
      <alignment horizontal="center"/>
    </xf>
    <xf numFmtId="0" fontId="22" fillId="0" borderId="1" xfId="0" applyFont="1" applyBorder="1" applyAlignment="1">
      <alignment horizontal="left"/>
    </xf>
    <xf numFmtId="10" fontId="18" fillId="0" borderId="0" xfId="0" applyNumberFormat="1" applyFont="1"/>
    <xf numFmtId="0" fontId="21" fillId="0" borderId="0" xfId="0" applyFont="1"/>
    <xf numFmtId="0" fontId="22" fillId="0" borderId="4" xfId="0" applyFont="1" applyBorder="1"/>
    <xf numFmtId="0" fontId="22" fillId="0" borderId="5" xfId="0" applyFont="1" applyBorder="1"/>
    <xf numFmtId="0" fontId="22" fillId="0" borderId="4" xfId="0" applyFont="1" applyBorder="1" applyAlignment="1">
      <alignment horizontal="left"/>
    </xf>
    <xf numFmtId="0" fontId="22" fillId="0" borderId="5" xfId="0" applyFont="1" applyBorder="1" applyAlignment="1">
      <alignment horizontal="left"/>
    </xf>
    <xf numFmtId="0" fontId="21" fillId="0" borderId="1" xfId="0" applyFont="1" applyBorder="1" applyAlignment="1">
      <alignment horizontal="center"/>
    </xf>
    <xf numFmtId="0" fontId="26" fillId="0" borderId="0" xfId="0" applyFont="1"/>
    <xf numFmtId="0" fontId="27" fillId="0" borderId="0" xfId="0" applyFont="1"/>
    <xf numFmtId="0" fontId="26" fillId="0" borderId="0" xfId="0" applyFont="1" applyAlignment="1">
      <alignment horizontal="center"/>
    </xf>
    <xf numFmtId="0" fontId="25" fillId="9" borderId="1" xfId="0" applyFont="1" applyFill="1" applyBorder="1"/>
    <xf numFmtId="0" fontId="25" fillId="0" borderId="1" xfId="0" applyFont="1" applyBorder="1"/>
    <xf numFmtId="0" fontId="25" fillId="0" borderId="0" xfId="0" applyFont="1"/>
    <xf numFmtId="0" fontId="6" fillId="0" borderId="0" xfId="0" applyFont="1"/>
    <xf numFmtId="0" fontId="22" fillId="9" borderId="5" xfId="0" applyFont="1" applyFill="1" applyBorder="1" applyAlignment="1">
      <alignment horizontal="center"/>
    </xf>
    <xf numFmtId="0" fontId="0" fillId="0" borderId="0" xfId="0"/>
    <xf numFmtId="0" fontId="22" fillId="9" borderId="4" xfId="0" applyFont="1" applyFill="1" applyBorder="1" applyAlignment="1">
      <alignment horizontal="center"/>
    </xf>
    <xf numFmtId="0" fontId="28" fillId="0" borderId="18" xfId="0" applyFont="1" applyBorder="1" applyAlignment="1">
      <alignment horizontal="center" vertical="top"/>
    </xf>
    <xf numFmtId="164" fontId="0" fillId="0" borderId="0" xfId="0" applyNumberFormat="1"/>
    <xf numFmtId="44" fontId="4" fillId="4" borderId="1" xfId="0" applyNumberFormat="1" applyFont="1" applyFill="1" applyBorder="1" applyAlignment="1">
      <alignment horizontal="center"/>
    </xf>
    <xf numFmtId="44" fontId="0" fillId="0" borderId="1" xfId="0" applyNumberFormat="1" applyBorder="1"/>
    <xf numFmtId="44" fontId="0" fillId="0" borderId="0" xfId="0" applyNumberFormat="1"/>
    <xf numFmtId="44" fontId="0" fillId="0" borderId="1" xfId="2" applyFont="1" applyBorder="1"/>
    <xf numFmtId="44" fontId="8" fillId="2" borderId="1" xfId="3" applyNumberFormat="1" applyFont="1" applyBorder="1"/>
    <xf numFmtId="8" fontId="6" fillId="0" borderId="8" xfId="0" applyNumberFormat="1" applyFont="1" applyBorder="1"/>
    <xf numFmtId="165" fontId="6" fillId="0" borderId="10" xfId="0" applyNumberFormat="1" applyFont="1" applyBorder="1"/>
    <xf numFmtId="7" fontId="21" fillId="0" borderId="1" xfId="2" applyNumberFormat="1" applyFont="1" applyBorder="1" applyAlignment="1">
      <alignment horizontal="center"/>
    </xf>
    <xf numFmtId="170" fontId="21" fillId="0" borderId="1" xfId="2" applyNumberFormat="1" applyFont="1" applyBorder="1" applyAlignment="1">
      <alignment horizontal="center"/>
    </xf>
    <xf numFmtId="170" fontId="21" fillId="0" borderId="0" xfId="2" applyNumberFormat="1" applyFont="1" applyAlignment="1">
      <alignment horizontal="center"/>
    </xf>
    <xf numFmtId="5" fontId="21" fillId="10" borderId="1" xfId="1" applyNumberFormat="1" applyFont="1" applyFill="1" applyBorder="1" applyAlignment="1">
      <alignment horizontal="center" vertical="center"/>
    </xf>
    <xf numFmtId="5" fontId="21" fillId="0" borderId="1" xfId="0" applyNumberFormat="1" applyFont="1" applyBorder="1" applyAlignment="1">
      <alignment horizontal="center"/>
    </xf>
    <xf numFmtId="5" fontId="22" fillId="10" borderId="1" xfId="1" applyNumberFormat="1" applyFont="1" applyFill="1" applyBorder="1" applyAlignment="1">
      <alignment horizontal="center" vertical="center"/>
    </xf>
    <xf numFmtId="5" fontId="22" fillId="11" borderId="1" xfId="0" applyNumberFormat="1" applyFont="1" applyFill="1" applyBorder="1" applyAlignment="1">
      <alignment horizontal="center"/>
    </xf>
    <xf numFmtId="5" fontId="25" fillId="0" borderId="0" xfId="0" applyNumberFormat="1" applyFont="1" applyAlignment="1">
      <alignment horizontal="center"/>
    </xf>
    <xf numFmtId="5" fontId="18" fillId="0" borderId="0" xfId="0" applyNumberFormat="1" applyFont="1" applyAlignment="1">
      <alignment horizontal="center"/>
    </xf>
    <xf numFmtId="42" fontId="18" fillId="0" borderId="0" xfId="0" applyNumberFormat="1" applyFont="1"/>
    <xf numFmtId="165" fontId="21" fillId="0" borderId="1" xfId="0" applyNumberFormat="1" applyFont="1" applyBorder="1" applyAlignment="1">
      <alignment horizontal="center"/>
    </xf>
    <xf numFmtId="165" fontId="21" fillId="11" borderId="1" xfId="0" applyNumberFormat="1" applyFont="1" applyFill="1" applyBorder="1" applyAlignment="1">
      <alignment horizontal="center"/>
    </xf>
    <xf numFmtId="171" fontId="18" fillId="0" borderId="0" xfId="0" applyNumberFormat="1" applyFont="1"/>
    <xf numFmtId="172" fontId="21" fillId="0" borderId="1" xfId="0" applyNumberFormat="1" applyFont="1" applyBorder="1" applyAlignment="1">
      <alignment horizontal="center"/>
    </xf>
    <xf numFmtId="172" fontId="21" fillId="11" borderId="1" xfId="0" applyNumberFormat="1" applyFont="1" applyFill="1" applyBorder="1" applyAlignment="1">
      <alignment horizontal="center"/>
    </xf>
    <xf numFmtId="7" fontId="21" fillId="0" borderId="1" xfId="0" applyNumberFormat="1" applyFont="1" applyBorder="1" applyAlignment="1">
      <alignment horizontal="center"/>
    </xf>
    <xf numFmtId="173" fontId="21" fillId="0" borderId="1" xfId="0" applyNumberFormat="1" applyFont="1" applyBorder="1" applyAlignment="1">
      <alignment horizontal="center"/>
    </xf>
    <xf numFmtId="44" fontId="18" fillId="0" borderId="1" xfId="0" applyNumberFormat="1" applyFont="1" applyBorder="1"/>
    <xf numFmtId="0" fontId="6" fillId="0" borderId="6" xfId="0" applyFont="1" applyBorder="1" applyAlignment="1">
      <alignment horizontal="center"/>
    </xf>
    <xf numFmtId="0" fontId="0" fillId="0" borderId="0" xfId="0"/>
    <xf numFmtId="0" fontId="3" fillId="2" borderId="1" xfId="3" applyFont="1" applyBorder="1" applyAlignment="1">
      <alignment horizontal="center"/>
    </xf>
    <xf numFmtId="0" fontId="3" fillId="2" borderId="4" xfId="3" applyFont="1" applyBorder="1" applyAlignment="1">
      <alignment horizontal="center"/>
    </xf>
    <xf numFmtId="0" fontId="2" fillId="2" borderId="1" xfId="3" applyBorder="1" applyAlignment="1">
      <alignment horizontal="center"/>
    </xf>
    <xf numFmtId="0" fontId="22" fillId="9" borderId="4" xfId="0" applyFont="1" applyFill="1" applyBorder="1" applyAlignment="1">
      <alignment horizontal="center"/>
    </xf>
    <xf numFmtId="0" fontId="20" fillId="10" borderId="0" xfId="0" applyFont="1" applyFill="1" applyAlignment="1">
      <alignment horizontal="left" vertical="center"/>
    </xf>
    <xf numFmtId="0" fontId="20" fillId="9" borderId="4" xfId="0" applyFont="1" applyFill="1" applyBorder="1" applyAlignment="1">
      <alignment horizontal="center"/>
    </xf>
    <xf numFmtId="0" fontId="20" fillId="9" borderId="1" xfId="0" applyFont="1" applyFill="1" applyBorder="1" applyAlignment="1">
      <alignment horizontal="center"/>
    </xf>
  </cellXfs>
  <cellStyles count="102">
    <cellStyle name="_x0010_“+ˆÉ•?pý¤" xfId="5"/>
    <cellStyle name="Actual Date" xfId="6"/>
    <cellStyle name="Comma" xfId="1" builtinId="3"/>
    <cellStyle name="Currency" xfId="2" builtinId="4"/>
    <cellStyle name="Currency 2" xfId="7"/>
    <cellStyle name="Date" xfId="8"/>
    <cellStyle name="Fixed" xfId="9"/>
    <cellStyle name="Good 2" xfId="3"/>
    <cellStyle name="Grey" xfId="10"/>
    <cellStyle name="HEADER" xfId="11"/>
    <cellStyle name="Heading1" xfId="12"/>
    <cellStyle name="Heading2" xfId="13"/>
    <cellStyle name="HIGHLIGHT" xfId="14"/>
    <cellStyle name="Input [yellow]" xfId="15"/>
    <cellStyle name="Input 2" xfId="4"/>
    <cellStyle name="no dec" xfId="16"/>
    <cellStyle name="Normal" xfId="0" builtinId="0"/>
    <cellStyle name="Normal - Style1" xfId="17"/>
    <cellStyle name="Normal 10" xfId="18"/>
    <cellStyle name="Normal 10 2" xfId="19"/>
    <cellStyle name="Normal 10 3" xfId="20"/>
    <cellStyle name="Normal 10 3 2" xfId="21"/>
    <cellStyle name="Normal 10 4" xfId="22"/>
    <cellStyle name="Normal 10 4 2" xfId="23"/>
    <cellStyle name="Normal 10 4 3" xfId="24"/>
    <cellStyle name="Normal 11" xfId="25"/>
    <cellStyle name="Normal 11 2" xfId="26"/>
    <cellStyle name="Normal 11 3" xfId="27"/>
    <cellStyle name="Normal 11 3 2" xfId="28"/>
    <cellStyle name="Normal 11 4" xfId="29"/>
    <cellStyle name="Normal 11 4 2" xfId="30"/>
    <cellStyle name="Normal 11 4 3" xfId="31"/>
    <cellStyle name="Normal 12" xfId="32"/>
    <cellStyle name="Normal 13" xfId="33"/>
    <cellStyle name="Normal 14" xfId="34"/>
    <cellStyle name="Normal 15" xfId="35"/>
    <cellStyle name="Normal 16" xfId="36"/>
    <cellStyle name="Normal 17" xfId="37"/>
    <cellStyle name="Normal 18" xfId="38"/>
    <cellStyle name="Normal 19" xfId="39"/>
    <cellStyle name="Normal 2" xfId="40"/>
    <cellStyle name="Normal 20" xfId="41"/>
    <cellStyle name="Normal 21" xfId="42"/>
    <cellStyle name="Normal 22" xfId="43"/>
    <cellStyle name="Normal 23" xfId="44"/>
    <cellStyle name="Normal 23 2" xfId="45"/>
    <cellStyle name="Normal 24" xfId="46"/>
    <cellStyle name="Normal 25" xfId="47"/>
    <cellStyle name="Normal 26" xfId="48"/>
    <cellStyle name="Normal 3" xfId="49"/>
    <cellStyle name="Normal 3 2" xfId="50"/>
    <cellStyle name="Normal 3 3" xfId="51"/>
    <cellStyle name="Normal 3 3 2" xfId="52"/>
    <cellStyle name="Normal 3 4" xfId="53"/>
    <cellStyle name="Normal 3 4 2" xfId="54"/>
    <cellStyle name="Normal 3 4 3" xfId="55"/>
    <cellStyle name="Normal 4" xfId="56"/>
    <cellStyle name="Normal 4 2" xfId="57"/>
    <cellStyle name="Normal 4 3" xfId="58"/>
    <cellStyle name="Normal 4 3 2" xfId="59"/>
    <cellStyle name="Normal 4 4" xfId="60"/>
    <cellStyle name="Normal 4 4 2" xfId="61"/>
    <cellStyle name="Normal 4 4 3" xfId="62"/>
    <cellStyle name="Normal 5" xfId="63"/>
    <cellStyle name="Normal 5 2" xfId="64"/>
    <cellStyle name="Normal 5 3" xfId="65"/>
    <cellStyle name="Normal 5 3 2" xfId="66"/>
    <cellStyle name="Normal 5 4" xfId="67"/>
    <cellStyle name="Normal 5 4 2" xfId="68"/>
    <cellStyle name="Normal 5 4 3" xfId="69"/>
    <cellStyle name="Normal 6" xfId="70"/>
    <cellStyle name="Normal 6 2" xfId="71"/>
    <cellStyle name="Normal 6 3" xfId="72"/>
    <cellStyle name="Normal 6 3 2" xfId="73"/>
    <cellStyle name="Normal 6 4" xfId="74"/>
    <cellStyle name="Normal 6 4 2" xfId="75"/>
    <cellStyle name="Normal 6 4 3" xfId="76"/>
    <cellStyle name="Normal 7" xfId="77"/>
    <cellStyle name="Normal 7 2" xfId="78"/>
    <cellStyle name="Normal 7 3" xfId="79"/>
    <cellStyle name="Normal 7 3 2" xfId="80"/>
    <cellStyle name="Normal 7 4" xfId="81"/>
    <cellStyle name="Normal 7 4 2" xfId="82"/>
    <cellStyle name="Normal 7 4 3" xfId="83"/>
    <cellStyle name="Normal 8" xfId="84"/>
    <cellStyle name="Normal 8 2" xfId="85"/>
    <cellStyle name="Normal 8 3" xfId="86"/>
    <cellStyle name="Normal 8 3 2" xfId="87"/>
    <cellStyle name="Normal 8 4" xfId="88"/>
    <cellStyle name="Normal 8 4 2" xfId="89"/>
    <cellStyle name="Normal 8 4 3" xfId="90"/>
    <cellStyle name="Normal 9" xfId="91"/>
    <cellStyle name="Normal 9 2" xfId="92"/>
    <cellStyle name="Normal 9 3" xfId="93"/>
    <cellStyle name="Normal 9 3 2" xfId="94"/>
    <cellStyle name="Normal 9 4" xfId="95"/>
    <cellStyle name="Normal 9 4 2" xfId="96"/>
    <cellStyle name="Normal 9 4 3" xfId="97"/>
    <cellStyle name="Percent [2]" xfId="98"/>
    <cellStyle name="Unprot" xfId="99"/>
    <cellStyle name="Unprot$" xfId="100"/>
    <cellStyle name="Unprotect" xfId="10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externalLink" Target="externalLinks/externalLink1.xml"/><Relationship Id="rId6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tevechoi/Desktop/PV%20Cash%20Flow%20Model_2016.08.05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tevechoi/Desktop/PV%20Commercial%20Cash%20Flow%20Model_2016.081.26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ash Flow Model"/>
      <sheetName val="Report"/>
      <sheetName val="Sheet2"/>
      <sheetName val="Instructions"/>
      <sheetName val="1 kW PVWatts Input"/>
      <sheetName val="Billing Data &amp; Analysis"/>
      <sheetName val="Rate Tables"/>
      <sheetName val="Rate"/>
      <sheetName val="Revenue"/>
      <sheetName val="Tables"/>
    </sheetNames>
    <sheetDataSet>
      <sheetData sheetId="0"/>
      <sheetData sheetId="1">
        <row r="57">
          <cell r="B57" t="str">
            <v>EPC Costs</v>
          </cell>
          <cell r="C57">
            <v>-72000.000000000015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</row>
      </sheetData>
      <sheetData sheetId="2"/>
      <sheetData sheetId="3">
        <row r="57">
          <cell r="B57" t="str">
            <v>CUMULATIVE CASH POSITION</v>
          </cell>
        </row>
      </sheetData>
      <sheetData sheetId="4"/>
      <sheetData sheetId="5"/>
      <sheetData sheetId="6"/>
      <sheetData sheetId="7"/>
      <sheetData sheetId="8"/>
      <sheetData sheetId="9" refreshError="1"/>
      <sheetData sheetId="1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Subarray 1kW PVWatts"/>
      <sheetName val="1 kW PVWatts Input"/>
      <sheetName val="Billing Data &amp; Analysis"/>
      <sheetName val="Cash Flow Model"/>
      <sheetName val="Report"/>
      <sheetName val="Rate Tables"/>
      <sheetName val="Rate"/>
      <sheetName val="Revenue"/>
      <sheetName val="Tables"/>
    </sheetNames>
    <sheetDataSet>
      <sheetData sheetId="0" refreshError="1"/>
      <sheetData sheetId="1" refreshError="1"/>
      <sheetData sheetId="2" refreshError="1"/>
      <sheetData sheetId="3" refreshError="1">
        <row r="4">
          <cell r="AA4" t="str">
            <v>Grand Total</v>
          </cell>
        </row>
        <row r="5">
          <cell r="B5" t="str">
            <v>#</v>
          </cell>
          <cell r="E5" t="str">
            <v>Season</v>
          </cell>
          <cell r="G5" t="str">
            <v>Max Peak</v>
          </cell>
          <cell r="H5" t="str">
            <v>Part Peak</v>
          </cell>
          <cell r="I5" t="str">
            <v>Max Demand</v>
          </cell>
          <cell r="J5" t="str">
            <v>Max</v>
          </cell>
          <cell r="L5" t="str">
            <v>Peak</v>
          </cell>
          <cell r="M5" t="str">
            <v>Part Peak</v>
          </cell>
          <cell r="N5" t="str">
            <v>Off Peak</v>
          </cell>
          <cell r="O5" t="str">
            <v>Total</v>
          </cell>
          <cell r="Q5" t="str">
            <v>Max Peak</v>
          </cell>
          <cell r="R5" t="str">
            <v>Part Peak</v>
          </cell>
          <cell r="S5" t="str">
            <v>Max Demand</v>
          </cell>
          <cell r="T5" t="str">
            <v>Total</v>
          </cell>
          <cell r="V5" t="str">
            <v>Peak</v>
          </cell>
          <cell r="W5" t="str">
            <v>Part Peak</v>
          </cell>
          <cell r="X5" t="str">
            <v>Off Peak</v>
          </cell>
          <cell r="Y5" t="str">
            <v>Total</v>
          </cell>
        </row>
        <row r="24">
          <cell r="C24" t="str">
            <v>Tariff Rate</v>
          </cell>
        </row>
        <row r="42">
          <cell r="D42">
            <v>22324.090341212403</v>
          </cell>
        </row>
      </sheetData>
      <sheetData sheetId="4" refreshError="1">
        <row r="6">
          <cell r="B6" t="str">
            <v>Type</v>
          </cell>
        </row>
        <row r="45">
          <cell r="C45">
            <v>0</v>
          </cell>
          <cell r="D45">
            <v>1</v>
          </cell>
          <cell r="E45">
            <v>2</v>
          </cell>
          <cell r="F45">
            <v>3</v>
          </cell>
          <cell r="G45">
            <v>4</v>
          </cell>
          <cell r="H45">
            <v>5</v>
          </cell>
          <cell r="I45">
            <v>6</v>
          </cell>
          <cell r="J45">
            <v>7</v>
          </cell>
          <cell r="K45">
            <v>8</v>
          </cell>
          <cell r="L45">
            <v>9</v>
          </cell>
          <cell r="M45">
            <v>10</v>
          </cell>
          <cell r="N45">
            <v>11</v>
          </cell>
          <cell r="O45">
            <v>12</v>
          </cell>
          <cell r="P45">
            <v>13</v>
          </cell>
          <cell r="Q45">
            <v>14</v>
          </cell>
          <cell r="R45">
            <v>15</v>
          </cell>
          <cell r="S45">
            <v>16</v>
          </cell>
          <cell r="T45">
            <v>17</v>
          </cell>
          <cell r="U45">
            <v>18</v>
          </cell>
          <cell r="V45">
            <v>19</v>
          </cell>
          <cell r="W45">
            <v>20</v>
          </cell>
          <cell r="X45">
            <v>21</v>
          </cell>
          <cell r="Y45">
            <v>22</v>
          </cell>
          <cell r="Z45">
            <v>23</v>
          </cell>
          <cell r="AA45">
            <v>24</v>
          </cell>
          <cell r="AB45">
            <v>25</v>
          </cell>
          <cell r="AC45">
            <v>26</v>
          </cell>
          <cell r="AD45">
            <v>27</v>
          </cell>
          <cell r="AE45">
            <v>28</v>
          </cell>
          <cell r="AF45">
            <v>29</v>
          </cell>
          <cell r="AG45">
            <v>30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>
        <row r="16">
          <cell r="I16" t="str">
            <v>Year</v>
          </cell>
          <cell r="J16" t="str">
            <v>5-year MACRS</v>
          </cell>
          <cell r="K16" t="str">
            <v>5-year Bonus MACRS</v>
          </cell>
          <cell r="L16" t="str">
            <v>7-year MACRS</v>
          </cell>
          <cell r="M16" t="str">
            <v>12-year Declining</v>
          </cell>
          <cell r="N16" t="str">
            <v>10-year Straight</v>
          </cell>
          <cell r="O16" t="str">
            <v>?</v>
          </cell>
          <cell r="P16" t="str">
            <v>?</v>
          </cell>
        </row>
        <row r="17">
          <cell r="I17">
            <v>1</v>
          </cell>
          <cell r="J17">
            <v>0.2</v>
          </cell>
          <cell r="K17">
            <v>0.6</v>
          </cell>
          <cell r="L17">
            <v>0.14299999999999999</v>
          </cell>
          <cell r="M17">
            <v>4.1849999999999998E-2</v>
          </cell>
          <cell r="N17">
            <v>0.1</v>
          </cell>
          <cell r="O17">
            <v>0</v>
          </cell>
          <cell r="P17">
            <v>0</v>
          </cell>
        </row>
        <row r="18">
          <cell r="I18">
            <v>2</v>
          </cell>
          <cell r="J18">
            <v>0.32</v>
          </cell>
          <cell r="K18">
            <v>0.16</v>
          </cell>
          <cell r="L18">
            <v>0.245</v>
          </cell>
          <cell r="M18">
            <v>8.3299999999999999E-2</v>
          </cell>
          <cell r="N18">
            <v>0.1</v>
          </cell>
          <cell r="O18">
            <v>0</v>
          </cell>
          <cell r="P18">
            <v>0</v>
          </cell>
        </row>
        <row r="19">
          <cell r="I19">
            <v>3</v>
          </cell>
          <cell r="J19">
            <v>0.192</v>
          </cell>
          <cell r="K19">
            <v>9.6000000000000002E-2</v>
          </cell>
          <cell r="L19">
            <v>0.17499999999999999</v>
          </cell>
          <cell r="M19">
            <v>8.3299999999999999E-2</v>
          </cell>
          <cell r="N19">
            <v>0.1</v>
          </cell>
          <cell r="O19">
            <v>0</v>
          </cell>
          <cell r="P19">
            <v>0</v>
          </cell>
        </row>
        <row r="20">
          <cell r="I20">
            <v>4</v>
          </cell>
          <cell r="J20">
            <v>0.115</v>
          </cell>
          <cell r="K20">
            <v>5.7599999999999998E-2</v>
          </cell>
          <cell r="L20">
            <v>0.125</v>
          </cell>
          <cell r="M20">
            <v>8.3299999999999999E-2</v>
          </cell>
          <cell r="N20">
            <v>0.1</v>
          </cell>
          <cell r="O20">
            <v>0</v>
          </cell>
          <cell r="P20">
            <v>0</v>
          </cell>
        </row>
        <row r="21">
          <cell r="I21">
            <v>5</v>
          </cell>
          <cell r="J21">
            <v>0.115</v>
          </cell>
          <cell r="K21">
            <v>5.7599999999999998E-2</v>
          </cell>
          <cell r="L21">
            <v>8.8999999999999996E-2</v>
          </cell>
          <cell r="M21">
            <v>8.3299999999999999E-2</v>
          </cell>
          <cell r="N21">
            <v>0.1</v>
          </cell>
          <cell r="O21">
            <v>0</v>
          </cell>
          <cell r="P21">
            <v>0</v>
          </cell>
        </row>
        <row r="22">
          <cell r="I22">
            <v>6</v>
          </cell>
          <cell r="J22">
            <v>5.8000000000000003E-2</v>
          </cell>
          <cell r="K22">
            <v>2.8799999999999999E-2</v>
          </cell>
          <cell r="L22">
            <v>8.8999999999999996E-2</v>
          </cell>
          <cell r="M22">
            <v>8.3299999999999999E-2</v>
          </cell>
          <cell r="N22">
            <v>0.1</v>
          </cell>
          <cell r="O22">
            <v>0</v>
          </cell>
          <cell r="P22">
            <v>0</v>
          </cell>
        </row>
        <row r="23">
          <cell r="I23">
            <v>7</v>
          </cell>
          <cell r="J23">
            <v>0</v>
          </cell>
          <cell r="K23">
            <v>0</v>
          </cell>
          <cell r="L23">
            <v>8.8999999999999996E-2</v>
          </cell>
          <cell r="M23">
            <v>8.3299999999999999E-2</v>
          </cell>
          <cell r="N23">
            <v>0.1</v>
          </cell>
          <cell r="O23">
            <v>0</v>
          </cell>
          <cell r="P23">
            <v>0</v>
          </cell>
        </row>
        <row r="24">
          <cell r="I24">
            <v>8</v>
          </cell>
          <cell r="J24">
            <v>0</v>
          </cell>
          <cell r="K24">
            <v>0</v>
          </cell>
          <cell r="L24">
            <v>4.4999999999999998E-2</v>
          </cell>
          <cell r="M24">
            <v>8.3299999999999999E-2</v>
          </cell>
          <cell r="N24">
            <v>0.1</v>
          </cell>
          <cell r="O24">
            <v>0</v>
          </cell>
          <cell r="P24">
            <v>0</v>
          </cell>
        </row>
        <row r="25">
          <cell r="I25">
            <v>9</v>
          </cell>
          <cell r="J25">
            <v>0</v>
          </cell>
          <cell r="K25">
            <v>0</v>
          </cell>
          <cell r="L25">
            <v>0</v>
          </cell>
          <cell r="M25">
            <v>8.3299999999999999E-2</v>
          </cell>
          <cell r="N25">
            <v>0.1</v>
          </cell>
          <cell r="O25">
            <v>0</v>
          </cell>
          <cell r="P25">
            <v>0</v>
          </cell>
        </row>
        <row r="26">
          <cell r="I26">
            <v>10</v>
          </cell>
          <cell r="J26">
            <v>0</v>
          </cell>
          <cell r="K26">
            <v>0</v>
          </cell>
          <cell r="L26">
            <v>0</v>
          </cell>
          <cell r="M26">
            <v>8.3299999999999999E-2</v>
          </cell>
          <cell r="N26">
            <v>0.1</v>
          </cell>
          <cell r="O26">
            <v>0</v>
          </cell>
          <cell r="P26">
            <v>0</v>
          </cell>
        </row>
        <row r="27">
          <cell r="I27">
            <v>11</v>
          </cell>
          <cell r="J27">
            <v>0</v>
          </cell>
          <cell r="K27">
            <v>0</v>
          </cell>
          <cell r="L27">
            <v>0</v>
          </cell>
          <cell r="M27">
            <v>8.3299999999999999E-2</v>
          </cell>
          <cell r="N27">
            <v>0</v>
          </cell>
          <cell r="O27">
            <v>0</v>
          </cell>
          <cell r="P27">
            <v>0</v>
          </cell>
        </row>
        <row r="28">
          <cell r="I28">
            <v>12</v>
          </cell>
          <cell r="J28">
            <v>0</v>
          </cell>
          <cell r="K28">
            <v>0</v>
          </cell>
          <cell r="L28">
            <v>0</v>
          </cell>
          <cell r="M28">
            <v>8.3299999999999999E-2</v>
          </cell>
          <cell r="N28">
            <v>0</v>
          </cell>
          <cell r="O28">
            <v>0</v>
          </cell>
          <cell r="P28">
            <v>0</v>
          </cell>
        </row>
        <row r="29">
          <cell r="I29">
            <v>13</v>
          </cell>
          <cell r="J29">
            <v>0</v>
          </cell>
          <cell r="K29">
            <v>0</v>
          </cell>
          <cell r="L29">
            <v>0</v>
          </cell>
          <cell r="M29">
            <v>4.1849999999999998E-2</v>
          </cell>
          <cell r="N29">
            <v>0</v>
          </cell>
          <cell r="O29">
            <v>0</v>
          </cell>
          <cell r="P29">
            <v>0</v>
          </cell>
        </row>
        <row r="30">
          <cell r="I30">
            <v>14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</row>
        <row r="31">
          <cell r="I31">
            <v>15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</row>
        <row r="32">
          <cell r="I32">
            <v>16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</row>
        <row r="33">
          <cell r="I33">
            <v>17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</row>
        <row r="34">
          <cell r="I34">
            <v>18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</row>
        <row r="35">
          <cell r="I35">
            <v>19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0"/>
  <sheetViews>
    <sheetView topLeftCell="K1" workbookViewId="0">
      <selection activeCell="B25" sqref="B25"/>
    </sheetView>
  </sheetViews>
  <sheetFormatPr baseColWidth="10" defaultColWidth="8.83203125" defaultRowHeight="15" x14ac:dyDescent="0.2"/>
  <cols>
    <col min="1" max="1" width="23" style="71" bestFit="1" customWidth="1"/>
    <col min="2" max="2" width="12.1640625" style="71" bestFit="1" customWidth="1"/>
    <col min="11" max="11" width="15.5" style="71" bestFit="1" customWidth="1"/>
    <col min="12" max="12" width="21.1640625" style="71" bestFit="1" customWidth="1"/>
    <col min="13" max="13" width="21" style="71" bestFit="1" customWidth="1"/>
    <col min="14" max="14" width="17" style="71" bestFit="1" customWidth="1"/>
    <col min="15" max="15" width="17.5" style="71" bestFit="1" customWidth="1"/>
    <col min="16" max="16" width="21.1640625" style="71" bestFit="1" customWidth="1"/>
    <col min="17" max="17" width="24.6640625" style="71" bestFit="1" customWidth="1"/>
    <col min="18" max="18" width="24" style="71" bestFit="1" customWidth="1"/>
    <col min="19" max="19" width="21.33203125" style="71" bestFit="1" customWidth="1"/>
    <col min="20" max="20" width="11.1640625" style="71" bestFit="1" customWidth="1"/>
  </cols>
  <sheetData>
    <row r="1" spans="1:20" x14ac:dyDescent="0.2">
      <c r="A1" s="73" t="s">
        <v>0</v>
      </c>
      <c r="B1" s="73" t="s">
        <v>1</v>
      </c>
      <c r="C1" s="73" t="s">
        <v>2</v>
      </c>
      <c r="D1" s="73" t="s">
        <v>3</v>
      </c>
      <c r="E1" s="73" t="s">
        <v>4</v>
      </c>
      <c r="F1" s="73" t="s">
        <v>5</v>
      </c>
      <c r="G1" s="73" t="s">
        <v>6</v>
      </c>
      <c r="H1" s="73" t="s">
        <v>7</v>
      </c>
      <c r="I1" s="73" t="s">
        <v>8</v>
      </c>
      <c r="J1" s="73" t="s">
        <v>9</v>
      </c>
      <c r="K1" s="73" t="s">
        <v>10</v>
      </c>
      <c r="L1" s="73" t="s">
        <v>11</v>
      </c>
      <c r="M1" s="73" t="s">
        <v>12</v>
      </c>
      <c r="N1" s="73" t="s">
        <v>13</v>
      </c>
      <c r="O1" s="73" t="s">
        <v>14</v>
      </c>
      <c r="P1" s="73" t="s">
        <v>15</v>
      </c>
      <c r="Q1" s="73" t="s">
        <v>16</v>
      </c>
      <c r="R1" s="73" t="s">
        <v>17</v>
      </c>
      <c r="S1" s="73" t="s">
        <v>18</v>
      </c>
      <c r="T1" s="73" t="s">
        <v>19</v>
      </c>
    </row>
    <row r="2" spans="1:20" x14ac:dyDescent="0.2">
      <c r="A2" s="74">
        <v>42736</v>
      </c>
      <c r="B2" s="74">
        <v>42767</v>
      </c>
      <c r="C2" t="s">
        <v>20</v>
      </c>
      <c r="D2">
        <v>0</v>
      </c>
      <c r="E2">
        <v>86</v>
      </c>
      <c r="F2">
        <v>64</v>
      </c>
      <c r="G2">
        <v>86</v>
      </c>
      <c r="H2">
        <v>0</v>
      </c>
      <c r="I2">
        <v>10301</v>
      </c>
      <c r="J2">
        <v>9468</v>
      </c>
      <c r="K2">
        <v>19769</v>
      </c>
      <c r="L2">
        <v>0</v>
      </c>
      <c r="M2">
        <v>11.18</v>
      </c>
      <c r="N2">
        <v>1108.48</v>
      </c>
      <c r="O2">
        <v>1119.6600000000001</v>
      </c>
      <c r="P2">
        <v>0</v>
      </c>
      <c r="Q2">
        <v>1047.09665</v>
      </c>
      <c r="R2">
        <v>825.32556</v>
      </c>
      <c r="S2">
        <v>1872.42221</v>
      </c>
      <c r="T2">
        <v>2992.08221</v>
      </c>
    </row>
    <row r="3" spans="1:20" x14ac:dyDescent="0.2">
      <c r="A3" s="74">
        <v>42767</v>
      </c>
      <c r="B3" s="74">
        <v>42795</v>
      </c>
      <c r="C3" t="s">
        <v>20</v>
      </c>
      <c r="D3">
        <v>0</v>
      </c>
      <c r="E3">
        <v>82</v>
      </c>
      <c r="F3">
        <v>82</v>
      </c>
      <c r="G3">
        <v>82</v>
      </c>
      <c r="H3">
        <v>0</v>
      </c>
      <c r="I3">
        <v>10861</v>
      </c>
      <c r="J3">
        <v>8348</v>
      </c>
      <c r="K3">
        <v>19209</v>
      </c>
      <c r="L3">
        <v>0</v>
      </c>
      <c r="M3">
        <v>10.66</v>
      </c>
      <c r="N3">
        <v>1420.24</v>
      </c>
      <c r="O3">
        <v>1430.9</v>
      </c>
      <c r="P3">
        <v>0</v>
      </c>
      <c r="Q3">
        <v>1104.0206499999999</v>
      </c>
      <c r="R3">
        <v>727.69515999999999</v>
      </c>
      <c r="S3">
        <v>1831.7158099999999</v>
      </c>
      <c r="T3">
        <v>3262.6158099999998</v>
      </c>
    </row>
    <row r="4" spans="1:20" x14ac:dyDescent="0.2">
      <c r="A4" s="74">
        <v>42795</v>
      </c>
      <c r="B4" s="74">
        <v>42826</v>
      </c>
      <c r="C4" t="s">
        <v>20</v>
      </c>
      <c r="D4">
        <v>0</v>
      </c>
      <c r="E4">
        <v>88</v>
      </c>
      <c r="F4">
        <v>66</v>
      </c>
      <c r="G4">
        <v>88</v>
      </c>
      <c r="H4">
        <v>0</v>
      </c>
      <c r="I4">
        <v>10903</v>
      </c>
      <c r="J4">
        <v>9040</v>
      </c>
      <c r="K4">
        <v>19943</v>
      </c>
      <c r="L4">
        <v>0</v>
      </c>
      <c r="M4">
        <v>11.44</v>
      </c>
      <c r="N4">
        <v>1143.1199999999999</v>
      </c>
      <c r="O4">
        <v>1154.56</v>
      </c>
      <c r="P4">
        <v>0</v>
      </c>
      <c r="Q4">
        <v>1108.2899500000001</v>
      </c>
      <c r="R4">
        <v>788.01679999999999</v>
      </c>
      <c r="S4">
        <v>1896.30675</v>
      </c>
      <c r="T4">
        <v>3050.8667500000001</v>
      </c>
    </row>
    <row r="5" spans="1:20" x14ac:dyDescent="0.2">
      <c r="A5" s="74">
        <v>42826</v>
      </c>
      <c r="B5" s="74">
        <v>42855</v>
      </c>
      <c r="C5" t="s">
        <v>20</v>
      </c>
      <c r="D5">
        <v>0</v>
      </c>
      <c r="E5">
        <v>96</v>
      </c>
      <c r="F5">
        <v>80</v>
      </c>
      <c r="G5">
        <v>96</v>
      </c>
      <c r="H5">
        <v>0</v>
      </c>
      <c r="I5">
        <v>12956</v>
      </c>
      <c r="J5">
        <v>12102</v>
      </c>
      <c r="K5">
        <v>25058</v>
      </c>
      <c r="L5">
        <v>0</v>
      </c>
      <c r="M5">
        <v>12.48</v>
      </c>
      <c r="N5">
        <v>1385.6</v>
      </c>
      <c r="O5">
        <v>1398.08</v>
      </c>
      <c r="P5">
        <v>0</v>
      </c>
      <c r="Q5">
        <v>1316.9774</v>
      </c>
      <c r="R5">
        <v>1054.9313400000001</v>
      </c>
      <c r="S5">
        <v>2371.9087399999999</v>
      </c>
      <c r="T5">
        <v>3769.9887399999998</v>
      </c>
    </row>
    <row r="6" spans="1:20" x14ac:dyDescent="0.2">
      <c r="A6" s="74">
        <v>42855</v>
      </c>
      <c r="B6" s="74">
        <v>42856</v>
      </c>
      <c r="C6" t="s">
        <v>21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</row>
    <row r="7" spans="1:20" x14ac:dyDescent="0.2">
      <c r="A7" s="74">
        <v>42856</v>
      </c>
      <c r="B7" s="74">
        <v>42887</v>
      </c>
      <c r="C7" t="s">
        <v>21</v>
      </c>
      <c r="D7">
        <v>0</v>
      </c>
      <c r="E7">
        <v>86</v>
      </c>
      <c r="F7">
        <v>93</v>
      </c>
      <c r="G7">
        <v>93</v>
      </c>
      <c r="H7">
        <v>0</v>
      </c>
      <c r="I7">
        <v>11297</v>
      </c>
      <c r="J7">
        <v>9473</v>
      </c>
      <c r="K7">
        <v>20770</v>
      </c>
      <c r="L7">
        <v>0</v>
      </c>
      <c r="M7">
        <v>448.92</v>
      </c>
      <c r="N7">
        <v>1610.76</v>
      </c>
      <c r="O7">
        <v>2059.6799999999998</v>
      </c>
      <c r="P7">
        <v>0</v>
      </c>
      <c r="Q7">
        <v>1210.36058</v>
      </c>
      <c r="R7">
        <v>763.23960999999997</v>
      </c>
      <c r="S7">
        <v>1973.6001900000001</v>
      </c>
      <c r="T7">
        <v>4033.2801899999999</v>
      </c>
    </row>
    <row r="8" spans="1:20" x14ac:dyDescent="0.2">
      <c r="A8" s="74">
        <v>42887</v>
      </c>
      <c r="B8" s="74">
        <v>42917</v>
      </c>
      <c r="C8" t="s">
        <v>21</v>
      </c>
      <c r="D8">
        <v>46</v>
      </c>
      <c r="E8">
        <v>107</v>
      </c>
      <c r="F8">
        <v>67</v>
      </c>
      <c r="G8">
        <v>107</v>
      </c>
      <c r="H8">
        <v>224</v>
      </c>
      <c r="I8">
        <v>11861</v>
      </c>
      <c r="J8">
        <v>10090</v>
      </c>
      <c r="K8">
        <v>22175</v>
      </c>
      <c r="L8">
        <v>862.04</v>
      </c>
      <c r="M8">
        <v>558.54</v>
      </c>
      <c r="N8">
        <v>1160.44</v>
      </c>
      <c r="O8">
        <v>2581.02</v>
      </c>
      <c r="P8">
        <v>32.986240000000002</v>
      </c>
      <c r="Q8">
        <v>1270.78754</v>
      </c>
      <c r="R8">
        <v>812.95130000000006</v>
      </c>
      <c r="S8">
        <v>2116.7250800000002</v>
      </c>
      <c r="T8">
        <v>4697.7450800000006</v>
      </c>
    </row>
    <row r="9" spans="1:20" x14ac:dyDescent="0.2">
      <c r="A9" s="74">
        <v>42552</v>
      </c>
      <c r="B9" s="74">
        <v>42583</v>
      </c>
      <c r="C9" t="s">
        <v>21</v>
      </c>
      <c r="D9">
        <v>5</v>
      </c>
      <c r="E9">
        <v>10</v>
      </c>
      <c r="F9">
        <v>10</v>
      </c>
      <c r="G9">
        <v>10</v>
      </c>
      <c r="H9">
        <v>214</v>
      </c>
      <c r="I9">
        <v>409</v>
      </c>
      <c r="J9">
        <v>884</v>
      </c>
      <c r="K9">
        <v>1507</v>
      </c>
      <c r="L9">
        <v>93.699999999999989</v>
      </c>
      <c r="M9">
        <v>52.2</v>
      </c>
      <c r="N9">
        <v>173.2</v>
      </c>
      <c r="O9">
        <v>319.10000000000002</v>
      </c>
      <c r="P9">
        <v>31.513639999999999</v>
      </c>
      <c r="Q9">
        <v>43.820259999999998</v>
      </c>
      <c r="R9">
        <v>71.223880000000008</v>
      </c>
      <c r="S9">
        <v>146.55778000000001</v>
      </c>
      <c r="T9">
        <v>465.65778</v>
      </c>
    </row>
    <row r="10" spans="1:20" x14ac:dyDescent="0.2">
      <c r="A10" s="74">
        <v>42583</v>
      </c>
      <c r="B10" s="74">
        <v>42614</v>
      </c>
      <c r="C10" t="s">
        <v>21</v>
      </c>
      <c r="D10">
        <v>82</v>
      </c>
      <c r="E10">
        <v>82</v>
      </c>
      <c r="F10">
        <v>77</v>
      </c>
      <c r="G10">
        <v>82</v>
      </c>
      <c r="H10">
        <v>2522</v>
      </c>
      <c r="I10">
        <v>3710</v>
      </c>
      <c r="J10">
        <v>7274</v>
      </c>
      <c r="K10">
        <v>13506</v>
      </c>
      <c r="L10">
        <v>1536.68</v>
      </c>
      <c r="M10">
        <v>428.04</v>
      </c>
      <c r="N10">
        <v>1333.64</v>
      </c>
      <c r="O10">
        <v>3298.36</v>
      </c>
      <c r="P10">
        <v>371.38972000000001</v>
      </c>
      <c r="Q10">
        <v>397.48939999999999</v>
      </c>
      <c r="R10">
        <v>586.06618000000003</v>
      </c>
      <c r="S10">
        <v>1354.9453000000001</v>
      </c>
      <c r="T10">
        <v>4653.3053</v>
      </c>
    </row>
    <row r="11" spans="1:20" x14ac:dyDescent="0.2">
      <c r="A11" s="74">
        <v>42614</v>
      </c>
      <c r="B11" s="74">
        <v>42644</v>
      </c>
      <c r="C11" t="s">
        <v>21</v>
      </c>
      <c r="D11">
        <v>78</v>
      </c>
      <c r="E11">
        <v>75</v>
      </c>
      <c r="F11">
        <v>64</v>
      </c>
      <c r="G11">
        <v>78</v>
      </c>
      <c r="H11">
        <v>5214</v>
      </c>
      <c r="I11">
        <v>6804</v>
      </c>
      <c r="J11">
        <v>8143</v>
      </c>
      <c r="K11">
        <v>20161</v>
      </c>
      <c r="L11">
        <v>1461.72</v>
      </c>
      <c r="M11">
        <v>391.5</v>
      </c>
      <c r="N11">
        <v>1108.48</v>
      </c>
      <c r="O11">
        <v>2961.7</v>
      </c>
      <c r="P11">
        <v>767.81363999999996</v>
      </c>
      <c r="Q11">
        <v>728.98055999999997</v>
      </c>
      <c r="R11">
        <v>656.08150999999998</v>
      </c>
      <c r="S11">
        <v>2152.8757099999998</v>
      </c>
      <c r="T11">
        <v>5114.5757099999992</v>
      </c>
    </row>
    <row r="12" spans="1:20" x14ac:dyDescent="0.2">
      <c r="A12" s="74">
        <v>42644</v>
      </c>
      <c r="B12" s="74">
        <v>42675</v>
      </c>
      <c r="C12" t="s">
        <v>21</v>
      </c>
      <c r="D12">
        <v>72</v>
      </c>
      <c r="E12">
        <v>86</v>
      </c>
      <c r="F12">
        <v>74</v>
      </c>
      <c r="G12">
        <v>86</v>
      </c>
      <c r="H12">
        <v>6022</v>
      </c>
      <c r="I12">
        <v>7581</v>
      </c>
      <c r="J12">
        <v>9837</v>
      </c>
      <c r="K12">
        <v>23440</v>
      </c>
      <c r="L12">
        <v>1349.28</v>
      </c>
      <c r="M12">
        <v>448.92</v>
      </c>
      <c r="N12">
        <v>1281.68</v>
      </c>
      <c r="O12">
        <v>3079.88</v>
      </c>
      <c r="P12">
        <v>886.79971999999998</v>
      </c>
      <c r="Q12">
        <v>812.22834</v>
      </c>
      <c r="R12">
        <v>792.56709000000001</v>
      </c>
      <c r="S12">
        <v>2491.5951500000001</v>
      </c>
      <c r="T12">
        <v>5571.4751500000002</v>
      </c>
    </row>
    <row r="13" spans="1:20" x14ac:dyDescent="0.2">
      <c r="A13" s="74">
        <v>42675</v>
      </c>
      <c r="B13" s="74">
        <v>42705</v>
      </c>
      <c r="C13" t="s">
        <v>20</v>
      </c>
      <c r="D13">
        <v>0</v>
      </c>
      <c r="E13">
        <v>96</v>
      </c>
      <c r="F13">
        <v>75</v>
      </c>
      <c r="G13">
        <v>96</v>
      </c>
      <c r="H13">
        <v>0</v>
      </c>
      <c r="I13">
        <v>12136</v>
      </c>
      <c r="J13">
        <v>10514</v>
      </c>
      <c r="K13">
        <v>22650</v>
      </c>
      <c r="L13">
        <v>0</v>
      </c>
      <c r="M13">
        <v>12.48</v>
      </c>
      <c r="N13">
        <v>1299</v>
      </c>
      <c r="O13">
        <v>1311.48</v>
      </c>
      <c r="P13">
        <v>0</v>
      </c>
      <c r="Q13">
        <v>1233.6243999999999</v>
      </c>
      <c r="R13">
        <v>916.50537999999995</v>
      </c>
      <c r="S13">
        <v>2150.1297800000002</v>
      </c>
      <c r="T13">
        <v>3461.6097799999998</v>
      </c>
    </row>
    <row r="14" spans="1:20" x14ac:dyDescent="0.2">
      <c r="A14" s="74">
        <v>42705</v>
      </c>
      <c r="B14" s="74">
        <v>42736</v>
      </c>
      <c r="C14" t="s">
        <v>20</v>
      </c>
      <c r="D14">
        <v>0</v>
      </c>
      <c r="E14">
        <v>88</v>
      </c>
      <c r="F14">
        <v>74</v>
      </c>
      <c r="G14">
        <v>88</v>
      </c>
      <c r="H14">
        <v>0</v>
      </c>
      <c r="I14">
        <v>10645</v>
      </c>
      <c r="J14">
        <v>9329</v>
      </c>
      <c r="K14">
        <v>19974</v>
      </c>
      <c r="L14">
        <v>0</v>
      </c>
      <c r="M14">
        <v>11.44</v>
      </c>
      <c r="N14">
        <v>1281.68</v>
      </c>
      <c r="O14">
        <v>1293.1199999999999</v>
      </c>
      <c r="P14">
        <v>0</v>
      </c>
      <c r="Q14">
        <v>1082.0642499999999</v>
      </c>
      <c r="R14">
        <v>813.20893000000001</v>
      </c>
      <c r="S14">
        <v>1895.2731799999999</v>
      </c>
      <c r="T14">
        <v>3188.39318</v>
      </c>
    </row>
    <row r="16" spans="1:20" x14ac:dyDescent="0.2">
      <c r="A16" s="73" t="s">
        <v>22</v>
      </c>
      <c r="B16" s="73" t="s">
        <v>23</v>
      </c>
    </row>
    <row r="17" spans="1:9" x14ac:dyDescent="0.2">
      <c r="A17" t="s">
        <v>24</v>
      </c>
      <c r="B17">
        <v>17.32</v>
      </c>
    </row>
    <row r="18" spans="1:9" x14ac:dyDescent="0.2">
      <c r="A18" t="s">
        <v>25</v>
      </c>
      <c r="B18">
        <v>17.32</v>
      </c>
    </row>
    <row r="19" spans="1:9" x14ac:dyDescent="0.2">
      <c r="A19" t="s">
        <v>26</v>
      </c>
      <c r="B19">
        <v>18.739999999999998</v>
      </c>
    </row>
    <row r="20" spans="1:9" x14ac:dyDescent="0.2">
      <c r="A20" t="s">
        <v>27</v>
      </c>
      <c r="B20">
        <v>5.22</v>
      </c>
      <c r="I20" t="s">
        <v>28</v>
      </c>
    </row>
    <row r="21" spans="1:9" x14ac:dyDescent="0.2">
      <c r="A21" t="s">
        <v>29</v>
      </c>
      <c r="B21">
        <v>0.13</v>
      </c>
    </row>
    <row r="22" spans="1:9" x14ac:dyDescent="0.2">
      <c r="A22" t="s">
        <v>30</v>
      </c>
      <c r="B22">
        <v>8.0570000000000003E-2</v>
      </c>
    </row>
    <row r="23" spans="1:9" x14ac:dyDescent="0.2">
      <c r="A23" t="s">
        <v>31</v>
      </c>
      <c r="B23">
        <v>8.7169999999999997E-2</v>
      </c>
    </row>
    <row r="24" spans="1:9" x14ac:dyDescent="0.2">
      <c r="A24" t="s">
        <v>32</v>
      </c>
      <c r="B24">
        <v>0.10714</v>
      </c>
    </row>
    <row r="25" spans="1:9" x14ac:dyDescent="0.2">
      <c r="A25" t="s">
        <v>33</v>
      </c>
      <c r="B25">
        <v>0.10165</v>
      </c>
    </row>
    <row r="26" spans="1:9" x14ac:dyDescent="0.2">
      <c r="A26" t="s">
        <v>34</v>
      </c>
      <c r="B26">
        <v>0.14726</v>
      </c>
    </row>
    <row r="27" spans="1:9" x14ac:dyDescent="0.2">
      <c r="A27" t="s">
        <v>35</v>
      </c>
      <c r="B27">
        <v>0</v>
      </c>
    </row>
    <row r="29" spans="1:9" x14ac:dyDescent="0.2">
      <c r="A29" s="73" t="s">
        <v>36</v>
      </c>
      <c r="B29" s="73" t="s">
        <v>37</v>
      </c>
      <c r="C29" s="73" t="s">
        <v>38</v>
      </c>
    </row>
    <row r="30" spans="1:9" x14ac:dyDescent="0.2">
      <c r="A30" t="s">
        <v>39</v>
      </c>
      <c r="B30" t="s">
        <v>40</v>
      </c>
      <c r="C30">
        <v>0</v>
      </c>
    </row>
    <row r="31" spans="1:9" x14ac:dyDescent="0.2">
      <c r="A31" t="s">
        <v>41</v>
      </c>
      <c r="B31">
        <v>120</v>
      </c>
      <c r="C31" t="s">
        <v>42</v>
      </c>
    </row>
    <row r="32" spans="1:9" x14ac:dyDescent="0.2">
      <c r="A32" t="s">
        <v>43</v>
      </c>
      <c r="B32">
        <v>1785.607292466666</v>
      </c>
      <c r="C32" t="s">
        <v>44</v>
      </c>
    </row>
    <row r="33" spans="1:3" x14ac:dyDescent="0.2">
      <c r="A33" t="s">
        <v>45</v>
      </c>
      <c r="B33">
        <v>214272.87509599989</v>
      </c>
      <c r="C33" t="s">
        <v>46</v>
      </c>
    </row>
    <row r="34" spans="1:3" x14ac:dyDescent="0.2">
      <c r="A34" t="s">
        <v>47</v>
      </c>
      <c r="B34">
        <v>22418.877160443881</v>
      </c>
      <c r="C34" t="s">
        <v>48</v>
      </c>
    </row>
    <row r="35" spans="1:3" x14ac:dyDescent="0.2">
      <c r="A35" t="s">
        <v>49</v>
      </c>
      <c r="B35">
        <v>0.104627695644629</v>
      </c>
      <c r="C35" t="s">
        <v>50</v>
      </c>
    </row>
    <row r="36" spans="1:3" x14ac:dyDescent="0.2">
      <c r="A36" t="s">
        <v>51</v>
      </c>
      <c r="B36">
        <v>0.93912603806067574</v>
      </c>
      <c r="C36">
        <v>0</v>
      </c>
    </row>
    <row r="37" spans="1:3" x14ac:dyDescent="0.2">
      <c r="A37" t="s">
        <v>52</v>
      </c>
      <c r="B37">
        <v>1.0074063569721361</v>
      </c>
      <c r="C37">
        <v>0</v>
      </c>
    </row>
    <row r="38" spans="1:3" x14ac:dyDescent="0.2">
      <c r="A38" t="s">
        <v>53</v>
      </c>
      <c r="B38">
        <v>0</v>
      </c>
      <c r="C38">
        <v>0</v>
      </c>
    </row>
    <row r="39" spans="1:3" x14ac:dyDescent="0.2">
      <c r="A39" t="s">
        <v>54</v>
      </c>
      <c r="B39">
        <v>0</v>
      </c>
      <c r="C39">
        <v>0</v>
      </c>
    </row>
    <row r="40" spans="1:3" x14ac:dyDescent="0.2">
      <c r="A40" t="s">
        <v>55</v>
      </c>
      <c r="B40">
        <v>0.50278475816577239</v>
      </c>
      <c r="C40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B050"/>
  </sheetPr>
  <dimension ref="B2:AG79"/>
  <sheetViews>
    <sheetView tabSelected="1" topLeftCell="A3" workbookViewId="0">
      <selection activeCell="C55" sqref="C55"/>
    </sheetView>
  </sheetViews>
  <sheetFormatPr baseColWidth="10" defaultColWidth="8.83203125" defaultRowHeight="15" x14ac:dyDescent="0.2"/>
  <cols>
    <col min="1" max="1" width="4" customWidth="1"/>
    <col min="2" max="2" width="35.6640625" style="71" bestFit="1" customWidth="1"/>
    <col min="3" max="3" width="31.1640625" style="71" bestFit="1" customWidth="1"/>
    <col min="4" max="4" width="16.83203125" style="71" customWidth="1"/>
    <col min="5" max="5" width="14.6640625" style="71" customWidth="1"/>
    <col min="6" max="22" width="14" style="71" bestFit="1" customWidth="1"/>
    <col min="23" max="23" width="14.83203125" style="71" bestFit="1" customWidth="1"/>
    <col min="24" max="33" width="13.1640625" style="71" bestFit="1" customWidth="1"/>
  </cols>
  <sheetData>
    <row r="2" spans="2:4" x14ac:dyDescent="0.2">
      <c r="D2" s="1"/>
    </row>
    <row r="5" spans="2:4" x14ac:dyDescent="0.2">
      <c r="B5" s="102" t="s">
        <v>56</v>
      </c>
      <c r="C5" s="101"/>
    </row>
    <row r="6" spans="2:4" x14ac:dyDescent="0.2">
      <c r="B6" s="2" t="s">
        <v>57</v>
      </c>
      <c r="C6" s="13" t="s">
        <v>58</v>
      </c>
    </row>
    <row r="7" spans="2:4" x14ac:dyDescent="0.2">
      <c r="B7" s="2" t="s">
        <v>59</v>
      </c>
      <c r="C7" s="3" t="str">
        <f>Values!B30</f>
        <v>E-19-TOU</v>
      </c>
      <c r="D7" s="4" t="s">
        <v>60</v>
      </c>
    </row>
    <row r="8" spans="2:4" x14ac:dyDescent="0.2">
      <c r="B8" s="2" t="s">
        <v>61</v>
      </c>
      <c r="C8" s="13">
        <v>0</v>
      </c>
      <c r="D8" s="4"/>
    </row>
    <row r="9" spans="2:4" x14ac:dyDescent="0.2">
      <c r="B9" s="2" t="s">
        <v>62</v>
      </c>
      <c r="C9" s="13">
        <v>0</v>
      </c>
      <c r="D9" s="4"/>
    </row>
    <row r="10" spans="2:4" x14ac:dyDescent="0.2">
      <c r="B10" s="2" t="s">
        <v>63</v>
      </c>
      <c r="C10" s="5">
        <v>0.35</v>
      </c>
      <c r="D10" s="4"/>
    </row>
    <row r="11" spans="2:4" x14ac:dyDescent="0.2">
      <c r="B11" s="2" t="s">
        <v>64</v>
      </c>
      <c r="C11" s="5">
        <v>8.7999999999999995E-2</v>
      </c>
      <c r="D11" s="4"/>
    </row>
    <row r="12" spans="2:4" x14ac:dyDescent="0.2">
      <c r="B12" s="2" t="s">
        <v>65</v>
      </c>
      <c r="C12" s="6">
        <f>C10*(1-C11)+C11</f>
        <v>0.40720000000000001</v>
      </c>
    </row>
    <row r="13" spans="2:4" x14ac:dyDescent="0.2">
      <c r="B13" s="2" t="s">
        <v>66</v>
      </c>
      <c r="C13" s="5">
        <v>0.08</v>
      </c>
      <c r="D13" s="4"/>
    </row>
    <row r="14" spans="2:4" x14ac:dyDescent="0.2">
      <c r="B14" s="2" t="s">
        <v>67</v>
      </c>
      <c r="C14" s="5">
        <v>3.5000000000000003E-2</v>
      </c>
      <c r="D14" s="4"/>
    </row>
    <row r="15" spans="2:4" x14ac:dyDescent="0.2">
      <c r="B15" s="2" t="s">
        <v>68</v>
      </c>
      <c r="C15" s="5">
        <v>6.0000000000000001E-3</v>
      </c>
      <c r="D15" s="4"/>
    </row>
    <row r="16" spans="2:4" x14ac:dyDescent="0.2">
      <c r="B16" s="2" t="s">
        <v>69</v>
      </c>
      <c r="C16" s="6">
        <f>SUM(C14:C15)</f>
        <v>4.1000000000000002E-2</v>
      </c>
    </row>
    <row r="17" spans="2:4" x14ac:dyDescent="0.2">
      <c r="B17" s="2" t="s">
        <v>70</v>
      </c>
      <c r="C17" s="13" t="s">
        <v>71</v>
      </c>
      <c r="D17" s="4"/>
    </row>
    <row r="18" spans="2:4" x14ac:dyDescent="0.2">
      <c r="B18" s="2" t="s">
        <v>72</v>
      </c>
      <c r="C18" s="13" t="s">
        <v>73</v>
      </c>
      <c r="D18" s="4"/>
    </row>
    <row r="19" spans="2:4" x14ac:dyDescent="0.2">
      <c r="B19" s="7"/>
      <c r="C19" s="7"/>
    </row>
    <row r="20" spans="2:4" x14ac:dyDescent="0.2">
      <c r="B20" s="102" t="s">
        <v>74</v>
      </c>
      <c r="C20" s="101"/>
    </row>
    <row r="21" spans="2:4" x14ac:dyDescent="0.2">
      <c r="B21" s="2" t="s">
        <v>75</v>
      </c>
      <c r="C21" s="8">
        <v>0.55000000000000004</v>
      </c>
    </row>
    <row r="22" spans="2:4" x14ac:dyDescent="0.2">
      <c r="B22" s="2" t="s">
        <v>76</v>
      </c>
      <c r="C22" s="8">
        <v>0.25</v>
      </c>
    </row>
    <row r="23" spans="2:4" x14ac:dyDescent="0.2">
      <c r="B23" s="2" t="s">
        <v>77</v>
      </c>
      <c r="C23" s="8">
        <v>0.15</v>
      </c>
    </row>
    <row r="24" spans="2:4" x14ac:dyDescent="0.2">
      <c r="B24" s="2" t="s">
        <v>78</v>
      </c>
      <c r="C24" s="8">
        <v>0.1</v>
      </c>
    </row>
    <row r="25" spans="2:4" x14ac:dyDescent="0.2">
      <c r="B25" s="2" t="s">
        <v>79</v>
      </c>
      <c r="C25" s="8">
        <v>0.05</v>
      </c>
    </row>
    <row r="26" spans="2:4" x14ac:dyDescent="0.2">
      <c r="B26" s="2" t="s">
        <v>80</v>
      </c>
      <c r="C26" s="8">
        <v>0.03</v>
      </c>
    </row>
    <row r="27" spans="2:4" x14ac:dyDescent="0.2">
      <c r="B27" s="9" t="s">
        <v>81</v>
      </c>
      <c r="C27" s="5">
        <v>7.4999999999999997E-2</v>
      </c>
      <c r="D27" s="4"/>
    </row>
    <row r="28" spans="2:4" x14ac:dyDescent="0.2">
      <c r="B28" s="9" t="s">
        <v>82</v>
      </c>
      <c r="C28" s="5">
        <v>1.2500000000000001E-2</v>
      </c>
      <c r="D28" s="4"/>
    </row>
    <row r="29" spans="2:4" x14ac:dyDescent="0.2">
      <c r="B29" s="2" t="s">
        <v>83</v>
      </c>
      <c r="C29" s="6">
        <f>SUM(C27:C28)</f>
        <v>8.7499999999999994E-2</v>
      </c>
    </row>
    <row r="30" spans="2:4" x14ac:dyDescent="0.2">
      <c r="B30" s="2" t="s">
        <v>84</v>
      </c>
      <c r="C30" s="8">
        <v>0.5</v>
      </c>
    </row>
    <row r="31" spans="2:4" x14ac:dyDescent="0.2">
      <c r="B31" s="2" t="s">
        <v>85</v>
      </c>
      <c r="C31" s="10">
        <v>0.05</v>
      </c>
      <c r="D31" s="4"/>
    </row>
    <row r="32" spans="2:4" x14ac:dyDescent="0.2">
      <c r="B32" s="11" t="s">
        <v>86</v>
      </c>
      <c r="C32" s="10">
        <v>0.05</v>
      </c>
      <c r="D32" s="4"/>
    </row>
    <row r="33" spans="2:33" x14ac:dyDescent="0.2">
      <c r="B33" s="2" t="s">
        <v>87</v>
      </c>
      <c r="C33" s="8">
        <f>((1+C29)*SUM(C21:C26))+C30+SUM(C31:C32)</f>
        <v>1.828875</v>
      </c>
    </row>
    <row r="34" spans="2:33" x14ac:dyDescent="0.2">
      <c r="B34" s="12" t="s">
        <v>88</v>
      </c>
      <c r="C34" s="75" t="e">
        <f>C7*1000*C33</f>
        <v>#VALUE!</v>
      </c>
    </row>
    <row r="36" spans="2:33" x14ac:dyDescent="0.2">
      <c r="B36" s="103" t="s">
        <v>89</v>
      </c>
      <c r="C36" s="101"/>
    </row>
    <row r="37" spans="2:33" x14ac:dyDescent="0.2">
      <c r="B37" s="4" t="s">
        <v>90</v>
      </c>
      <c r="C37" s="13">
        <v>0</v>
      </c>
    </row>
    <row r="38" spans="2:33" x14ac:dyDescent="0.2">
      <c r="B38" s="2" t="s">
        <v>91</v>
      </c>
      <c r="C38" s="8" t="e">
        <f>C37*C7</f>
        <v>#VALUE!</v>
      </c>
    </row>
    <row r="39" spans="2:33" x14ac:dyDescent="0.2">
      <c r="B39" s="9" t="s">
        <v>92</v>
      </c>
      <c r="C39" s="14" t="s">
        <v>93</v>
      </c>
    </row>
    <row r="40" spans="2:33" x14ac:dyDescent="0.2">
      <c r="B40" s="2" t="s">
        <v>94</v>
      </c>
      <c r="C40" s="8">
        <f>IF(C39="No",0,1000*C22*C7)</f>
        <v>0</v>
      </c>
    </row>
    <row r="41" spans="2:33" x14ac:dyDescent="0.2">
      <c r="B41" s="2" t="s">
        <v>95</v>
      </c>
      <c r="C41" s="14">
        <v>0</v>
      </c>
    </row>
    <row r="42" spans="2:33" x14ac:dyDescent="0.2">
      <c r="B42" s="15"/>
    </row>
    <row r="43" spans="2:33" hidden="1" x14ac:dyDescent="0.2">
      <c r="B43" s="15" t="s">
        <v>96</v>
      </c>
      <c r="C43" t="s">
        <v>93</v>
      </c>
    </row>
    <row r="44" spans="2:33" x14ac:dyDescent="0.2">
      <c r="B44" s="104" t="s">
        <v>97</v>
      </c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  <c r="Q44" s="101"/>
      <c r="R44" s="101"/>
      <c r="S44" s="101"/>
      <c r="T44" s="101"/>
      <c r="U44" s="101"/>
      <c r="V44" s="101"/>
      <c r="W44" s="101"/>
      <c r="X44" s="101"/>
      <c r="Y44" s="101"/>
      <c r="Z44" s="101"/>
      <c r="AA44" s="101"/>
      <c r="AB44" s="101"/>
      <c r="AC44" s="101"/>
      <c r="AD44" s="101"/>
      <c r="AE44" s="101"/>
      <c r="AF44" s="101"/>
      <c r="AG44" s="101"/>
    </row>
    <row r="45" spans="2:33" x14ac:dyDescent="0.2">
      <c r="B45" s="16" t="s">
        <v>98</v>
      </c>
      <c r="C45" s="17">
        <v>0</v>
      </c>
      <c r="D45" s="17">
        <v>1</v>
      </c>
      <c r="E45" s="17">
        <v>2</v>
      </c>
      <c r="F45" s="17">
        <v>3</v>
      </c>
      <c r="G45" s="17">
        <v>4</v>
      </c>
      <c r="H45" s="17">
        <v>5</v>
      </c>
      <c r="I45" s="17">
        <v>6</v>
      </c>
      <c r="J45" s="17">
        <v>7</v>
      </c>
      <c r="K45" s="17">
        <v>8</v>
      </c>
      <c r="L45" s="17">
        <v>9</v>
      </c>
      <c r="M45" s="17">
        <v>10</v>
      </c>
      <c r="N45" s="17">
        <v>11</v>
      </c>
      <c r="O45" s="17">
        <v>12</v>
      </c>
      <c r="P45" s="17">
        <v>13</v>
      </c>
      <c r="Q45" s="17">
        <v>14</v>
      </c>
      <c r="R45" s="17">
        <v>15</v>
      </c>
      <c r="S45" s="17">
        <v>16</v>
      </c>
      <c r="T45" s="17">
        <v>17</v>
      </c>
      <c r="U45" s="17">
        <v>18</v>
      </c>
      <c r="V45" s="17">
        <v>19</v>
      </c>
      <c r="W45" s="17">
        <v>20</v>
      </c>
      <c r="X45" s="17">
        <v>21</v>
      </c>
      <c r="Y45" s="17">
        <v>22</v>
      </c>
      <c r="Z45" s="17">
        <v>23</v>
      </c>
      <c r="AA45" s="17">
        <v>24</v>
      </c>
      <c r="AB45" s="17">
        <v>25</v>
      </c>
      <c r="AC45" s="17">
        <v>26</v>
      </c>
      <c r="AD45" s="17">
        <v>27</v>
      </c>
      <c r="AE45" s="17">
        <v>28</v>
      </c>
      <c r="AF45" s="17">
        <v>29</v>
      </c>
      <c r="AG45" s="17">
        <v>30</v>
      </c>
    </row>
    <row r="46" spans="2:33" x14ac:dyDescent="0.2">
      <c r="B46" s="18" t="s">
        <v>99</v>
      </c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</row>
    <row r="47" spans="2:33" x14ac:dyDescent="0.2">
      <c r="B47" s="4" t="s">
        <v>100</v>
      </c>
      <c r="C47" s="76">
        <v>0</v>
      </c>
      <c r="D47" s="76">
        <f>'[2]Billing Data &amp; Analysis'!D42</f>
        <v>22324.090341212403</v>
      </c>
      <c r="E47" s="76">
        <f t="shared" ref="E47:AG47" si="0">D47*(1+$C$16)</f>
        <v>23239.378045202109</v>
      </c>
      <c r="F47" s="76">
        <f t="shared" si="0"/>
        <v>24192.192545055394</v>
      </c>
      <c r="G47" s="76">
        <f t="shared" si="0"/>
        <v>25184.072439402662</v>
      </c>
      <c r="H47" s="76">
        <f t="shared" si="0"/>
        <v>26216.61940941817</v>
      </c>
      <c r="I47" s="76">
        <f t="shared" si="0"/>
        <v>27291.500805204312</v>
      </c>
      <c r="J47" s="76">
        <f t="shared" si="0"/>
        <v>28410.452338217689</v>
      </c>
      <c r="K47" s="76">
        <f t="shared" si="0"/>
        <v>29575.280884084612</v>
      </c>
      <c r="L47" s="76">
        <f t="shared" si="0"/>
        <v>30787.867400332078</v>
      </c>
      <c r="M47" s="76">
        <f t="shared" si="0"/>
        <v>32050.169963745691</v>
      </c>
      <c r="N47" s="76">
        <f t="shared" si="0"/>
        <v>33364.226932259262</v>
      </c>
      <c r="O47" s="76">
        <f t="shared" si="0"/>
        <v>34732.16023648189</v>
      </c>
      <c r="P47" s="76">
        <f t="shared" si="0"/>
        <v>36156.178806177646</v>
      </c>
      <c r="Q47" s="76">
        <f t="shared" si="0"/>
        <v>37638.582137230929</v>
      </c>
      <c r="R47" s="76">
        <f t="shared" si="0"/>
        <v>39181.764004857396</v>
      </c>
      <c r="S47" s="76">
        <f t="shared" si="0"/>
        <v>40788.216329056544</v>
      </c>
      <c r="T47" s="76">
        <f t="shared" si="0"/>
        <v>42460.533198547862</v>
      </c>
      <c r="U47" s="76">
        <f t="shared" si="0"/>
        <v>44201.415059688319</v>
      </c>
      <c r="V47" s="76">
        <f t="shared" si="0"/>
        <v>46013.673077135536</v>
      </c>
      <c r="W47" s="76">
        <f t="shared" si="0"/>
        <v>47900.233673298091</v>
      </c>
      <c r="X47" s="76">
        <f t="shared" si="0"/>
        <v>49864.143253903312</v>
      </c>
      <c r="Y47" s="76">
        <f t="shared" si="0"/>
        <v>51908.573127313342</v>
      </c>
      <c r="Z47" s="76">
        <f t="shared" si="0"/>
        <v>54036.824625533183</v>
      </c>
      <c r="AA47" s="76">
        <f t="shared" si="0"/>
        <v>56252.334435180041</v>
      </c>
      <c r="AB47" s="76">
        <f t="shared" si="0"/>
        <v>58558.680147022416</v>
      </c>
      <c r="AC47" s="76">
        <f t="shared" si="0"/>
        <v>60959.586033050335</v>
      </c>
      <c r="AD47" s="76">
        <f t="shared" si="0"/>
        <v>63458.929060405397</v>
      </c>
      <c r="AE47" s="76">
        <f t="shared" si="0"/>
        <v>66060.745151882016</v>
      </c>
      <c r="AF47" s="76">
        <f t="shared" si="0"/>
        <v>68769.235703109167</v>
      </c>
      <c r="AG47" s="76">
        <f t="shared" si="0"/>
        <v>71588.774366936632</v>
      </c>
    </row>
    <row r="48" spans="2:33" x14ac:dyDescent="0.2">
      <c r="B48" s="4"/>
      <c r="C48" s="76"/>
      <c r="D48" s="76"/>
      <c r="E48" s="76"/>
      <c r="F48" s="76"/>
      <c r="G48" s="76"/>
      <c r="H48" s="76"/>
      <c r="I48" s="76"/>
      <c r="J48" s="76"/>
      <c r="K48" s="76"/>
      <c r="L48" s="76"/>
      <c r="M48" s="76"/>
      <c r="N48" s="76"/>
      <c r="O48" s="76"/>
      <c r="P48" s="76"/>
      <c r="Q48" s="76"/>
      <c r="R48" s="76"/>
      <c r="S48" s="76"/>
      <c r="T48" s="76"/>
      <c r="U48" s="76"/>
      <c r="V48" s="76"/>
      <c r="W48" s="76"/>
      <c r="X48" s="76"/>
      <c r="Y48" s="76"/>
      <c r="Z48" s="76"/>
      <c r="AA48" s="76"/>
      <c r="AB48" s="76"/>
      <c r="AC48" s="76"/>
      <c r="AD48" s="76"/>
      <c r="AE48" s="76"/>
      <c r="AF48" s="76"/>
      <c r="AG48" s="76"/>
    </row>
    <row r="49" spans="2:33" x14ac:dyDescent="0.2">
      <c r="B49" s="18" t="s">
        <v>101</v>
      </c>
      <c r="C49" s="76"/>
      <c r="D49" s="76"/>
      <c r="E49" s="76"/>
      <c r="F49" s="76"/>
      <c r="G49" s="76"/>
      <c r="H49" s="76"/>
      <c r="I49" s="76"/>
      <c r="J49" s="76"/>
      <c r="K49" s="76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6"/>
      <c r="AA49" s="76"/>
      <c r="AB49" s="76"/>
      <c r="AC49" s="76"/>
      <c r="AD49" s="76"/>
      <c r="AE49" s="76"/>
      <c r="AF49" s="76"/>
      <c r="AG49" s="76"/>
    </row>
    <row r="50" spans="2:33" x14ac:dyDescent="0.2">
      <c r="B50" s="4" t="s">
        <v>102</v>
      </c>
      <c r="C50" s="76">
        <f t="shared" ref="C50:AG50" si="1">IF(C45=$C$41,-$C$40,0)</f>
        <v>0</v>
      </c>
      <c r="D50" s="76">
        <f t="shared" si="1"/>
        <v>0</v>
      </c>
      <c r="E50" s="76">
        <f t="shared" si="1"/>
        <v>0</v>
      </c>
      <c r="F50" s="76">
        <f t="shared" si="1"/>
        <v>0</v>
      </c>
      <c r="G50" s="76">
        <f t="shared" si="1"/>
        <v>0</v>
      </c>
      <c r="H50" s="76">
        <f t="shared" si="1"/>
        <v>0</v>
      </c>
      <c r="I50" s="76">
        <f t="shared" si="1"/>
        <v>0</v>
      </c>
      <c r="J50" s="76">
        <f t="shared" si="1"/>
        <v>0</v>
      </c>
      <c r="K50" s="76">
        <f t="shared" si="1"/>
        <v>0</v>
      </c>
      <c r="L50" s="76">
        <f t="shared" si="1"/>
        <v>0</v>
      </c>
      <c r="M50" s="76">
        <f t="shared" si="1"/>
        <v>0</v>
      </c>
      <c r="N50" s="76">
        <f t="shared" si="1"/>
        <v>0</v>
      </c>
      <c r="O50" s="76">
        <f t="shared" si="1"/>
        <v>0</v>
      </c>
      <c r="P50" s="76">
        <f t="shared" si="1"/>
        <v>0</v>
      </c>
      <c r="Q50" s="76">
        <f t="shared" si="1"/>
        <v>0</v>
      </c>
      <c r="R50" s="76">
        <f t="shared" si="1"/>
        <v>0</v>
      </c>
      <c r="S50" s="76">
        <f t="shared" si="1"/>
        <v>0</v>
      </c>
      <c r="T50" s="76">
        <f t="shared" si="1"/>
        <v>0</v>
      </c>
      <c r="U50" s="76">
        <f t="shared" si="1"/>
        <v>0</v>
      </c>
      <c r="V50" s="76">
        <f t="shared" si="1"/>
        <v>0</v>
      </c>
      <c r="W50" s="76">
        <f t="shared" si="1"/>
        <v>0</v>
      </c>
      <c r="X50" s="76">
        <f t="shared" si="1"/>
        <v>0</v>
      </c>
      <c r="Y50" s="76">
        <f t="shared" si="1"/>
        <v>0</v>
      </c>
      <c r="Z50" s="76">
        <f t="shared" si="1"/>
        <v>0</v>
      </c>
      <c r="AA50" s="76">
        <f t="shared" si="1"/>
        <v>0</v>
      </c>
      <c r="AB50" s="76">
        <f t="shared" si="1"/>
        <v>0</v>
      </c>
      <c r="AC50" s="76">
        <f t="shared" si="1"/>
        <v>0</v>
      </c>
      <c r="AD50" s="76">
        <f t="shared" si="1"/>
        <v>0</v>
      </c>
      <c r="AE50" s="76">
        <f t="shared" si="1"/>
        <v>0</v>
      </c>
      <c r="AF50" s="76">
        <f t="shared" si="1"/>
        <v>0</v>
      </c>
      <c r="AG50" s="76">
        <f t="shared" si="1"/>
        <v>0</v>
      </c>
    </row>
    <row r="51" spans="2:33" x14ac:dyDescent="0.2">
      <c r="B51" s="4" t="s">
        <v>103</v>
      </c>
      <c r="C51" s="76" t="e">
        <f t="shared" ref="C51:AG51" si="2">IF(AND(C45&gt;=$C$8,C45&lt;=$C$9),-$C$38*POWER(1+$C$16,C45),0)</f>
        <v>#VALUE!</v>
      </c>
      <c r="D51" s="76">
        <f t="shared" si="2"/>
        <v>0</v>
      </c>
      <c r="E51" s="76">
        <f t="shared" si="2"/>
        <v>0</v>
      </c>
      <c r="F51" s="76">
        <f t="shared" si="2"/>
        <v>0</v>
      </c>
      <c r="G51" s="76">
        <f t="shared" si="2"/>
        <v>0</v>
      </c>
      <c r="H51" s="76">
        <f t="shared" si="2"/>
        <v>0</v>
      </c>
      <c r="I51" s="76">
        <f t="shared" si="2"/>
        <v>0</v>
      </c>
      <c r="J51" s="76">
        <f t="shared" si="2"/>
        <v>0</v>
      </c>
      <c r="K51" s="76">
        <f t="shared" si="2"/>
        <v>0</v>
      </c>
      <c r="L51" s="76">
        <f t="shared" si="2"/>
        <v>0</v>
      </c>
      <c r="M51" s="76">
        <f t="shared" si="2"/>
        <v>0</v>
      </c>
      <c r="N51" s="76">
        <f t="shared" si="2"/>
        <v>0</v>
      </c>
      <c r="O51" s="76">
        <f t="shared" si="2"/>
        <v>0</v>
      </c>
      <c r="P51" s="76">
        <f t="shared" si="2"/>
        <v>0</v>
      </c>
      <c r="Q51" s="76">
        <f t="shared" si="2"/>
        <v>0</v>
      </c>
      <c r="R51" s="76">
        <f t="shared" si="2"/>
        <v>0</v>
      </c>
      <c r="S51" s="76">
        <f t="shared" si="2"/>
        <v>0</v>
      </c>
      <c r="T51" s="76">
        <f t="shared" si="2"/>
        <v>0</v>
      </c>
      <c r="U51" s="76">
        <f t="shared" si="2"/>
        <v>0</v>
      </c>
      <c r="V51" s="76">
        <f t="shared" si="2"/>
        <v>0</v>
      </c>
      <c r="W51" s="76">
        <f t="shared" si="2"/>
        <v>0</v>
      </c>
      <c r="X51" s="76">
        <f t="shared" si="2"/>
        <v>0</v>
      </c>
      <c r="Y51" s="76">
        <f t="shared" si="2"/>
        <v>0</v>
      </c>
      <c r="Z51" s="76">
        <f t="shared" si="2"/>
        <v>0</v>
      </c>
      <c r="AA51" s="76">
        <f t="shared" si="2"/>
        <v>0</v>
      </c>
      <c r="AB51" s="76">
        <f t="shared" si="2"/>
        <v>0</v>
      </c>
      <c r="AC51" s="76">
        <f t="shared" si="2"/>
        <v>0</v>
      </c>
      <c r="AD51" s="76">
        <f t="shared" si="2"/>
        <v>0</v>
      </c>
      <c r="AE51" s="76">
        <f t="shared" si="2"/>
        <v>0</v>
      </c>
      <c r="AF51" s="76">
        <f t="shared" si="2"/>
        <v>0</v>
      </c>
      <c r="AG51" s="76">
        <f t="shared" si="2"/>
        <v>0</v>
      </c>
    </row>
    <row r="52" spans="2:33" x14ac:dyDescent="0.2">
      <c r="B52" s="4"/>
      <c r="C52" s="76"/>
      <c r="D52" s="76"/>
      <c r="E52" s="76"/>
      <c r="F52" s="76"/>
      <c r="G52" s="76"/>
      <c r="H52" s="76"/>
      <c r="I52" s="76"/>
      <c r="J52" s="76"/>
      <c r="K52" s="76"/>
      <c r="L52" s="76"/>
      <c r="M52" s="76"/>
      <c r="N52" s="76"/>
      <c r="O52" s="76"/>
      <c r="P52" s="76"/>
      <c r="Q52" s="76"/>
      <c r="R52" s="76"/>
      <c r="S52" s="76"/>
      <c r="T52" s="76"/>
      <c r="U52" s="76"/>
      <c r="V52" s="76"/>
      <c r="W52" s="76"/>
      <c r="X52" s="76"/>
      <c r="Y52" s="76"/>
      <c r="Z52" s="76"/>
      <c r="AA52" s="76"/>
      <c r="AB52" s="76"/>
      <c r="AC52" s="76"/>
      <c r="AD52" s="76"/>
      <c r="AE52" s="76"/>
      <c r="AF52" s="76"/>
      <c r="AG52" s="76"/>
    </row>
    <row r="53" spans="2:33" x14ac:dyDescent="0.2">
      <c r="B53" s="18" t="s">
        <v>104</v>
      </c>
      <c r="C53" s="76" t="e">
        <f t="shared" ref="C53:AG53" si="3">SUM(C46:C51)</f>
        <v>#VALUE!</v>
      </c>
      <c r="D53" s="76">
        <f t="shared" si="3"/>
        <v>22324.090341212403</v>
      </c>
      <c r="E53" s="76">
        <f t="shared" si="3"/>
        <v>23239.378045202109</v>
      </c>
      <c r="F53" s="76">
        <f t="shared" si="3"/>
        <v>24192.192545055394</v>
      </c>
      <c r="G53" s="76">
        <f t="shared" si="3"/>
        <v>25184.072439402662</v>
      </c>
      <c r="H53" s="76">
        <f t="shared" si="3"/>
        <v>26216.61940941817</v>
      </c>
      <c r="I53" s="76">
        <f t="shared" si="3"/>
        <v>27291.500805204312</v>
      </c>
      <c r="J53" s="76">
        <f t="shared" si="3"/>
        <v>28410.452338217689</v>
      </c>
      <c r="K53" s="76">
        <f t="shared" si="3"/>
        <v>29575.280884084612</v>
      </c>
      <c r="L53" s="76">
        <f t="shared" si="3"/>
        <v>30787.867400332078</v>
      </c>
      <c r="M53" s="76">
        <f t="shared" si="3"/>
        <v>32050.169963745691</v>
      </c>
      <c r="N53" s="76">
        <f t="shared" si="3"/>
        <v>33364.226932259262</v>
      </c>
      <c r="O53" s="76">
        <f t="shared" si="3"/>
        <v>34732.16023648189</v>
      </c>
      <c r="P53" s="76">
        <f t="shared" si="3"/>
        <v>36156.178806177646</v>
      </c>
      <c r="Q53" s="76">
        <f t="shared" si="3"/>
        <v>37638.582137230929</v>
      </c>
      <c r="R53" s="76">
        <f t="shared" si="3"/>
        <v>39181.764004857396</v>
      </c>
      <c r="S53" s="76">
        <f t="shared" si="3"/>
        <v>40788.216329056544</v>
      </c>
      <c r="T53" s="76">
        <f t="shared" si="3"/>
        <v>42460.533198547862</v>
      </c>
      <c r="U53" s="76">
        <f t="shared" si="3"/>
        <v>44201.415059688319</v>
      </c>
      <c r="V53" s="76">
        <f t="shared" si="3"/>
        <v>46013.673077135536</v>
      </c>
      <c r="W53" s="76">
        <f t="shared" si="3"/>
        <v>47900.233673298091</v>
      </c>
      <c r="X53" s="76">
        <f t="shared" si="3"/>
        <v>49864.143253903312</v>
      </c>
      <c r="Y53" s="76">
        <f t="shared" si="3"/>
        <v>51908.573127313342</v>
      </c>
      <c r="Z53" s="76">
        <f t="shared" si="3"/>
        <v>54036.824625533183</v>
      </c>
      <c r="AA53" s="76">
        <f t="shared" si="3"/>
        <v>56252.334435180041</v>
      </c>
      <c r="AB53" s="76">
        <f t="shared" si="3"/>
        <v>58558.680147022416</v>
      </c>
      <c r="AC53" s="76">
        <f t="shared" si="3"/>
        <v>60959.586033050335</v>
      </c>
      <c r="AD53" s="76">
        <f t="shared" si="3"/>
        <v>63458.929060405397</v>
      </c>
      <c r="AE53" s="76">
        <f t="shared" si="3"/>
        <v>66060.745151882016</v>
      </c>
      <c r="AF53" s="76">
        <f t="shared" si="3"/>
        <v>68769.235703109167</v>
      </c>
      <c r="AG53" s="76">
        <f t="shared" si="3"/>
        <v>71588.774366936632</v>
      </c>
    </row>
    <row r="54" spans="2:33" x14ac:dyDescent="0.2">
      <c r="B54" s="18"/>
      <c r="C54" s="76"/>
      <c r="D54" s="76"/>
      <c r="E54" s="76"/>
      <c r="F54" s="76"/>
      <c r="G54" s="76"/>
      <c r="H54" s="76"/>
      <c r="I54" s="76"/>
      <c r="J54" s="76"/>
      <c r="K54" s="76"/>
      <c r="L54" s="76"/>
      <c r="M54" s="76"/>
      <c r="N54" s="76"/>
      <c r="O54" s="76"/>
      <c r="P54" s="76"/>
      <c r="Q54" s="76"/>
      <c r="R54" s="76"/>
      <c r="S54" s="76"/>
      <c r="T54" s="76"/>
      <c r="U54" s="76"/>
      <c r="V54" s="76"/>
      <c r="W54" s="76"/>
      <c r="X54" s="76"/>
      <c r="Y54" s="76"/>
      <c r="Z54" s="76"/>
      <c r="AA54" s="76"/>
      <c r="AB54" s="76"/>
      <c r="AC54" s="76"/>
      <c r="AD54" s="76"/>
      <c r="AE54" s="76"/>
      <c r="AF54" s="76"/>
      <c r="AG54" s="76"/>
    </row>
    <row r="55" spans="2:33" x14ac:dyDescent="0.2">
      <c r="B55" s="18" t="s">
        <v>105</v>
      </c>
      <c r="C55" s="76"/>
      <c r="D55" s="76"/>
      <c r="E55" s="76"/>
      <c r="F55" s="76"/>
      <c r="G55" s="76"/>
      <c r="H55" s="76"/>
      <c r="I55" s="76"/>
      <c r="J55" s="76"/>
      <c r="K55" s="76"/>
      <c r="L55" s="76"/>
      <c r="M55" s="76"/>
      <c r="N55" s="76"/>
      <c r="O55" s="76"/>
      <c r="P55" s="76"/>
      <c r="Q55" s="76"/>
      <c r="R55" s="76"/>
      <c r="S55" s="76"/>
      <c r="T55" s="76"/>
      <c r="U55" s="76"/>
      <c r="V55" s="76"/>
      <c r="W55" s="76"/>
      <c r="X55" s="76"/>
      <c r="Y55" s="76"/>
      <c r="Z55" s="76"/>
      <c r="AA55" s="76"/>
      <c r="AB55" s="76"/>
      <c r="AC55" s="76"/>
      <c r="AD55" s="76"/>
      <c r="AE55" s="76"/>
      <c r="AF55" s="76"/>
      <c r="AG55" s="76"/>
    </row>
    <row r="56" spans="2:33" x14ac:dyDescent="0.2">
      <c r="B56" s="4" t="s">
        <v>106</v>
      </c>
      <c r="C56" s="76" t="e">
        <f>-(1000*C7*SUM(C21:C26))</f>
        <v>#VALUE!</v>
      </c>
      <c r="D56" s="76">
        <v>0</v>
      </c>
      <c r="E56" s="76">
        <v>0</v>
      </c>
      <c r="F56" s="76">
        <v>0</v>
      </c>
      <c r="G56" s="76">
        <v>0</v>
      </c>
      <c r="H56" s="76">
        <v>0</v>
      </c>
      <c r="I56" s="76">
        <v>0</v>
      </c>
      <c r="J56" s="76">
        <v>0</v>
      </c>
      <c r="K56" s="76">
        <v>0</v>
      </c>
      <c r="L56" s="76">
        <v>0</v>
      </c>
      <c r="M56" s="76">
        <v>0</v>
      </c>
      <c r="N56" s="76">
        <v>0</v>
      </c>
      <c r="O56" s="76">
        <v>0</v>
      </c>
      <c r="P56" s="76">
        <v>0</v>
      </c>
      <c r="Q56" s="76">
        <v>0</v>
      </c>
      <c r="R56" s="76">
        <v>0</v>
      </c>
      <c r="S56" s="76">
        <v>0</v>
      </c>
      <c r="T56" s="76">
        <v>0</v>
      </c>
      <c r="U56" s="76">
        <v>0</v>
      </c>
      <c r="V56" s="76">
        <v>0</v>
      </c>
      <c r="W56" s="76">
        <v>0</v>
      </c>
      <c r="X56" s="76">
        <v>0</v>
      </c>
      <c r="Y56" s="76">
        <v>0</v>
      </c>
      <c r="Z56" s="76">
        <v>0</v>
      </c>
      <c r="AA56" s="76">
        <v>0</v>
      </c>
      <c r="AB56" s="76">
        <v>0</v>
      </c>
      <c r="AC56" s="76">
        <v>0</v>
      </c>
      <c r="AD56" s="76">
        <v>0</v>
      </c>
      <c r="AE56" s="76">
        <v>0</v>
      </c>
      <c r="AF56" s="76">
        <v>0</v>
      </c>
      <c r="AG56" s="76">
        <v>0</v>
      </c>
    </row>
    <row r="57" spans="2:33" x14ac:dyDescent="0.2">
      <c r="B57" s="4" t="s">
        <v>107</v>
      </c>
      <c r="C57" s="76" t="e">
        <f>-SUM(C30:C32)*1000*C7</f>
        <v>#VALUE!</v>
      </c>
      <c r="D57" s="76">
        <v>0</v>
      </c>
      <c r="E57" s="76">
        <v>0</v>
      </c>
      <c r="F57" s="76">
        <v>0</v>
      </c>
      <c r="G57" s="76">
        <v>0</v>
      </c>
      <c r="H57" s="76">
        <v>0</v>
      </c>
      <c r="I57" s="76">
        <v>0</v>
      </c>
      <c r="J57" s="76">
        <v>0</v>
      </c>
      <c r="K57" s="76">
        <v>0</v>
      </c>
      <c r="L57" s="76">
        <v>0</v>
      </c>
      <c r="M57" s="76">
        <v>0</v>
      </c>
      <c r="N57" s="76">
        <v>0</v>
      </c>
      <c r="O57" s="76">
        <v>0</v>
      </c>
      <c r="P57" s="76">
        <v>0</v>
      </c>
      <c r="Q57" s="76">
        <v>0</v>
      </c>
      <c r="R57" s="76">
        <v>0</v>
      </c>
      <c r="S57" s="76">
        <v>0</v>
      </c>
      <c r="T57" s="76">
        <v>0</v>
      </c>
      <c r="U57" s="76">
        <v>0</v>
      </c>
      <c r="V57" s="76">
        <v>0</v>
      </c>
      <c r="W57" s="76">
        <v>0</v>
      </c>
      <c r="X57" s="76">
        <v>0</v>
      </c>
      <c r="Y57" s="76">
        <v>0</v>
      </c>
      <c r="Z57" s="76">
        <v>0</v>
      </c>
      <c r="AA57" s="76">
        <v>0</v>
      </c>
      <c r="AB57" s="76">
        <v>0</v>
      </c>
      <c r="AC57" s="76">
        <v>0</v>
      </c>
      <c r="AD57" s="76">
        <v>0</v>
      </c>
      <c r="AE57" s="76">
        <v>0</v>
      </c>
      <c r="AF57" s="76">
        <v>0</v>
      </c>
      <c r="AG57" s="76">
        <v>0</v>
      </c>
    </row>
    <row r="58" spans="2:33" x14ac:dyDescent="0.2">
      <c r="B58" s="9" t="s">
        <v>108</v>
      </c>
      <c r="C58" s="76" t="e">
        <f>C56*(C29)</f>
        <v>#VALUE!</v>
      </c>
      <c r="D58" s="76">
        <v>0</v>
      </c>
      <c r="E58" s="76">
        <v>0</v>
      </c>
      <c r="F58" s="76">
        <v>0</v>
      </c>
      <c r="G58" s="76">
        <v>0</v>
      </c>
      <c r="H58" s="76">
        <v>0</v>
      </c>
      <c r="I58" s="76">
        <v>0</v>
      </c>
      <c r="J58" s="76">
        <v>0</v>
      </c>
      <c r="K58" s="76">
        <v>0</v>
      </c>
      <c r="L58" s="76">
        <v>0</v>
      </c>
      <c r="M58" s="76">
        <v>0</v>
      </c>
      <c r="N58" s="76">
        <v>0</v>
      </c>
      <c r="O58" s="76">
        <v>0</v>
      </c>
      <c r="P58" s="76">
        <v>0</v>
      </c>
      <c r="Q58" s="76">
        <v>0</v>
      </c>
      <c r="R58" s="76">
        <v>0</v>
      </c>
      <c r="S58" s="76">
        <v>0</v>
      </c>
      <c r="T58" s="76">
        <v>0</v>
      </c>
      <c r="U58" s="76">
        <v>0</v>
      </c>
      <c r="V58" s="76">
        <v>0</v>
      </c>
      <c r="W58" s="76">
        <v>0</v>
      </c>
      <c r="X58" s="76">
        <v>0</v>
      </c>
      <c r="Y58" s="76">
        <v>0</v>
      </c>
      <c r="Z58" s="76">
        <v>0</v>
      </c>
      <c r="AA58" s="76">
        <v>0</v>
      </c>
      <c r="AB58" s="76">
        <v>0</v>
      </c>
      <c r="AC58" s="76">
        <v>0</v>
      </c>
      <c r="AD58" s="76">
        <v>0</v>
      </c>
      <c r="AE58" s="76">
        <v>0</v>
      </c>
      <c r="AF58" s="76">
        <v>0</v>
      </c>
      <c r="AG58" s="76">
        <v>0</v>
      </c>
    </row>
    <row r="59" spans="2:33" x14ac:dyDescent="0.2">
      <c r="B59" s="18"/>
      <c r="C59" s="76"/>
      <c r="D59" s="76"/>
      <c r="E59" s="76"/>
      <c r="F59" s="76"/>
      <c r="G59" s="76"/>
      <c r="H59" s="76"/>
      <c r="I59" s="76"/>
      <c r="J59" s="76"/>
      <c r="K59" s="76"/>
      <c r="L59" s="76"/>
      <c r="M59" s="76"/>
      <c r="N59" s="76"/>
      <c r="O59" s="76"/>
      <c r="P59" s="76"/>
      <c r="Q59" s="76"/>
      <c r="R59" s="76"/>
      <c r="S59" s="76"/>
      <c r="T59" s="76"/>
      <c r="U59" s="76"/>
      <c r="V59" s="76"/>
      <c r="W59" s="76"/>
      <c r="X59" s="76"/>
      <c r="Y59" s="76"/>
      <c r="Z59" s="76"/>
      <c r="AA59" s="76"/>
      <c r="AB59" s="76"/>
      <c r="AC59" s="76"/>
      <c r="AD59" s="76"/>
      <c r="AE59" s="76"/>
      <c r="AF59" s="76"/>
      <c r="AG59" s="76"/>
    </row>
    <row r="60" spans="2:33" x14ac:dyDescent="0.2">
      <c r="B60" s="18" t="s">
        <v>109</v>
      </c>
      <c r="C60" s="77">
        <v>0</v>
      </c>
      <c r="D60" s="76" t="e">
        <f>-0.3*SUM(C56:C58)</f>
        <v>#VALUE!</v>
      </c>
      <c r="E60" s="76">
        <v>0</v>
      </c>
      <c r="F60" s="76">
        <v>0</v>
      </c>
      <c r="G60" s="76">
        <v>0</v>
      </c>
      <c r="H60" s="76">
        <v>0</v>
      </c>
      <c r="I60" s="76">
        <v>0</v>
      </c>
      <c r="J60" s="76">
        <v>0</v>
      </c>
      <c r="K60" s="76">
        <v>0</v>
      </c>
      <c r="L60" s="76">
        <v>0</v>
      </c>
      <c r="M60" s="76">
        <v>0</v>
      </c>
      <c r="N60" s="76">
        <v>0</v>
      </c>
      <c r="O60" s="76">
        <v>0</v>
      </c>
      <c r="P60" s="76">
        <v>0</v>
      </c>
      <c r="Q60" s="76">
        <v>0</v>
      </c>
      <c r="R60" s="76">
        <v>0</v>
      </c>
      <c r="S60" s="76">
        <v>0</v>
      </c>
      <c r="T60" s="76">
        <v>0</v>
      </c>
      <c r="U60" s="76">
        <v>0</v>
      </c>
      <c r="V60" s="76">
        <v>0</v>
      </c>
      <c r="W60" s="76">
        <v>0</v>
      </c>
      <c r="X60" s="76">
        <v>0</v>
      </c>
      <c r="Y60" s="76">
        <v>0</v>
      </c>
      <c r="Z60" s="76">
        <v>0</v>
      </c>
      <c r="AA60" s="76">
        <v>0</v>
      </c>
      <c r="AB60" s="76">
        <v>0</v>
      </c>
      <c r="AC60" s="76">
        <v>0</v>
      </c>
      <c r="AD60" s="76">
        <v>0</v>
      </c>
      <c r="AE60" s="76">
        <v>0</v>
      </c>
      <c r="AF60" s="76">
        <v>0</v>
      </c>
      <c r="AG60" s="76">
        <v>0</v>
      </c>
    </row>
    <row r="61" spans="2:33" x14ac:dyDescent="0.2">
      <c r="B61" s="18" t="s">
        <v>110</v>
      </c>
      <c r="C61" s="78" t="e">
        <f>$C$12*C53</f>
        <v>#VALUE!</v>
      </c>
      <c r="D61" s="78">
        <f t="shared" ref="D61:AG61" si="4">-$C$12*D53</f>
        <v>-9090.3695869416897</v>
      </c>
      <c r="E61" s="78">
        <f t="shared" si="4"/>
        <v>-9463.0747400062992</v>
      </c>
      <c r="F61" s="78">
        <f t="shared" si="4"/>
        <v>-9851.0608043465563</v>
      </c>
      <c r="G61" s="78">
        <f t="shared" si="4"/>
        <v>-10254.954297324764</v>
      </c>
      <c r="H61" s="78">
        <f t="shared" si="4"/>
        <v>-10675.407423515078</v>
      </c>
      <c r="I61" s="78">
        <f t="shared" si="4"/>
        <v>-11113.099127879195</v>
      </c>
      <c r="J61" s="78">
        <f t="shared" si="4"/>
        <v>-11568.736192122244</v>
      </c>
      <c r="K61" s="78">
        <f t="shared" si="4"/>
        <v>-12043.054375999254</v>
      </c>
      <c r="L61" s="78">
        <f t="shared" si="4"/>
        <v>-12536.819605415221</v>
      </c>
      <c r="M61" s="78">
        <f t="shared" si="4"/>
        <v>-13050.829209237245</v>
      </c>
      <c r="N61" s="78">
        <f t="shared" si="4"/>
        <v>-13585.913206815972</v>
      </c>
      <c r="O61" s="78">
        <f t="shared" si="4"/>
        <v>-14142.935648295426</v>
      </c>
      <c r="P61" s="78">
        <f t="shared" si="4"/>
        <v>-14722.796009875537</v>
      </c>
      <c r="Q61" s="78">
        <f t="shared" si="4"/>
        <v>-15326.430646280434</v>
      </c>
      <c r="R61" s="78">
        <f t="shared" si="4"/>
        <v>-15954.814302777932</v>
      </c>
      <c r="S61" s="78">
        <f t="shared" si="4"/>
        <v>-16608.961689191827</v>
      </c>
      <c r="T61" s="78">
        <f t="shared" si="4"/>
        <v>-17289.92911844869</v>
      </c>
      <c r="U61" s="78">
        <f t="shared" si="4"/>
        <v>-17998.816212305082</v>
      </c>
      <c r="V61" s="78">
        <f t="shared" si="4"/>
        <v>-18736.76767700959</v>
      </c>
      <c r="W61" s="78">
        <f t="shared" si="4"/>
        <v>-19504.975151766983</v>
      </c>
      <c r="X61" s="78">
        <f t="shared" si="4"/>
        <v>-20304.679132989429</v>
      </c>
      <c r="Y61" s="78">
        <f t="shared" si="4"/>
        <v>-21137.170977441994</v>
      </c>
      <c r="Z61" s="78">
        <f t="shared" si="4"/>
        <v>-22003.794987517114</v>
      </c>
      <c r="AA61" s="78">
        <f t="shared" si="4"/>
        <v>-22905.950582005313</v>
      </c>
      <c r="AB61" s="78">
        <f t="shared" si="4"/>
        <v>-23845.094555867527</v>
      </c>
      <c r="AC61" s="78">
        <f t="shared" si="4"/>
        <v>-24822.743432658095</v>
      </c>
      <c r="AD61" s="78">
        <f t="shared" si="4"/>
        <v>-25840.475913397077</v>
      </c>
      <c r="AE61" s="78">
        <f t="shared" si="4"/>
        <v>-26899.935425846357</v>
      </c>
      <c r="AF61" s="78">
        <f t="shared" si="4"/>
        <v>-28002.832778306052</v>
      </c>
      <c r="AG61" s="78">
        <f t="shared" si="4"/>
        <v>-29150.948922216598</v>
      </c>
    </row>
    <row r="62" spans="2:33" x14ac:dyDescent="0.2">
      <c r="B62" s="20" t="s">
        <v>111</v>
      </c>
      <c r="C62" s="21">
        <v>0</v>
      </c>
      <c r="D62" s="21">
        <f>HLOOKUP($C$17,[2]Tables!$I$16:$P$35,MATCH(D45,[2]Tables!$I$16:$I$35,0),FALSE)</f>
        <v>0.6</v>
      </c>
      <c r="E62" s="21">
        <f>HLOOKUP($C$17,[2]Tables!$I$16:$P$35,MATCH(E45,[2]Tables!$I$16:$I$35,0),FALSE)</f>
        <v>0.16</v>
      </c>
      <c r="F62" s="21">
        <f>HLOOKUP($C$17,[2]Tables!$I$16:$P$35,MATCH(F45,[2]Tables!$I$16:$I$35,0),FALSE)</f>
        <v>9.6000000000000002E-2</v>
      </c>
      <c r="G62" s="21">
        <f>HLOOKUP($C$17,[2]Tables!$I$16:$P$35,MATCH(G45,[2]Tables!$I$16:$I$35,0),FALSE)</f>
        <v>5.7599999999999998E-2</v>
      </c>
      <c r="H62" s="21">
        <f>HLOOKUP($C$17,[2]Tables!$I$16:$P$35,MATCH(H45,[2]Tables!$I$16:$I$35,0),FALSE)</f>
        <v>5.7599999999999998E-2</v>
      </c>
      <c r="I62" s="21">
        <f>HLOOKUP($C$17,[2]Tables!$I$16:$P$35,MATCH(I45,[2]Tables!$I$16:$I$35,0),FALSE)</f>
        <v>2.8799999999999999E-2</v>
      </c>
      <c r="J62" s="21">
        <f>HLOOKUP($C$17,[2]Tables!$I$16:$P$35,MATCH(J45,[2]Tables!$I$16:$I$35,0),FALSE)</f>
        <v>0</v>
      </c>
      <c r="K62" s="21">
        <f>HLOOKUP($C$17,[2]Tables!$I$16:$P$35,MATCH(K45,[2]Tables!$I$16:$I$35,0),FALSE)</f>
        <v>0</v>
      </c>
      <c r="L62" s="21">
        <f>HLOOKUP($C$17,[2]Tables!$I$16:$P$35,MATCH(L45,[2]Tables!$I$16:$I$35,0),FALSE)</f>
        <v>0</v>
      </c>
      <c r="M62" s="21">
        <f>HLOOKUP($C$17,[2]Tables!$I$16:$P$35,MATCH(M45,[2]Tables!$I$16:$I$35,0),FALSE)</f>
        <v>0</v>
      </c>
      <c r="N62" s="21">
        <f>HLOOKUP($C$17,[2]Tables!$I$16:$P$35,MATCH(N45,[2]Tables!$I$16:$I$35,0),FALSE)</f>
        <v>0</v>
      </c>
      <c r="O62" s="21">
        <f>HLOOKUP($C$17,[2]Tables!$I$16:$P$35,MATCH(O45,[2]Tables!$I$16:$I$35,0),FALSE)</f>
        <v>0</v>
      </c>
      <c r="P62" s="21">
        <f>HLOOKUP($C$17,[2]Tables!$I$16:$P$35,MATCH(P45,[2]Tables!$I$16:$I$35,0),FALSE)</f>
        <v>0</v>
      </c>
      <c r="Q62" s="21">
        <f>HLOOKUP($C$17,[2]Tables!$I$16:$P$35,MATCH(Q45,[2]Tables!$I$16:$I$35,0),FALSE)</f>
        <v>0</v>
      </c>
      <c r="R62" s="21">
        <f>HLOOKUP($C$17,[2]Tables!$I$16:$P$35,MATCH(R45,[2]Tables!$I$16:$I$35,0),FALSE)</f>
        <v>0</v>
      </c>
      <c r="S62" s="21">
        <f>HLOOKUP($C$17,[2]Tables!$I$16:$P$35,MATCH(S45,[2]Tables!$I$16:$I$35,0),FALSE)</f>
        <v>0</v>
      </c>
      <c r="T62" s="21">
        <f>HLOOKUP($C$17,[2]Tables!$I$16:$P$35,MATCH(T45,[2]Tables!$I$16:$I$35,0),FALSE)</f>
        <v>0</v>
      </c>
      <c r="U62" s="21">
        <f>HLOOKUP($C$17,[2]Tables!$I$16:$P$35,MATCH(U45,[2]Tables!$I$16:$I$35,0),FALSE)</f>
        <v>0</v>
      </c>
      <c r="V62" s="21">
        <f>HLOOKUP($C$17,[2]Tables!$I$16:$P$35,MATCH(V45,[2]Tables!$I$16:$I$35,0),FALSE)</f>
        <v>0</v>
      </c>
      <c r="W62" s="21">
        <v>0</v>
      </c>
      <c r="X62" s="21">
        <v>0</v>
      </c>
      <c r="Y62" s="21">
        <v>0</v>
      </c>
      <c r="Z62" s="21">
        <v>0</v>
      </c>
      <c r="AA62" s="21">
        <v>0</v>
      </c>
      <c r="AB62" s="21">
        <v>0</v>
      </c>
      <c r="AC62" s="21">
        <v>0</v>
      </c>
      <c r="AD62" s="21">
        <v>0</v>
      </c>
      <c r="AE62" s="21">
        <v>0</v>
      </c>
      <c r="AF62" s="21">
        <v>0</v>
      </c>
      <c r="AG62" s="21">
        <v>0</v>
      </c>
    </row>
    <row r="63" spans="2:33" x14ac:dyDescent="0.2">
      <c r="B63" s="20" t="s">
        <v>112</v>
      </c>
      <c r="C63" s="21">
        <v>0</v>
      </c>
      <c r="D63" s="21">
        <f>HLOOKUP($C$18,[2]Tables!$I$16:$P$35,MATCH(D45,[2]Tables!$I$16:$I$35,0),FALSE)</f>
        <v>4.1849999999999998E-2</v>
      </c>
      <c r="E63" s="21">
        <f>HLOOKUP($C$18,[2]Tables!$I$16:$P$35,MATCH(E45,[2]Tables!$I$16:$I$35,0),FALSE)</f>
        <v>8.3299999999999999E-2</v>
      </c>
      <c r="F63" s="21">
        <f>HLOOKUP($C$18,[2]Tables!$I$16:$P$35,MATCH(F45,[2]Tables!$I$16:$I$35,0),FALSE)</f>
        <v>8.3299999999999999E-2</v>
      </c>
      <c r="G63" s="21">
        <f>HLOOKUP($C$18,[2]Tables!$I$16:$P$35,MATCH(G45,[2]Tables!$I$16:$I$35,0),FALSE)</f>
        <v>8.3299999999999999E-2</v>
      </c>
      <c r="H63" s="21">
        <f>HLOOKUP($C$18,[2]Tables!$I$16:$P$35,MATCH(H45,[2]Tables!$I$16:$I$35,0),FALSE)</f>
        <v>8.3299999999999999E-2</v>
      </c>
      <c r="I63" s="21">
        <f>HLOOKUP($C$18,[2]Tables!$I$16:$P$35,MATCH(I45,[2]Tables!$I$16:$I$35,0),FALSE)</f>
        <v>8.3299999999999999E-2</v>
      </c>
      <c r="J63" s="21">
        <f>HLOOKUP($C$18,[2]Tables!$I$16:$P$35,MATCH(J45,[2]Tables!$I$16:$I$35,0),FALSE)</f>
        <v>8.3299999999999999E-2</v>
      </c>
      <c r="K63" s="21">
        <f>HLOOKUP($C$18,[2]Tables!$I$16:$P$35,MATCH(K45,[2]Tables!$I$16:$I$35,0),FALSE)</f>
        <v>8.3299999999999999E-2</v>
      </c>
      <c r="L63" s="21">
        <f>HLOOKUP($C$18,[2]Tables!$I$16:$P$35,MATCH(L45,[2]Tables!$I$16:$I$35,0),FALSE)</f>
        <v>8.3299999999999999E-2</v>
      </c>
      <c r="M63" s="21">
        <f>HLOOKUP($C$18,[2]Tables!$I$16:$P$35,MATCH(M45,[2]Tables!$I$16:$I$35,0),FALSE)</f>
        <v>8.3299999999999999E-2</v>
      </c>
      <c r="N63" s="21">
        <f>HLOOKUP($C$18,[2]Tables!$I$16:$P$35,MATCH(N45,[2]Tables!$I$16:$I$35,0),FALSE)</f>
        <v>8.3299999999999999E-2</v>
      </c>
      <c r="O63" s="21">
        <f>HLOOKUP($C$18,[2]Tables!$I$16:$P$35,MATCH(O45,[2]Tables!$I$16:$I$35,0),FALSE)</f>
        <v>8.3299999999999999E-2</v>
      </c>
      <c r="P63" s="21">
        <f>HLOOKUP($C$18,[2]Tables!$I$16:$P$35,MATCH(P45,[2]Tables!$I$16:$I$35,0),FALSE)</f>
        <v>4.1849999999999998E-2</v>
      </c>
      <c r="Q63" s="21">
        <f>HLOOKUP($C$18,[2]Tables!$I$16:$P$35,MATCH(Q45,[2]Tables!$I$16:$I$35,0),FALSE)</f>
        <v>0</v>
      </c>
      <c r="R63" s="21">
        <f>HLOOKUP($C$18,[2]Tables!$I$16:$P$35,MATCH(R45,[2]Tables!$I$16:$I$35,0),FALSE)</f>
        <v>0</v>
      </c>
      <c r="S63" s="21">
        <f>HLOOKUP($C$18,[2]Tables!$I$16:$P$35,MATCH(S45,[2]Tables!$I$16:$I$35,0),FALSE)</f>
        <v>0</v>
      </c>
      <c r="T63" s="21">
        <f>HLOOKUP($C$18,[2]Tables!$I$16:$P$35,MATCH(T45,[2]Tables!$I$16:$I$35,0),FALSE)</f>
        <v>0</v>
      </c>
      <c r="U63" s="21">
        <f>HLOOKUP($C$18,[2]Tables!$I$16:$P$35,MATCH(U45,[2]Tables!$I$16:$I$35,0),FALSE)</f>
        <v>0</v>
      </c>
      <c r="V63" s="21">
        <f>HLOOKUP($C$18,[2]Tables!$I$16:$P$35,MATCH(V45,[2]Tables!$I$16:$I$35,0),FALSE)</f>
        <v>0</v>
      </c>
      <c r="W63" s="21">
        <v>0</v>
      </c>
      <c r="X63" s="21">
        <v>0</v>
      </c>
      <c r="Y63" s="21">
        <v>0</v>
      </c>
      <c r="Z63" s="21">
        <v>0</v>
      </c>
      <c r="AA63" s="21">
        <v>0</v>
      </c>
      <c r="AB63" s="21">
        <v>0</v>
      </c>
      <c r="AC63" s="21">
        <v>0</v>
      </c>
      <c r="AD63" s="21">
        <v>0</v>
      </c>
      <c r="AE63" s="21">
        <v>0</v>
      </c>
      <c r="AF63" s="21">
        <v>0</v>
      </c>
      <c r="AG63" s="21">
        <v>0</v>
      </c>
    </row>
    <row r="64" spans="2:33" x14ac:dyDescent="0.2">
      <c r="B64" s="18" t="s">
        <v>113</v>
      </c>
      <c r="C64" s="76" t="e">
        <f>-C62*SUM($C$56,$C$58)*0.85*$C$10</f>
        <v>#VALUE!</v>
      </c>
      <c r="D64" s="76" t="e">
        <f t="shared" ref="D64:AG64" si="5">-D62*SUM($C$56:$C$58)*0.85*$C$10</f>
        <v>#VALUE!</v>
      </c>
      <c r="E64" s="76" t="e">
        <f t="shared" si="5"/>
        <v>#VALUE!</v>
      </c>
      <c r="F64" s="76" t="e">
        <f t="shared" si="5"/>
        <v>#VALUE!</v>
      </c>
      <c r="G64" s="76" t="e">
        <f t="shared" si="5"/>
        <v>#VALUE!</v>
      </c>
      <c r="H64" s="76" t="e">
        <f t="shared" si="5"/>
        <v>#VALUE!</v>
      </c>
      <c r="I64" s="76" t="e">
        <f t="shared" si="5"/>
        <v>#VALUE!</v>
      </c>
      <c r="J64" s="76" t="e">
        <f t="shared" si="5"/>
        <v>#VALUE!</v>
      </c>
      <c r="K64" s="76" t="e">
        <f t="shared" si="5"/>
        <v>#VALUE!</v>
      </c>
      <c r="L64" s="76" t="e">
        <f t="shared" si="5"/>
        <v>#VALUE!</v>
      </c>
      <c r="M64" s="76" t="e">
        <f t="shared" si="5"/>
        <v>#VALUE!</v>
      </c>
      <c r="N64" s="76" t="e">
        <f t="shared" si="5"/>
        <v>#VALUE!</v>
      </c>
      <c r="O64" s="76" t="e">
        <f t="shared" si="5"/>
        <v>#VALUE!</v>
      </c>
      <c r="P64" s="76" t="e">
        <f t="shared" si="5"/>
        <v>#VALUE!</v>
      </c>
      <c r="Q64" s="76" t="e">
        <f t="shared" si="5"/>
        <v>#VALUE!</v>
      </c>
      <c r="R64" s="76" t="e">
        <f t="shared" si="5"/>
        <v>#VALUE!</v>
      </c>
      <c r="S64" s="76" t="e">
        <f t="shared" si="5"/>
        <v>#VALUE!</v>
      </c>
      <c r="T64" s="76" t="e">
        <f t="shared" si="5"/>
        <v>#VALUE!</v>
      </c>
      <c r="U64" s="76" t="e">
        <f t="shared" si="5"/>
        <v>#VALUE!</v>
      </c>
      <c r="V64" s="76" t="e">
        <f t="shared" si="5"/>
        <v>#VALUE!</v>
      </c>
      <c r="W64" s="76" t="e">
        <f t="shared" si="5"/>
        <v>#VALUE!</v>
      </c>
      <c r="X64" s="76" t="e">
        <f t="shared" si="5"/>
        <v>#VALUE!</v>
      </c>
      <c r="Y64" s="76" t="e">
        <f t="shared" si="5"/>
        <v>#VALUE!</v>
      </c>
      <c r="Z64" s="76" t="e">
        <f t="shared" si="5"/>
        <v>#VALUE!</v>
      </c>
      <c r="AA64" s="76" t="e">
        <f t="shared" si="5"/>
        <v>#VALUE!</v>
      </c>
      <c r="AB64" s="76" t="e">
        <f t="shared" si="5"/>
        <v>#VALUE!</v>
      </c>
      <c r="AC64" s="76" t="e">
        <f t="shared" si="5"/>
        <v>#VALUE!</v>
      </c>
      <c r="AD64" s="76" t="e">
        <f t="shared" si="5"/>
        <v>#VALUE!</v>
      </c>
      <c r="AE64" s="76" t="e">
        <f t="shared" si="5"/>
        <v>#VALUE!</v>
      </c>
      <c r="AF64" s="76" t="e">
        <f t="shared" si="5"/>
        <v>#VALUE!</v>
      </c>
      <c r="AG64" s="76" t="e">
        <f t="shared" si="5"/>
        <v>#VALUE!</v>
      </c>
    </row>
    <row r="65" spans="2:33" x14ac:dyDescent="0.2">
      <c r="B65" s="18" t="s">
        <v>114</v>
      </c>
      <c r="C65" s="76" t="e">
        <f>-C63*SUM($C$56,$C$58)*$C$11</f>
        <v>#VALUE!</v>
      </c>
      <c r="D65" s="76" t="e">
        <f t="shared" ref="D65:AG65" si="6">-D63*SUM($C$56:$C$58)*$C$11</f>
        <v>#VALUE!</v>
      </c>
      <c r="E65" s="76" t="e">
        <f t="shared" si="6"/>
        <v>#VALUE!</v>
      </c>
      <c r="F65" s="76" t="e">
        <f t="shared" si="6"/>
        <v>#VALUE!</v>
      </c>
      <c r="G65" s="76" t="e">
        <f t="shared" si="6"/>
        <v>#VALUE!</v>
      </c>
      <c r="H65" s="76" t="e">
        <f t="shared" si="6"/>
        <v>#VALUE!</v>
      </c>
      <c r="I65" s="76" t="e">
        <f t="shared" si="6"/>
        <v>#VALUE!</v>
      </c>
      <c r="J65" s="76" t="e">
        <f t="shared" si="6"/>
        <v>#VALUE!</v>
      </c>
      <c r="K65" s="76" t="e">
        <f t="shared" si="6"/>
        <v>#VALUE!</v>
      </c>
      <c r="L65" s="76" t="e">
        <f t="shared" si="6"/>
        <v>#VALUE!</v>
      </c>
      <c r="M65" s="76" t="e">
        <f t="shared" si="6"/>
        <v>#VALUE!</v>
      </c>
      <c r="N65" s="76" t="e">
        <f t="shared" si="6"/>
        <v>#VALUE!</v>
      </c>
      <c r="O65" s="76" t="e">
        <f t="shared" si="6"/>
        <v>#VALUE!</v>
      </c>
      <c r="P65" s="76" t="e">
        <f t="shared" si="6"/>
        <v>#VALUE!</v>
      </c>
      <c r="Q65" s="76" t="e">
        <f t="shared" si="6"/>
        <v>#VALUE!</v>
      </c>
      <c r="R65" s="76" t="e">
        <f t="shared" si="6"/>
        <v>#VALUE!</v>
      </c>
      <c r="S65" s="76" t="e">
        <f t="shared" si="6"/>
        <v>#VALUE!</v>
      </c>
      <c r="T65" s="76" t="e">
        <f t="shared" si="6"/>
        <v>#VALUE!</v>
      </c>
      <c r="U65" s="76" t="e">
        <f t="shared" si="6"/>
        <v>#VALUE!</v>
      </c>
      <c r="V65" s="76" t="e">
        <f t="shared" si="6"/>
        <v>#VALUE!</v>
      </c>
      <c r="W65" s="76" t="e">
        <f t="shared" si="6"/>
        <v>#VALUE!</v>
      </c>
      <c r="X65" s="76" t="e">
        <f t="shared" si="6"/>
        <v>#VALUE!</v>
      </c>
      <c r="Y65" s="76" t="e">
        <f t="shared" si="6"/>
        <v>#VALUE!</v>
      </c>
      <c r="Z65" s="76" t="e">
        <f t="shared" si="6"/>
        <v>#VALUE!</v>
      </c>
      <c r="AA65" s="76" t="e">
        <f t="shared" si="6"/>
        <v>#VALUE!</v>
      </c>
      <c r="AB65" s="76" t="e">
        <f t="shared" si="6"/>
        <v>#VALUE!</v>
      </c>
      <c r="AC65" s="76" t="e">
        <f t="shared" si="6"/>
        <v>#VALUE!</v>
      </c>
      <c r="AD65" s="76" t="e">
        <f t="shared" si="6"/>
        <v>#VALUE!</v>
      </c>
      <c r="AE65" s="76" t="e">
        <f t="shared" si="6"/>
        <v>#VALUE!</v>
      </c>
      <c r="AF65" s="76" t="e">
        <f t="shared" si="6"/>
        <v>#VALUE!</v>
      </c>
      <c r="AG65" s="76" t="e">
        <f t="shared" si="6"/>
        <v>#VALUE!</v>
      </c>
    </row>
    <row r="66" spans="2:33" x14ac:dyDescent="0.2">
      <c r="B66" s="18" t="s">
        <v>115</v>
      </c>
      <c r="C66" s="76" t="e">
        <f t="shared" ref="C66:AG66" si="7">SUM(C53:C60,C64:C65)</f>
        <v>#VALUE!</v>
      </c>
      <c r="D66" s="76" t="e">
        <f t="shared" si="7"/>
        <v>#VALUE!</v>
      </c>
      <c r="E66" s="76" t="e">
        <f t="shared" si="7"/>
        <v>#VALUE!</v>
      </c>
      <c r="F66" s="76" t="e">
        <f t="shared" si="7"/>
        <v>#VALUE!</v>
      </c>
      <c r="G66" s="76" t="e">
        <f t="shared" si="7"/>
        <v>#VALUE!</v>
      </c>
      <c r="H66" s="76" t="e">
        <f t="shared" si="7"/>
        <v>#VALUE!</v>
      </c>
      <c r="I66" s="76" t="e">
        <f t="shared" si="7"/>
        <v>#VALUE!</v>
      </c>
      <c r="J66" s="76" t="e">
        <f t="shared" si="7"/>
        <v>#VALUE!</v>
      </c>
      <c r="K66" s="76" t="e">
        <f t="shared" si="7"/>
        <v>#VALUE!</v>
      </c>
      <c r="L66" s="76" t="e">
        <f t="shared" si="7"/>
        <v>#VALUE!</v>
      </c>
      <c r="M66" s="76" t="e">
        <f t="shared" si="7"/>
        <v>#VALUE!</v>
      </c>
      <c r="N66" s="76" t="e">
        <f t="shared" si="7"/>
        <v>#VALUE!</v>
      </c>
      <c r="O66" s="76" t="e">
        <f t="shared" si="7"/>
        <v>#VALUE!</v>
      </c>
      <c r="P66" s="76" t="e">
        <f t="shared" si="7"/>
        <v>#VALUE!</v>
      </c>
      <c r="Q66" s="76" t="e">
        <f t="shared" si="7"/>
        <v>#VALUE!</v>
      </c>
      <c r="R66" s="76" t="e">
        <f t="shared" si="7"/>
        <v>#VALUE!</v>
      </c>
      <c r="S66" s="76" t="e">
        <f t="shared" si="7"/>
        <v>#VALUE!</v>
      </c>
      <c r="T66" s="76" t="e">
        <f t="shared" si="7"/>
        <v>#VALUE!</v>
      </c>
      <c r="U66" s="76" t="e">
        <f t="shared" si="7"/>
        <v>#VALUE!</v>
      </c>
      <c r="V66" s="76" t="e">
        <f t="shared" si="7"/>
        <v>#VALUE!</v>
      </c>
      <c r="W66" s="76" t="e">
        <f t="shared" si="7"/>
        <v>#VALUE!</v>
      </c>
      <c r="X66" s="76" t="e">
        <f t="shared" si="7"/>
        <v>#VALUE!</v>
      </c>
      <c r="Y66" s="76" t="e">
        <f t="shared" si="7"/>
        <v>#VALUE!</v>
      </c>
      <c r="Z66" s="76" t="e">
        <f t="shared" si="7"/>
        <v>#VALUE!</v>
      </c>
      <c r="AA66" s="76" t="e">
        <f t="shared" si="7"/>
        <v>#VALUE!</v>
      </c>
      <c r="AB66" s="76" t="e">
        <f t="shared" si="7"/>
        <v>#VALUE!</v>
      </c>
      <c r="AC66" s="76" t="e">
        <f t="shared" si="7"/>
        <v>#VALUE!</v>
      </c>
      <c r="AD66" s="76" t="e">
        <f t="shared" si="7"/>
        <v>#VALUE!</v>
      </c>
      <c r="AE66" s="76" t="e">
        <f t="shared" si="7"/>
        <v>#VALUE!</v>
      </c>
      <c r="AF66" s="76" t="e">
        <f t="shared" si="7"/>
        <v>#VALUE!</v>
      </c>
      <c r="AG66" s="76" t="e">
        <f t="shared" si="7"/>
        <v>#VALUE!</v>
      </c>
    </row>
    <row r="67" spans="2:33" x14ac:dyDescent="0.2">
      <c r="B67" s="18" t="s">
        <v>116</v>
      </c>
      <c r="C67" s="76" t="e">
        <f t="shared" ref="C67:AG67" si="8">SUM(C53:C61,C64:C65)</f>
        <v>#VALUE!</v>
      </c>
      <c r="D67" s="76" t="e">
        <f t="shared" si="8"/>
        <v>#VALUE!</v>
      </c>
      <c r="E67" s="76" t="e">
        <f t="shared" si="8"/>
        <v>#VALUE!</v>
      </c>
      <c r="F67" s="76" t="e">
        <f t="shared" si="8"/>
        <v>#VALUE!</v>
      </c>
      <c r="G67" s="76" t="e">
        <f t="shared" si="8"/>
        <v>#VALUE!</v>
      </c>
      <c r="H67" s="76" t="e">
        <f t="shared" si="8"/>
        <v>#VALUE!</v>
      </c>
      <c r="I67" s="76" t="e">
        <f t="shared" si="8"/>
        <v>#VALUE!</v>
      </c>
      <c r="J67" s="76" t="e">
        <f t="shared" si="8"/>
        <v>#VALUE!</v>
      </c>
      <c r="K67" s="76" t="e">
        <f t="shared" si="8"/>
        <v>#VALUE!</v>
      </c>
      <c r="L67" s="76" t="e">
        <f t="shared" si="8"/>
        <v>#VALUE!</v>
      </c>
      <c r="M67" s="76" t="e">
        <f t="shared" si="8"/>
        <v>#VALUE!</v>
      </c>
      <c r="N67" s="76" t="e">
        <f t="shared" si="8"/>
        <v>#VALUE!</v>
      </c>
      <c r="O67" s="76" t="e">
        <f t="shared" si="8"/>
        <v>#VALUE!</v>
      </c>
      <c r="P67" s="76" t="e">
        <f t="shared" si="8"/>
        <v>#VALUE!</v>
      </c>
      <c r="Q67" s="76" t="e">
        <f t="shared" si="8"/>
        <v>#VALUE!</v>
      </c>
      <c r="R67" s="76" t="e">
        <f t="shared" si="8"/>
        <v>#VALUE!</v>
      </c>
      <c r="S67" s="76" t="e">
        <f t="shared" si="8"/>
        <v>#VALUE!</v>
      </c>
      <c r="T67" s="76" t="e">
        <f t="shared" si="8"/>
        <v>#VALUE!</v>
      </c>
      <c r="U67" s="76" t="e">
        <f t="shared" si="8"/>
        <v>#VALUE!</v>
      </c>
      <c r="V67" s="76" t="e">
        <f t="shared" si="8"/>
        <v>#VALUE!</v>
      </c>
      <c r="W67" s="76" t="e">
        <f t="shared" si="8"/>
        <v>#VALUE!</v>
      </c>
      <c r="X67" s="76" t="e">
        <f t="shared" si="8"/>
        <v>#VALUE!</v>
      </c>
      <c r="Y67" s="76" t="e">
        <f t="shared" si="8"/>
        <v>#VALUE!</v>
      </c>
      <c r="Z67" s="76" t="e">
        <f t="shared" si="8"/>
        <v>#VALUE!</v>
      </c>
      <c r="AA67" s="76" t="e">
        <f t="shared" si="8"/>
        <v>#VALUE!</v>
      </c>
      <c r="AB67" s="76" t="e">
        <f t="shared" si="8"/>
        <v>#VALUE!</v>
      </c>
      <c r="AC67" s="76" t="e">
        <f t="shared" si="8"/>
        <v>#VALUE!</v>
      </c>
      <c r="AD67" s="76" t="e">
        <f t="shared" si="8"/>
        <v>#VALUE!</v>
      </c>
      <c r="AE67" s="76" t="e">
        <f t="shared" si="8"/>
        <v>#VALUE!</v>
      </c>
      <c r="AF67" s="76" t="e">
        <f t="shared" si="8"/>
        <v>#VALUE!</v>
      </c>
      <c r="AG67" s="76" t="e">
        <f t="shared" si="8"/>
        <v>#VALUE!</v>
      </c>
    </row>
    <row r="68" spans="2:33" x14ac:dyDescent="0.2">
      <c r="B68" s="22" t="s">
        <v>117</v>
      </c>
      <c r="C68" s="79" t="e">
        <f>C67</f>
        <v>#VALUE!</v>
      </c>
      <c r="D68" s="79" t="e">
        <f>SUM($C$67:D67)</f>
        <v>#VALUE!</v>
      </c>
      <c r="E68" s="79" t="e">
        <f>SUM($C$67:E67)</f>
        <v>#VALUE!</v>
      </c>
      <c r="F68" s="79" t="e">
        <f>SUM($C$67:F67)</f>
        <v>#VALUE!</v>
      </c>
      <c r="G68" s="79" t="e">
        <f>SUM($C$67:G67)</f>
        <v>#VALUE!</v>
      </c>
      <c r="H68" s="79" t="e">
        <f>SUM($C$67:H67)</f>
        <v>#VALUE!</v>
      </c>
      <c r="I68" s="79" t="e">
        <f>SUM($C$67:I67)</f>
        <v>#VALUE!</v>
      </c>
      <c r="J68" s="79" t="e">
        <f>SUM($C$67:J67)</f>
        <v>#VALUE!</v>
      </c>
      <c r="K68" s="79" t="e">
        <f>SUM($C$67:K67)</f>
        <v>#VALUE!</v>
      </c>
      <c r="L68" s="79" t="e">
        <f>SUM($C$67:L67)</f>
        <v>#VALUE!</v>
      </c>
      <c r="M68" s="79" t="e">
        <f>SUM($C$67:M67)</f>
        <v>#VALUE!</v>
      </c>
      <c r="N68" s="79" t="e">
        <f>SUM($C$67:N67)</f>
        <v>#VALUE!</v>
      </c>
      <c r="O68" s="79" t="e">
        <f>SUM($C$67:O67)</f>
        <v>#VALUE!</v>
      </c>
      <c r="P68" s="79" t="e">
        <f>SUM($C$67:P67)</f>
        <v>#VALUE!</v>
      </c>
      <c r="Q68" s="79" t="e">
        <f>SUM($C$67:Q67)</f>
        <v>#VALUE!</v>
      </c>
      <c r="R68" s="79" t="e">
        <f>SUM($C$67:R67)</f>
        <v>#VALUE!</v>
      </c>
      <c r="S68" s="79" t="e">
        <f>SUM($C$67:S67)</f>
        <v>#VALUE!</v>
      </c>
      <c r="T68" s="79" t="e">
        <f>SUM($C$67:T67)</f>
        <v>#VALUE!</v>
      </c>
      <c r="U68" s="79" t="e">
        <f>SUM($C$67:U67)</f>
        <v>#VALUE!</v>
      </c>
      <c r="V68" s="79" t="e">
        <f>SUM($C$67:V67)</f>
        <v>#VALUE!</v>
      </c>
      <c r="W68" s="79" t="e">
        <f>SUM($C$67:W67)</f>
        <v>#VALUE!</v>
      </c>
      <c r="X68" s="79" t="e">
        <f>SUM($C$67:X67)</f>
        <v>#VALUE!</v>
      </c>
      <c r="Y68" s="79" t="e">
        <f>SUM($C$67:Y67)</f>
        <v>#VALUE!</v>
      </c>
      <c r="Z68" s="79" t="e">
        <f>SUM($C$67:Z67)</f>
        <v>#VALUE!</v>
      </c>
      <c r="AA68" s="79" t="e">
        <f>SUM($C$67:AA67)</f>
        <v>#VALUE!</v>
      </c>
      <c r="AB68" s="79" t="e">
        <f>SUM($C$67:AB67)</f>
        <v>#VALUE!</v>
      </c>
      <c r="AC68" s="79" t="e">
        <f>SUM($C$67:AC67)</f>
        <v>#VALUE!</v>
      </c>
      <c r="AD68" s="79" t="e">
        <f>SUM($C$67:AD67)</f>
        <v>#VALUE!</v>
      </c>
      <c r="AE68" s="79" t="e">
        <f>SUM($C$67:AE67)</f>
        <v>#VALUE!</v>
      </c>
      <c r="AF68" s="79" t="e">
        <f>SUM($C$67:AF67)</f>
        <v>#VALUE!</v>
      </c>
      <c r="AG68" s="79" t="e">
        <f>SUM($C$67:AG67)</f>
        <v>#VALUE!</v>
      </c>
    </row>
    <row r="69" spans="2:33" x14ac:dyDescent="0.2">
      <c r="B69" s="22" t="s">
        <v>118</v>
      </c>
      <c r="C69" s="79" t="e">
        <f>C66</f>
        <v>#VALUE!</v>
      </c>
      <c r="D69" s="79" t="e">
        <f>SUM($C$66:D66)</f>
        <v>#VALUE!</v>
      </c>
      <c r="E69" s="79" t="e">
        <f>SUM($C$66:E66)</f>
        <v>#VALUE!</v>
      </c>
      <c r="F69" s="79" t="e">
        <f>SUM($C$66:F66)</f>
        <v>#VALUE!</v>
      </c>
      <c r="G69" s="79" t="e">
        <f>SUM($C$66:G66)</f>
        <v>#VALUE!</v>
      </c>
      <c r="H69" s="79" t="e">
        <f>SUM($C$66:H66)</f>
        <v>#VALUE!</v>
      </c>
      <c r="I69" s="79" t="e">
        <f>SUM($C$66:I66)</f>
        <v>#VALUE!</v>
      </c>
      <c r="J69" s="79" t="e">
        <f>SUM($C$66:J66)</f>
        <v>#VALUE!</v>
      </c>
      <c r="K69" s="79" t="e">
        <f>SUM($C$66:K66)</f>
        <v>#VALUE!</v>
      </c>
      <c r="L69" s="79" t="e">
        <f>SUM($C$66:L66)</f>
        <v>#VALUE!</v>
      </c>
      <c r="M69" s="79" t="e">
        <f>SUM($C$66:M66)</f>
        <v>#VALUE!</v>
      </c>
      <c r="N69" s="79" t="e">
        <f>SUM($C$66:N66)</f>
        <v>#VALUE!</v>
      </c>
      <c r="O69" s="79" t="e">
        <f>SUM($C$66:O66)</f>
        <v>#VALUE!</v>
      </c>
      <c r="P69" s="79" t="e">
        <f>SUM($C$66:P66)</f>
        <v>#VALUE!</v>
      </c>
      <c r="Q69" s="79" t="e">
        <f>SUM($C$66:Q66)</f>
        <v>#VALUE!</v>
      </c>
      <c r="R69" s="79" t="e">
        <f>SUM($C$66:R66)</f>
        <v>#VALUE!</v>
      </c>
      <c r="S69" s="79" t="e">
        <f>SUM($C$66:S66)</f>
        <v>#VALUE!</v>
      </c>
      <c r="T69" s="79" t="e">
        <f>SUM($C$66:T66)</f>
        <v>#VALUE!</v>
      </c>
      <c r="U69" s="79" t="e">
        <f>SUM($C$66:U66)</f>
        <v>#VALUE!</v>
      </c>
      <c r="V69" s="79" t="e">
        <f>SUM($C$66:V66)</f>
        <v>#VALUE!</v>
      </c>
      <c r="W69" s="79" t="e">
        <f>SUM($C$66:W66)</f>
        <v>#VALUE!</v>
      </c>
      <c r="X69" s="79" t="e">
        <f>SUM($C$66:X66)</f>
        <v>#VALUE!</v>
      </c>
      <c r="Y69" s="79" t="e">
        <f>SUM($C$66:Y66)</f>
        <v>#VALUE!</v>
      </c>
      <c r="Z69" s="79" t="e">
        <f>SUM($C$66:Z66)</f>
        <v>#VALUE!</v>
      </c>
      <c r="AA69" s="79" t="e">
        <f>SUM($C$66:AA66)</f>
        <v>#VALUE!</v>
      </c>
      <c r="AB69" s="79" t="e">
        <f>SUM($C$66:AB66)</f>
        <v>#VALUE!</v>
      </c>
      <c r="AC69" s="79" t="e">
        <f>SUM($C$66:AC66)</f>
        <v>#VALUE!</v>
      </c>
      <c r="AD69" s="79" t="e">
        <f>SUM($C$66:AD66)</f>
        <v>#VALUE!</v>
      </c>
      <c r="AE69" s="79" t="e">
        <f>SUM($C$66:AE66)</f>
        <v>#VALUE!</v>
      </c>
      <c r="AF69" s="79" t="e">
        <f>SUM($C$66:AF66)</f>
        <v>#VALUE!</v>
      </c>
      <c r="AG69" s="79" t="e">
        <f>SUM($C$66:AG66)</f>
        <v>#VALUE!</v>
      </c>
    </row>
    <row r="70" spans="2:33" ht="16" customHeight="1" thickBot="1" x14ac:dyDescent="0.25">
      <c r="F70" s="77"/>
      <c r="H70" s="77"/>
      <c r="I70" s="77"/>
      <c r="J70" s="77"/>
      <c r="K70" s="77"/>
      <c r="L70" s="77"/>
      <c r="M70" s="77"/>
      <c r="N70" s="77"/>
      <c r="O70" s="77"/>
      <c r="P70" s="77"/>
      <c r="Q70" s="77"/>
      <c r="R70" s="77"/>
    </row>
    <row r="71" spans="2:33" ht="16" customHeight="1" thickBot="1" x14ac:dyDescent="0.25">
      <c r="B71" s="100" t="s">
        <v>119</v>
      </c>
      <c r="C71" s="101"/>
      <c r="H71" s="77"/>
      <c r="I71" s="77"/>
      <c r="J71" s="77"/>
      <c r="K71" s="77"/>
      <c r="L71" s="77"/>
      <c r="M71" s="77"/>
      <c r="N71" s="77"/>
      <c r="O71" s="77"/>
      <c r="P71" s="77"/>
      <c r="Q71" s="77"/>
      <c r="R71" s="77"/>
    </row>
    <row r="72" spans="2:33" x14ac:dyDescent="0.2">
      <c r="B72" s="23" t="s">
        <v>120</v>
      </c>
      <c r="C72" s="80" t="e">
        <f>NPV(C13,C67:AG67)</f>
        <v>#VALUE!</v>
      </c>
      <c r="N72" s="77"/>
      <c r="O72" s="77"/>
      <c r="P72" s="77"/>
      <c r="Q72" s="77"/>
      <c r="R72" s="77"/>
    </row>
    <row r="73" spans="2:33" x14ac:dyDescent="0.2">
      <c r="B73" s="24" t="s">
        <v>121</v>
      </c>
      <c r="C73" s="81" t="e">
        <f>1/((MATCH(0,C68:AG68,1)+(0-INDEX(C68:AG68,MATCH(0,C68:AG68,1)))/(INDEX(C68:AG68,MATCH(0,C68:AG68,1)+1)-INDEX(C68:AG68,MATCH(0,C68:AG68,1))))-1)</f>
        <v>#N/A</v>
      </c>
    </row>
    <row r="74" spans="2:33" ht="16" customHeight="1" thickBot="1" x14ac:dyDescent="0.25">
      <c r="B74" s="25" t="s">
        <v>122</v>
      </c>
      <c r="C74" s="26" t="e">
        <f>ROUND(MATCH(0,C68:AG68,1)+(0-INDEX(C68:AG68,MATCH(0,C68:AG68,1)))/(INDEX(C68:AG68,MATCH(0,C68:AG68,1)+1)-INDEX(C68:AG68,MATCH(0,C68:AG68,1))),1)-1&amp;" years"</f>
        <v>#N/A</v>
      </c>
    </row>
    <row r="75" spans="2:33" ht="16" customHeight="1" thickBot="1" x14ac:dyDescent="0.25">
      <c r="B75" s="27"/>
      <c r="C75" s="28"/>
    </row>
    <row r="76" spans="2:33" ht="16" customHeight="1" thickBot="1" x14ac:dyDescent="0.25">
      <c r="B76" s="100" t="s">
        <v>123</v>
      </c>
      <c r="C76" s="101"/>
      <c r="E76" t="s">
        <v>124</v>
      </c>
    </row>
    <row r="77" spans="2:33" x14ac:dyDescent="0.2">
      <c r="B77" s="23" t="s">
        <v>120</v>
      </c>
      <c r="C77" s="80" t="e">
        <f>NPV(C13,C66:AG66)</f>
        <v>#VALUE!</v>
      </c>
    </row>
    <row r="78" spans="2:33" x14ac:dyDescent="0.2">
      <c r="B78" s="24" t="s">
        <v>121</v>
      </c>
      <c r="C78" s="81" t="e">
        <f>1/((MATCH(0,C69:AG69,1)+(0-INDEX(C69:AG69,MATCH(0,C69:AG69,1)))/(INDEX(C69:AG69,MATCH(0,C69:AG69,1)+1)-INDEX(C69:AG69,MATCH(0,C69:AG69,1))))-1)</f>
        <v>#N/A</v>
      </c>
    </row>
    <row r="79" spans="2:33" ht="16" customHeight="1" thickBot="1" x14ac:dyDescent="0.25">
      <c r="B79" s="25" t="s">
        <v>122</v>
      </c>
      <c r="C79" s="26" t="e">
        <f>ROUND(MATCH(0,C69:AG69,1)+(0-INDEX(C69:AG69,MATCH(0,C69:AG69,1)))/(INDEX(C69:AG69,MATCH(0,C69:AG69,1)+1)-INDEX(C69:AG69,MATCH(0,C69:AG69,1))),1)-1&amp;" years"</f>
        <v>#N/A</v>
      </c>
    </row>
  </sheetData>
  <mergeCells count="6">
    <mergeCell ref="B76:C76"/>
    <mergeCell ref="B5:C5"/>
    <mergeCell ref="B20:C20"/>
    <mergeCell ref="B36:C36"/>
    <mergeCell ref="B44:AG44"/>
    <mergeCell ref="B71:C71"/>
  </mergeCells>
  <dataValidations count="1">
    <dataValidation type="list" showInputMessage="1" showErrorMessage="1" sqref="C39">
      <formula1>$B$43:$C$43</formula1>
    </dataValidation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B050"/>
    <pageSetUpPr fitToPage="1"/>
  </sheetPr>
  <dimension ref="A1:R307"/>
  <sheetViews>
    <sheetView view="pageBreakPreview" zoomScale="26" zoomScaleNormal="25" zoomScaleSheetLayoutView="25" zoomScalePageLayoutView="25" workbookViewId="0">
      <selection activeCell="E10" sqref="E10"/>
    </sheetView>
  </sheetViews>
  <sheetFormatPr baseColWidth="10" defaultColWidth="8.83203125" defaultRowHeight="15" x14ac:dyDescent="0.2"/>
  <cols>
    <col min="1" max="1" width="65.6640625" style="71" customWidth="1"/>
    <col min="2" max="2" width="71.5" style="71" customWidth="1"/>
    <col min="3" max="18" width="65.6640625" style="71" customWidth="1"/>
    <col min="19" max="21" width="65.6640625" customWidth="1"/>
    <col min="22" max="24" width="25.33203125" customWidth="1"/>
  </cols>
  <sheetData>
    <row r="1" spans="1:18" ht="153" customHeight="1" x14ac:dyDescent="0.2"/>
    <row r="2" spans="1:18" ht="39" customHeight="1" x14ac:dyDescent="0.45">
      <c r="A2" s="45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</row>
    <row r="3" spans="1:18" ht="39" customHeight="1" x14ac:dyDescent="0.45">
      <c r="A3" s="45"/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</row>
    <row r="4" spans="1:18" ht="39" customHeight="1" x14ac:dyDescent="0.45">
      <c r="A4" s="45"/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</row>
    <row r="5" spans="1:18" ht="39" customHeight="1" x14ac:dyDescent="0.45">
      <c r="A5" s="45"/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</row>
    <row r="6" spans="1:18" ht="39" customHeight="1" x14ac:dyDescent="0.45">
      <c r="A6" s="45"/>
      <c r="B6" s="45"/>
      <c r="C6" s="45"/>
      <c r="D6" s="45"/>
      <c r="E6" s="45"/>
      <c r="F6" s="45"/>
      <c r="G6" s="45"/>
      <c r="H6" s="45"/>
      <c r="I6" s="45"/>
      <c r="J6" s="45"/>
      <c r="K6" s="45"/>
      <c r="L6" s="45"/>
      <c r="M6" s="45"/>
    </row>
    <row r="7" spans="1:18" ht="39" customHeight="1" x14ac:dyDescent="0.45">
      <c r="A7" s="45"/>
      <c r="B7" s="45"/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</row>
    <row r="8" spans="1:18" ht="39" customHeight="1" x14ac:dyDescent="0.45">
      <c r="A8" s="45"/>
      <c r="B8" s="45"/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</row>
    <row r="9" spans="1:18" ht="105" hidden="1" customHeight="1" x14ac:dyDescent="0.45">
      <c r="A9" s="45"/>
      <c r="B9" s="45"/>
      <c r="C9" s="45"/>
      <c r="D9" s="45"/>
      <c r="E9" s="29"/>
      <c r="F9" s="45"/>
      <c r="G9" s="45"/>
      <c r="H9" s="45"/>
      <c r="I9" s="45"/>
      <c r="J9" s="45"/>
      <c r="K9" s="45"/>
      <c r="L9" s="45"/>
      <c r="M9" s="45"/>
    </row>
    <row r="10" spans="1:18" ht="90" customHeight="1" x14ac:dyDescent="1">
      <c r="A10" s="45"/>
      <c r="B10" s="45"/>
      <c r="C10" s="45"/>
      <c r="D10" s="45"/>
      <c r="E10" s="30"/>
      <c r="F10" s="30"/>
      <c r="G10" s="30"/>
      <c r="H10" s="30"/>
      <c r="I10" s="30"/>
      <c r="J10" s="45"/>
      <c r="K10" s="45"/>
      <c r="L10" s="45"/>
      <c r="M10" s="45"/>
    </row>
    <row r="11" spans="1:18" ht="49.5" customHeight="1" x14ac:dyDescent="1">
      <c r="A11" s="45"/>
      <c r="B11" s="45"/>
      <c r="C11" s="45"/>
      <c r="D11" s="45"/>
      <c r="E11" s="30"/>
      <c r="F11" s="30"/>
      <c r="G11" s="30"/>
      <c r="H11" s="30"/>
      <c r="I11" s="30"/>
      <c r="J11" s="45"/>
      <c r="K11" s="45"/>
      <c r="L11" s="45"/>
      <c r="M11" s="45"/>
    </row>
    <row r="12" spans="1:18" ht="64" customHeight="1" x14ac:dyDescent="0.7">
      <c r="A12" s="45"/>
      <c r="B12" s="107" t="s">
        <v>125</v>
      </c>
      <c r="C12" s="101"/>
      <c r="D12" s="37"/>
      <c r="E12" s="37"/>
      <c r="F12" s="105" t="s">
        <v>126</v>
      </c>
      <c r="G12" s="101"/>
      <c r="H12" s="101"/>
      <c r="I12" s="101"/>
      <c r="J12" s="108" t="s">
        <v>127</v>
      </c>
      <c r="K12" s="101"/>
    </row>
    <row r="13" spans="1:18" ht="52" customHeight="1" x14ac:dyDescent="0.6">
      <c r="A13" s="45"/>
      <c r="B13" s="31" t="str">
        <f>'[2]Billing Data &amp; Analysis'!B5</f>
        <v>#</v>
      </c>
      <c r="C13" s="31" t="s">
        <v>128</v>
      </c>
      <c r="D13" s="31" t="s">
        <v>129</v>
      </c>
      <c r="E13" s="31" t="str">
        <f>'[2]Billing Data &amp; Analysis'!E5</f>
        <v>Season</v>
      </c>
      <c r="F13" s="31" t="str">
        <f>'[2]Billing Data &amp; Analysis'!G5</f>
        <v>Max Peak</v>
      </c>
      <c r="G13" s="31" t="str">
        <f>'[2]Billing Data &amp; Analysis'!H5</f>
        <v>Part Peak</v>
      </c>
      <c r="H13" s="31" t="str">
        <f>'[2]Billing Data &amp; Analysis'!I5</f>
        <v>Max Demand</v>
      </c>
      <c r="I13" s="31" t="str">
        <f>'[2]Billing Data &amp; Analysis'!J5</f>
        <v>Max</v>
      </c>
      <c r="J13" s="32" t="str">
        <f>'[2]Billing Data &amp; Analysis'!C24</f>
        <v>Tariff Rate</v>
      </c>
      <c r="K13" s="33"/>
      <c r="Q13" s="46"/>
      <c r="R13" s="47"/>
    </row>
    <row r="14" spans="1:18" ht="52" customHeight="1" x14ac:dyDescent="0.6">
      <c r="A14" s="45"/>
      <c r="B14" s="62">
        <v>1</v>
      </c>
      <c r="C14" s="34">
        <f>Values!A2</f>
        <v>42736</v>
      </c>
      <c r="D14" s="34">
        <f>Values!B2</f>
        <v>42767</v>
      </c>
      <c r="E14" s="34" t="str">
        <f>Values!C2</f>
        <v>winter</v>
      </c>
      <c r="F14" s="35">
        <f>Values!D2</f>
        <v>0</v>
      </c>
      <c r="G14" s="35">
        <f>Values!E2</f>
        <v>86</v>
      </c>
      <c r="H14" s="35">
        <f>Values!F2</f>
        <v>64</v>
      </c>
      <c r="I14" s="35">
        <f>Values!G2</f>
        <v>86</v>
      </c>
      <c r="J14" s="32" t="str">
        <f>Values!B30</f>
        <v>E-19-TOU</v>
      </c>
      <c r="K14" s="32" t="s">
        <v>130</v>
      </c>
      <c r="Q14" s="46"/>
      <c r="R14" s="47"/>
    </row>
    <row r="15" spans="1:18" ht="52" customHeight="1" x14ac:dyDescent="0.6">
      <c r="A15" s="45"/>
      <c r="B15" s="62">
        <v>2</v>
      </c>
      <c r="C15" s="34">
        <f>Values!A3</f>
        <v>42767</v>
      </c>
      <c r="D15" s="34">
        <f>Values!B3</f>
        <v>42795</v>
      </c>
      <c r="E15" s="34" t="str">
        <f>Values!C3</f>
        <v>winter</v>
      </c>
      <c r="F15" s="35">
        <f>Values!D3</f>
        <v>0</v>
      </c>
      <c r="G15" s="35">
        <f>Values!E3</f>
        <v>82</v>
      </c>
      <c r="H15" s="35">
        <f>Values!F3</f>
        <v>82</v>
      </c>
      <c r="I15" s="35">
        <f>Values!G3</f>
        <v>82</v>
      </c>
      <c r="J15" s="105" t="s">
        <v>131</v>
      </c>
      <c r="K15" s="101"/>
      <c r="Q15" s="46"/>
      <c r="R15" s="47"/>
    </row>
    <row r="16" spans="1:18" ht="52" customHeight="1" x14ac:dyDescent="0.6">
      <c r="A16" s="45"/>
      <c r="B16" s="62">
        <v>3</v>
      </c>
      <c r="C16" s="34">
        <f>Values!A4</f>
        <v>42795</v>
      </c>
      <c r="D16" s="34">
        <f>Values!B4</f>
        <v>42826</v>
      </c>
      <c r="E16" s="34" t="str">
        <f>Values!C4</f>
        <v>winter</v>
      </c>
      <c r="F16" s="35">
        <f>Values!D4</f>
        <v>0</v>
      </c>
      <c r="G16" s="35">
        <f>Values!E4</f>
        <v>88</v>
      </c>
      <c r="H16" s="35">
        <f>Values!F4</f>
        <v>66</v>
      </c>
      <c r="I16" s="35">
        <f>Values!G4</f>
        <v>88</v>
      </c>
      <c r="J16" s="36" t="s">
        <v>132</v>
      </c>
      <c r="K16" s="82">
        <f>Values!B19</f>
        <v>18.739999999999998</v>
      </c>
      <c r="Q16" s="46"/>
      <c r="R16" s="47"/>
    </row>
    <row r="17" spans="1:18" ht="52" customHeight="1" x14ac:dyDescent="0.6">
      <c r="A17" s="45"/>
      <c r="B17" s="62">
        <v>4</v>
      </c>
      <c r="C17" s="34">
        <f>Values!A5</f>
        <v>42826</v>
      </c>
      <c r="D17" s="34">
        <f>Values!B5</f>
        <v>42855</v>
      </c>
      <c r="E17" s="34" t="str">
        <f>Values!C5</f>
        <v>winter</v>
      </c>
      <c r="F17" s="35">
        <f>Values!D5</f>
        <v>0</v>
      </c>
      <c r="G17" s="35">
        <f>Values!E5</f>
        <v>96</v>
      </c>
      <c r="H17" s="35">
        <f>Values!F5</f>
        <v>80</v>
      </c>
      <c r="I17" s="35">
        <f>Values!G5</f>
        <v>96</v>
      </c>
      <c r="J17" s="36" t="s">
        <v>133</v>
      </c>
      <c r="K17" s="82">
        <f>Values!B20</f>
        <v>5.22</v>
      </c>
      <c r="P17" s="46"/>
      <c r="Q17" s="46"/>
      <c r="R17" s="47"/>
    </row>
    <row r="18" spans="1:18" ht="52" customHeight="1" x14ac:dyDescent="0.6">
      <c r="A18" s="45"/>
      <c r="B18" s="62">
        <v>5</v>
      </c>
      <c r="C18" s="34">
        <f>Values!A6</f>
        <v>42855</v>
      </c>
      <c r="D18" s="34">
        <f>Values!B6</f>
        <v>42856</v>
      </c>
      <c r="E18" s="34" t="str">
        <f>Values!C6</f>
        <v>summer</v>
      </c>
      <c r="F18" s="35">
        <f>Values!D6</f>
        <v>0</v>
      </c>
      <c r="G18" s="35">
        <f>Values!E6</f>
        <v>0</v>
      </c>
      <c r="H18" s="35">
        <f>Values!F6</f>
        <v>0</v>
      </c>
      <c r="I18" s="35">
        <f>Values!G6</f>
        <v>0</v>
      </c>
      <c r="J18" s="36" t="s">
        <v>134</v>
      </c>
      <c r="K18" s="82">
        <f>Values!B17</f>
        <v>17.32</v>
      </c>
      <c r="P18" s="46"/>
      <c r="Q18" s="46"/>
      <c r="R18" s="47"/>
    </row>
    <row r="19" spans="1:18" ht="52" customHeight="1" x14ac:dyDescent="0.6">
      <c r="A19" s="45"/>
      <c r="B19" s="62">
        <v>6</v>
      </c>
      <c r="C19" s="34">
        <f>Values!A7</f>
        <v>42856</v>
      </c>
      <c r="D19" s="34">
        <f>Values!B7</f>
        <v>42887</v>
      </c>
      <c r="E19" s="34" t="str">
        <f>Values!C7</f>
        <v>summer</v>
      </c>
      <c r="F19" s="35">
        <f>Values!D7</f>
        <v>0</v>
      </c>
      <c r="G19" s="35">
        <f>Values!E7</f>
        <v>86</v>
      </c>
      <c r="H19" s="35">
        <f>Values!F7</f>
        <v>93</v>
      </c>
      <c r="I19" s="35">
        <f>Values!G7</f>
        <v>93</v>
      </c>
      <c r="J19" s="36" t="s">
        <v>135</v>
      </c>
      <c r="K19" s="83">
        <f>Values!B26</f>
        <v>0.14726</v>
      </c>
      <c r="P19" s="46"/>
      <c r="Q19" s="46"/>
      <c r="R19" s="47"/>
    </row>
    <row r="20" spans="1:18" ht="52" customHeight="1" x14ac:dyDescent="0.6">
      <c r="A20" s="45"/>
      <c r="B20" s="62">
        <v>7</v>
      </c>
      <c r="C20" s="34">
        <f>Values!A8</f>
        <v>42887</v>
      </c>
      <c r="D20" s="34">
        <f>Values!B8</f>
        <v>42917</v>
      </c>
      <c r="E20" s="34" t="str">
        <f>Values!C8</f>
        <v>summer</v>
      </c>
      <c r="F20" s="35">
        <f>Values!D8</f>
        <v>46</v>
      </c>
      <c r="G20" s="35">
        <f>Values!E8</f>
        <v>107</v>
      </c>
      <c r="H20" s="35">
        <f>Values!F8</f>
        <v>67</v>
      </c>
      <c r="I20" s="35">
        <f>Values!G8</f>
        <v>107</v>
      </c>
      <c r="J20" s="36" t="s">
        <v>136</v>
      </c>
      <c r="K20" s="83">
        <f>Values!B24</f>
        <v>0.10714</v>
      </c>
      <c r="P20" s="46"/>
      <c r="Q20" s="46"/>
      <c r="R20" s="47"/>
    </row>
    <row r="21" spans="1:18" ht="52" customHeight="1" x14ac:dyDescent="0.6">
      <c r="A21" s="45"/>
      <c r="B21" s="62">
        <v>8</v>
      </c>
      <c r="C21" s="34">
        <f>Values!A9</f>
        <v>42552</v>
      </c>
      <c r="D21" s="34">
        <f>Values!B9</f>
        <v>42583</v>
      </c>
      <c r="E21" s="34" t="str">
        <f>Values!C9</f>
        <v>summer</v>
      </c>
      <c r="F21" s="35">
        <f>Values!D9</f>
        <v>5</v>
      </c>
      <c r="G21" s="35">
        <f>Values!E9</f>
        <v>10</v>
      </c>
      <c r="H21" s="35">
        <f>Values!F9</f>
        <v>10</v>
      </c>
      <c r="I21" s="35">
        <f>Values!G9</f>
        <v>10</v>
      </c>
      <c r="J21" s="36" t="s">
        <v>137</v>
      </c>
      <c r="K21" s="83">
        <f>Values!B22</f>
        <v>8.0570000000000003E-2</v>
      </c>
      <c r="P21" s="46"/>
      <c r="Q21" s="46"/>
      <c r="R21" s="47"/>
    </row>
    <row r="22" spans="1:18" ht="52" customHeight="1" x14ac:dyDescent="0.6">
      <c r="A22" s="45"/>
      <c r="B22" s="62">
        <v>9</v>
      </c>
      <c r="C22" s="34">
        <f>Values!A10</f>
        <v>42583</v>
      </c>
      <c r="D22" s="34">
        <f>Values!B10</f>
        <v>42614</v>
      </c>
      <c r="E22" s="34" t="str">
        <f>Values!C10</f>
        <v>summer</v>
      </c>
      <c r="F22" s="35">
        <f>Values!D10</f>
        <v>82</v>
      </c>
      <c r="G22" s="35">
        <f>Values!E10</f>
        <v>82</v>
      </c>
      <c r="H22" s="35">
        <f>Values!F10</f>
        <v>77</v>
      </c>
      <c r="I22" s="35">
        <f>Values!G10</f>
        <v>82</v>
      </c>
      <c r="J22" s="105" t="s">
        <v>138</v>
      </c>
      <c r="K22" s="101"/>
      <c r="P22" s="46"/>
      <c r="Q22" s="46"/>
      <c r="R22" s="47"/>
    </row>
    <row r="23" spans="1:18" ht="52" customHeight="1" x14ac:dyDescent="0.6">
      <c r="A23" s="45"/>
      <c r="B23" s="62">
        <v>10</v>
      </c>
      <c r="C23" s="34">
        <f>Values!A11</f>
        <v>42614</v>
      </c>
      <c r="D23" s="34">
        <f>Values!B11</f>
        <v>42644</v>
      </c>
      <c r="E23" s="34" t="str">
        <f>Values!C11</f>
        <v>summer</v>
      </c>
      <c r="F23" s="35">
        <f>Values!D11</f>
        <v>78</v>
      </c>
      <c r="G23" s="35">
        <f>Values!E11</f>
        <v>75</v>
      </c>
      <c r="H23" s="35">
        <f>Values!F11</f>
        <v>64</v>
      </c>
      <c r="I23" s="35">
        <f>Values!G11</f>
        <v>78</v>
      </c>
      <c r="J23" s="36" t="s">
        <v>133</v>
      </c>
      <c r="K23" s="82">
        <f>Values!B21</f>
        <v>0.13</v>
      </c>
      <c r="P23" s="46"/>
      <c r="Q23" s="46"/>
      <c r="R23" s="47"/>
    </row>
    <row r="24" spans="1:18" ht="52" customHeight="1" x14ac:dyDescent="0.6">
      <c r="A24" s="45"/>
      <c r="B24" s="62">
        <v>11</v>
      </c>
      <c r="C24" s="34">
        <f>Values!A12</f>
        <v>42644</v>
      </c>
      <c r="D24" s="34">
        <f>Values!B12</f>
        <v>42675</v>
      </c>
      <c r="E24" s="34" t="str">
        <f>Values!C12</f>
        <v>summer</v>
      </c>
      <c r="F24" s="35">
        <f>Values!D12</f>
        <v>72</v>
      </c>
      <c r="G24" s="35">
        <f>Values!E12</f>
        <v>86</v>
      </c>
      <c r="H24" s="35">
        <f>Values!F12</f>
        <v>74</v>
      </c>
      <c r="I24" s="35">
        <f>Values!G12</f>
        <v>86</v>
      </c>
      <c r="J24" s="36" t="s">
        <v>134</v>
      </c>
      <c r="K24" s="82">
        <f>Values!B18</f>
        <v>17.32</v>
      </c>
      <c r="P24" s="46"/>
      <c r="Q24" s="46"/>
      <c r="R24" s="47"/>
    </row>
    <row r="25" spans="1:18" ht="52" customHeight="1" x14ac:dyDescent="0.6">
      <c r="A25" s="45"/>
      <c r="B25" s="62">
        <v>12</v>
      </c>
      <c r="C25" s="34">
        <f>Values!A13</f>
        <v>42675</v>
      </c>
      <c r="D25" s="34">
        <f>Values!B13</f>
        <v>42705</v>
      </c>
      <c r="E25" s="34" t="str">
        <f>Values!C13</f>
        <v>winter</v>
      </c>
      <c r="F25" s="35">
        <f>Values!D13</f>
        <v>0</v>
      </c>
      <c r="G25" s="35">
        <f>Values!E13</f>
        <v>96</v>
      </c>
      <c r="H25" s="35">
        <f>Values!F13</f>
        <v>75</v>
      </c>
      <c r="I25" s="35">
        <f>Values!G13</f>
        <v>96</v>
      </c>
      <c r="J25" s="36" t="s">
        <v>135</v>
      </c>
      <c r="K25" s="83">
        <f>Values!B27</f>
        <v>0</v>
      </c>
      <c r="M25" s="45"/>
      <c r="P25" s="46"/>
      <c r="Q25" s="46"/>
      <c r="R25" s="47"/>
    </row>
    <row r="26" spans="1:18" ht="52" customHeight="1" x14ac:dyDescent="0.6">
      <c r="A26" s="45"/>
      <c r="B26" s="37"/>
      <c r="C26" s="38"/>
      <c r="D26" s="38"/>
      <c r="E26" s="37"/>
      <c r="F26" s="39"/>
      <c r="G26" s="39"/>
      <c r="H26" s="39"/>
      <c r="I26" s="39"/>
      <c r="J26" s="36" t="s">
        <v>136</v>
      </c>
      <c r="K26" s="83">
        <f>Values!B25</f>
        <v>0.10165</v>
      </c>
      <c r="M26" s="45"/>
      <c r="P26" s="46"/>
      <c r="Q26" s="46"/>
      <c r="R26" s="47"/>
    </row>
    <row r="27" spans="1:18" ht="52" customHeight="1" x14ac:dyDescent="0.6">
      <c r="A27" s="45"/>
      <c r="B27" s="37"/>
      <c r="C27" s="38"/>
      <c r="D27" s="38"/>
      <c r="E27" s="37"/>
      <c r="J27" s="36" t="s">
        <v>137</v>
      </c>
      <c r="K27" s="83">
        <f>Values!B23</f>
        <v>8.7169999999999997E-2</v>
      </c>
      <c r="M27" s="45"/>
      <c r="P27" s="46"/>
      <c r="Q27" s="46"/>
      <c r="R27" s="47"/>
    </row>
    <row r="28" spans="1:18" ht="64" customHeight="1" x14ac:dyDescent="0.7">
      <c r="A28" s="45"/>
      <c r="B28" s="107" t="s">
        <v>139</v>
      </c>
      <c r="C28" s="101"/>
      <c r="D28" s="37"/>
      <c r="E28" s="37"/>
      <c r="F28" s="105" t="s">
        <v>140</v>
      </c>
      <c r="G28" s="101"/>
      <c r="H28" s="101"/>
      <c r="I28" s="101"/>
      <c r="J28" s="40"/>
      <c r="K28" s="84"/>
      <c r="O28" s="46"/>
      <c r="P28" s="46"/>
      <c r="Q28" s="46"/>
      <c r="R28" s="47"/>
    </row>
    <row r="29" spans="1:18" ht="52" customHeight="1" x14ac:dyDescent="0.6">
      <c r="A29" s="45"/>
      <c r="B29" s="31" t="s">
        <v>141</v>
      </c>
      <c r="C29" s="31" t="s">
        <v>128</v>
      </c>
      <c r="D29" s="31" t="s">
        <v>129</v>
      </c>
      <c r="E29" s="31" t="str">
        <f>'[2]Billing Data &amp; Analysis'!E5</f>
        <v>Season</v>
      </c>
      <c r="F29" s="31" t="str">
        <f>'[2]Billing Data &amp; Analysis'!L5</f>
        <v>Peak</v>
      </c>
      <c r="G29" s="31" t="str">
        <f>'[2]Billing Data &amp; Analysis'!M5</f>
        <v>Part Peak</v>
      </c>
      <c r="H29" s="31" t="str">
        <f>'[2]Billing Data &amp; Analysis'!N5</f>
        <v>Off Peak</v>
      </c>
      <c r="I29" s="31" t="str">
        <f>'[2]Billing Data &amp; Analysis'!O5</f>
        <v>Total</v>
      </c>
      <c r="J29" s="57"/>
      <c r="K29" s="57"/>
      <c r="O29" s="46"/>
      <c r="P29" s="46"/>
      <c r="Q29" s="46"/>
      <c r="R29" s="47"/>
    </row>
    <row r="30" spans="1:18" ht="52" customHeight="1" x14ac:dyDescent="0.6">
      <c r="A30" s="45"/>
      <c r="B30" s="62">
        <v>1</v>
      </c>
      <c r="C30" s="41">
        <f>Values!A2</f>
        <v>42736</v>
      </c>
      <c r="D30" s="41">
        <f>Values!B2</f>
        <v>42767</v>
      </c>
      <c r="E30" s="41" t="str">
        <f>Values!C2</f>
        <v>winter</v>
      </c>
      <c r="F30" s="35">
        <f>Values!H2</f>
        <v>0</v>
      </c>
      <c r="G30" s="35">
        <f>Values!I2</f>
        <v>10301</v>
      </c>
      <c r="H30" s="35">
        <f>Values!J2</f>
        <v>9468</v>
      </c>
      <c r="I30" s="35">
        <f>Values!K2</f>
        <v>19769</v>
      </c>
      <c r="J30" s="57"/>
      <c r="K30" s="57"/>
      <c r="O30" s="46"/>
      <c r="P30" s="46"/>
      <c r="Q30" s="46"/>
      <c r="R30" s="47"/>
    </row>
    <row r="31" spans="1:18" ht="52" customHeight="1" x14ac:dyDescent="0.6">
      <c r="A31" s="45"/>
      <c r="B31" s="62">
        <v>2</v>
      </c>
      <c r="C31" s="41">
        <f>Values!A3</f>
        <v>42767</v>
      </c>
      <c r="D31" s="41">
        <f>Values!B3</f>
        <v>42795</v>
      </c>
      <c r="E31" s="41" t="str">
        <f>Values!C3</f>
        <v>winter</v>
      </c>
      <c r="F31" s="35">
        <f>Values!H3</f>
        <v>0</v>
      </c>
      <c r="G31" s="35">
        <f>Values!I3</f>
        <v>10861</v>
      </c>
      <c r="H31" s="35">
        <f>Values!J3</f>
        <v>8348</v>
      </c>
      <c r="I31" s="35">
        <f>Values!K3</f>
        <v>19209</v>
      </c>
      <c r="J31" s="57"/>
      <c r="K31" s="57"/>
      <c r="O31" s="46"/>
      <c r="P31" s="46"/>
      <c r="Q31" s="46"/>
      <c r="R31" s="47"/>
    </row>
    <row r="32" spans="1:18" ht="52" customHeight="1" x14ac:dyDescent="0.6">
      <c r="A32" s="45"/>
      <c r="B32" s="62">
        <v>3</v>
      </c>
      <c r="C32" s="41">
        <f>Values!A4</f>
        <v>42795</v>
      </c>
      <c r="D32" s="41">
        <f>Values!B4</f>
        <v>42826</v>
      </c>
      <c r="E32" s="41" t="str">
        <f>Values!C4</f>
        <v>winter</v>
      </c>
      <c r="F32" s="35">
        <f>Values!H4</f>
        <v>0</v>
      </c>
      <c r="G32" s="35">
        <f>Values!I4</f>
        <v>10903</v>
      </c>
      <c r="H32" s="35">
        <f>Values!J4</f>
        <v>9040</v>
      </c>
      <c r="I32" s="35">
        <f>Values!K4</f>
        <v>19943</v>
      </c>
      <c r="J32" s="57"/>
      <c r="K32" s="57"/>
      <c r="O32" s="46"/>
      <c r="P32" s="46"/>
      <c r="Q32" s="46"/>
      <c r="R32" s="47"/>
    </row>
    <row r="33" spans="1:18" ht="52" customHeight="1" x14ac:dyDescent="0.6">
      <c r="A33" s="45"/>
      <c r="B33" s="62">
        <v>4</v>
      </c>
      <c r="C33" s="41">
        <f>Values!A5</f>
        <v>42826</v>
      </c>
      <c r="D33" s="41">
        <f>Values!B5</f>
        <v>42855</v>
      </c>
      <c r="E33" s="41" t="str">
        <f>Values!C5</f>
        <v>winter</v>
      </c>
      <c r="F33" s="35">
        <f>Values!H5</f>
        <v>0</v>
      </c>
      <c r="G33" s="35">
        <f>Values!I5</f>
        <v>12956</v>
      </c>
      <c r="H33" s="35">
        <f>Values!J5</f>
        <v>12102</v>
      </c>
      <c r="I33" s="35">
        <f>Values!K5</f>
        <v>25058</v>
      </c>
      <c r="J33" s="57"/>
      <c r="K33" s="57"/>
      <c r="O33" s="46"/>
      <c r="P33" s="46"/>
      <c r="Q33" s="46"/>
      <c r="R33" s="47"/>
    </row>
    <row r="34" spans="1:18" ht="52" customHeight="1" x14ac:dyDescent="0.6">
      <c r="A34" s="45"/>
      <c r="B34" s="62">
        <v>5</v>
      </c>
      <c r="C34" s="41">
        <f>Values!A6</f>
        <v>42855</v>
      </c>
      <c r="D34" s="41">
        <f>Values!B6</f>
        <v>42856</v>
      </c>
      <c r="E34" s="41" t="str">
        <f>Values!C6</f>
        <v>summer</v>
      </c>
      <c r="F34" s="35">
        <f>Values!H6</f>
        <v>0</v>
      </c>
      <c r="G34" s="35">
        <f>Values!I6</f>
        <v>0</v>
      </c>
      <c r="H34" s="35">
        <f>Values!J6</f>
        <v>0</v>
      </c>
      <c r="I34" s="35">
        <f>Values!K6</f>
        <v>0</v>
      </c>
      <c r="J34" s="57"/>
      <c r="K34" s="57"/>
      <c r="M34" s="45"/>
      <c r="O34" s="46"/>
      <c r="P34" s="46"/>
      <c r="Q34" s="46"/>
      <c r="R34" s="47"/>
    </row>
    <row r="35" spans="1:18" ht="52" customHeight="1" x14ac:dyDescent="0.6">
      <c r="A35" s="45"/>
      <c r="B35" s="62">
        <v>6</v>
      </c>
      <c r="C35" s="41">
        <f>Values!A7</f>
        <v>42856</v>
      </c>
      <c r="D35" s="41">
        <f>Values!B7</f>
        <v>42887</v>
      </c>
      <c r="E35" s="41" t="str">
        <f>Values!C7</f>
        <v>summer</v>
      </c>
      <c r="F35" s="35">
        <f>Values!H7</f>
        <v>0</v>
      </c>
      <c r="G35" s="35">
        <f>Values!I7</f>
        <v>11297</v>
      </c>
      <c r="H35" s="35">
        <f>Values!J7</f>
        <v>9473</v>
      </c>
      <c r="I35" s="35">
        <f>Values!K7</f>
        <v>20770</v>
      </c>
      <c r="J35" s="57"/>
      <c r="K35" s="57"/>
      <c r="L35" s="45"/>
      <c r="M35" s="45"/>
      <c r="N35" s="46"/>
      <c r="O35" s="46"/>
      <c r="P35" s="46"/>
      <c r="Q35" s="46"/>
      <c r="R35" s="47"/>
    </row>
    <row r="36" spans="1:18" ht="52" customHeight="1" x14ac:dyDescent="0.6">
      <c r="A36" s="45"/>
      <c r="B36" s="62">
        <v>7</v>
      </c>
      <c r="C36" s="41">
        <f>Values!A8</f>
        <v>42887</v>
      </c>
      <c r="D36" s="41">
        <f>Values!B8</f>
        <v>42917</v>
      </c>
      <c r="E36" s="41" t="str">
        <f>Values!C8</f>
        <v>summer</v>
      </c>
      <c r="F36" s="35">
        <f>Values!H8</f>
        <v>224</v>
      </c>
      <c r="G36" s="35">
        <f>Values!I8</f>
        <v>11861</v>
      </c>
      <c r="H36" s="35">
        <f>Values!J8</f>
        <v>10090</v>
      </c>
      <c r="I36" s="35">
        <f>Values!K8</f>
        <v>22175</v>
      </c>
      <c r="J36" s="57"/>
      <c r="K36" s="57"/>
      <c r="L36" s="45"/>
      <c r="Q36" s="46"/>
      <c r="R36" s="47"/>
    </row>
    <row r="37" spans="1:18" ht="52" customHeight="1" x14ac:dyDescent="0.6">
      <c r="A37" s="45"/>
      <c r="B37" s="62">
        <v>8</v>
      </c>
      <c r="C37" s="41">
        <f>Values!A9</f>
        <v>42552</v>
      </c>
      <c r="D37" s="41">
        <f>Values!B9</f>
        <v>42583</v>
      </c>
      <c r="E37" s="41" t="str">
        <f>Values!C9</f>
        <v>summer</v>
      </c>
      <c r="F37" s="35">
        <f>Values!H9</f>
        <v>214</v>
      </c>
      <c r="G37" s="35">
        <f>Values!I9</f>
        <v>409</v>
      </c>
      <c r="H37" s="35">
        <f>Values!J9</f>
        <v>884</v>
      </c>
      <c r="I37" s="35">
        <f>Values!K9</f>
        <v>1507</v>
      </c>
      <c r="J37" s="57"/>
      <c r="K37" s="57"/>
      <c r="L37" s="45"/>
      <c r="Q37" s="46"/>
      <c r="R37" s="47"/>
    </row>
    <row r="38" spans="1:18" ht="52" customHeight="1" x14ac:dyDescent="0.6">
      <c r="A38" s="45"/>
      <c r="B38" s="62">
        <v>9</v>
      </c>
      <c r="C38" s="41">
        <f>Values!A10</f>
        <v>42583</v>
      </c>
      <c r="D38" s="41">
        <f>Values!B10</f>
        <v>42614</v>
      </c>
      <c r="E38" s="41" t="str">
        <f>Values!C10</f>
        <v>summer</v>
      </c>
      <c r="F38" s="35">
        <f>Values!H10</f>
        <v>2522</v>
      </c>
      <c r="G38" s="35">
        <f>Values!I10</f>
        <v>3710</v>
      </c>
      <c r="H38" s="35">
        <f>Values!J10</f>
        <v>7274</v>
      </c>
      <c r="I38" s="35">
        <f>Values!K10</f>
        <v>13506</v>
      </c>
      <c r="J38" s="57"/>
      <c r="K38" s="57"/>
      <c r="L38" s="45"/>
      <c r="Q38" s="46"/>
      <c r="R38" s="47"/>
    </row>
    <row r="39" spans="1:18" ht="52" customHeight="1" x14ac:dyDescent="0.6">
      <c r="A39" s="45"/>
      <c r="B39" s="62">
        <v>10</v>
      </c>
      <c r="C39" s="41">
        <f>Values!A11</f>
        <v>42614</v>
      </c>
      <c r="D39" s="41">
        <f>Values!B11</f>
        <v>42644</v>
      </c>
      <c r="E39" s="41" t="str">
        <f>Values!C11</f>
        <v>summer</v>
      </c>
      <c r="F39" s="35">
        <f>Values!H11</f>
        <v>5214</v>
      </c>
      <c r="G39" s="35">
        <f>Values!I11</f>
        <v>6804</v>
      </c>
      <c r="H39" s="35">
        <f>Values!J11</f>
        <v>8143</v>
      </c>
      <c r="I39" s="35">
        <f>Values!K11</f>
        <v>20161</v>
      </c>
      <c r="J39" s="57"/>
      <c r="K39" s="57"/>
      <c r="L39" s="45"/>
      <c r="Q39" s="46"/>
      <c r="R39" s="47"/>
    </row>
    <row r="40" spans="1:18" ht="52" customHeight="1" x14ac:dyDescent="0.6">
      <c r="A40" s="45"/>
      <c r="B40" s="62">
        <v>11</v>
      </c>
      <c r="C40" s="41">
        <f>Values!A12</f>
        <v>42644</v>
      </c>
      <c r="D40" s="41">
        <f>Values!B12</f>
        <v>42675</v>
      </c>
      <c r="E40" s="41" t="str">
        <f>Values!C12</f>
        <v>summer</v>
      </c>
      <c r="F40" s="35">
        <f>Values!H12</f>
        <v>6022</v>
      </c>
      <c r="G40" s="35">
        <f>Values!I12</f>
        <v>7581</v>
      </c>
      <c r="H40" s="35">
        <f>Values!J12</f>
        <v>9837</v>
      </c>
      <c r="I40" s="35">
        <f>Values!K12</f>
        <v>23440</v>
      </c>
      <c r="J40" s="57"/>
      <c r="K40" s="57"/>
      <c r="L40" s="45"/>
      <c r="Q40" s="46"/>
      <c r="R40" s="47"/>
    </row>
    <row r="41" spans="1:18" ht="52" customHeight="1" x14ac:dyDescent="0.6">
      <c r="A41" s="45"/>
      <c r="B41" s="62">
        <v>12</v>
      </c>
      <c r="C41" s="41">
        <f>Values!A13</f>
        <v>42675</v>
      </c>
      <c r="D41" s="41">
        <f>Values!B13</f>
        <v>42705</v>
      </c>
      <c r="E41" s="41" t="str">
        <f>Values!C13</f>
        <v>winter</v>
      </c>
      <c r="F41" s="35">
        <f>Values!H13</f>
        <v>0</v>
      </c>
      <c r="G41" s="35">
        <f>Values!I13</f>
        <v>12136</v>
      </c>
      <c r="H41" s="35">
        <f>Values!J13</f>
        <v>10514</v>
      </c>
      <c r="I41" s="35">
        <f>Values!K13</f>
        <v>22650</v>
      </c>
      <c r="J41" s="57"/>
      <c r="K41" s="57"/>
      <c r="L41" s="45"/>
      <c r="Q41" s="46"/>
      <c r="R41" s="47"/>
    </row>
    <row r="42" spans="1:18" ht="52" customHeight="1" x14ac:dyDescent="0.6">
      <c r="A42" s="45"/>
      <c r="B42" s="37"/>
      <c r="C42" s="42"/>
      <c r="D42" s="42"/>
      <c r="E42" s="42"/>
      <c r="F42" s="39"/>
      <c r="G42" s="39"/>
      <c r="H42" s="39"/>
      <c r="I42" s="39"/>
      <c r="J42" s="57"/>
      <c r="K42" s="57"/>
      <c r="L42" s="45"/>
      <c r="Q42" s="46"/>
      <c r="R42" s="47"/>
    </row>
    <row r="43" spans="1:18" ht="64" customHeight="1" x14ac:dyDescent="0.7">
      <c r="A43" s="45"/>
      <c r="B43" s="107" t="s">
        <v>142</v>
      </c>
      <c r="C43" s="101"/>
      <c r="D43" s="42"/>
      <c r="E43" s="42"/>
      <c r="J43" s="57"/>
      <c r="K43" s="57"/>
      <c r="L43" s="45"/>
      <c r="Q43" s="46"/>
      <c r="R43" s="47"/>
    </row>
    <row r="44" spans="1:18" ht="52" customHeight="1" x14ac:dyDescent="0.6">
      <c r="A44" s="45"/>
      <c r="B44" s="105" t="s">
        <v>143</v>
      </c>
      <c r="C44" s="101"/>
      <c r="D44" s="101"/>
      <c r="E44" s="101"/>
      <c r="F44" s="105" t="s">
        <v>144</v>
      </c>
      <c r="G44" s="101"/>
      <c r="H44" s="101"/>
      <c r="I44" s="101"/>
      <c r="J44" s="57"/>
      <c r="K44" s="57"/>
      <c r="L44" s="45"/>
      <c r="Q44" s="46"/>
      <c r="R44" s="47"/>
    </row>
    <row r="45" spans="1:18" ht="52" customHeight="1" x14ac:dyDescent="0.6">
      <c r="A45" s="45"/>
      <c r="B45" s="31" t="str">
        <f>'[2]Billing Data &amp; Analysis'!Q5</f>
        <v>Max Peak</v>
      </c>
      <c r="C45" s="31" t="str">
        <f>'[2]Billing Data &amp; Analysis'!R5</f>
        <v>Part Peak</v>
      </c>
      <c r="D45" s="31" t="str">
        <f>'[2]Billing Data &amp; Analysis'!S5</f>
        <v>Max Demand</v>
      </c>
      <c r="E45" s="31" t="str">
        <f>'[2]Billing Data &amp; Analysis'!T5</f>
        <v>Total</v>
      </c>
      <c r="F45" s="31" t="str">
        <f>'[2]Billing Data &amp; Analysis'!V5</f>
        <v>Peak</v>
      </c>
      <c r="G45" s="31" t="str">
        <f>'[2]Billing Data &amp; Analysis'!W5</f>
        <v>Part Peak</v>
      </c>
      <c r="H45" s="31" t="str">
        <f>'[2]Billing Data &amp; Analysis'!X5</f>
        <v>Off Peak</v>
      </c>
      <c r="I45" s="31" t="str">
        <f>'[2]Billing Data &amp; Analysis'!Y5</f>
        <v>Total</v>
      </c>
      <c r="K45" s="31" t="str">
        <f>'[2]Billing Data &amp; Analysis'!AA4</f>
        <v>Grand Total</v>
      </c>
      <c r="L45" s="45"/>
      <c r="Q45" s="46"/>
      <c r="R45" s="47"/>
    </row>
    <row r="46" spans="1:18" ht="52" customHeight="1" x14ac:dyDescent="0.6">
      <c r="A46" s="45"/>
      <c r="B46" s="85">
        <f>Values!L2</f>
        <v>0</v>
      </c>
      <c r="C46" s="85">
        <f>Values!M2</f>
        <v>11.18</v>
      </c>
      <c r="D46" s="85">
        <f>Values!N2</f>
        <v>1108.48</v>
      </c>
      <c r="E46" s="85">
        <f>Values!O2</f>
        <v>1119.6600000000001</v>
      </c>
      <c r="F46" s="85">
        <f>Values!P2</f>
        <v>0</v>
      </c>
      <c r="G46" s="85">
        <f>Values!Q2</f>
        <v>1047.09665</v>
      </c>
      <c r="H46" s="85">
        <f>Values!R2</f>
        <v>825.32556</v>
      </c>
      <c r="I46" s="85">
        <f>Values!S2</f>
        <v>1872.42221</v>
      </c>
      <c r="K46" s="86">
        <f>Values!T2</f>
        <v>2992.08221</v>
      </c>
      <c r="L46" s="45"/>
      <c r="Q46" s="46"/>
      <c r="R46" s="47"/>
    </row>
    <row r="47" spans="1:18" ht="52" customHeight="1" x14ac:dyDescent="0.6">
      <c r="A47" s="45"/>
      <c r="B47" s="85">
        <f>Values!L3</f>
        <v>0</v>
      </c>
      <c r="C47" s="85">
        <f>Values!M3</f>
        <v>10.66</v>
      </c>
      <c r="D47" s="85">
        <f>Values!N3</f>
        <v>1420.24</v>
      </c>
      <c r="E47" s="85">
        <f>Values!O3</f>
        <v>1430.9</v>
      </c>
      <c r="F47" s="85">
        <f>Values!P3</f>
        <v>0</v>
      </c>
      <c r="G47" s="85">
        <f>Values!Q3</f>
        <v>1104.0206499999999</v>
      </c>
      <c r="H47" s="85">
        <f>Values!R3</f>
        <v>727.69515999999999</v>
      </c>
      <c r="I47" s="85">
        <f>Values!S3</f>
        <v>1831.7158099999999</v>
      </c>
      <c r="K47" s="86">
        <f>Values!T3</f>
        <v>3262.6158099999998</v>
      </c>
      <c r="L47" s="45"/>
      <c r="Q47" s="46"/>
      <c r="R47" s="47"/>
    </row>
    <row r="48" spans="1:18" ht="52" customHeight="1" x14ac:dyDescent="0.6">
      <c r="A48" s="45"/>
      <c r="B48" s="85">
        <f>Values!L4</f>
        <v>0</v>
      </c>
      <c r="C48" s="85">
        <f>Values!M4</f>
        <v>11.44</v>
      </c>
      <c r="D48" s="85">
        <f>Values!N4</f>
        <v>1143.1199999999999</v>
      </c>
      <c r="E48" s="85">
        <f>Values!O4</f>
        <v>1154.56</v>
      </c>
      <c r="F48" s="85">
        <f>Values!P4</f>
        <v>0</v>
      </c>
      <c r="G48" s="85">
        <f>Values!Q4</f>
        <v>1108.2899500000001</v>
      </c>
      <c r="H48" s="85">
        <f>Values!R4</f>
        <v>788.01679999999999</v>
      </c>
      <c r="I48" s="85">
        <f>Values!S4</f>
        <v>1896.30675</v>
      </c>
      <c r="K48" s="86">
        <f>Values!T4</f>
        <v>3050.8667500000001</v>
      </c>
      <c r="L48" s="45"/>
      <c r="Q48" s="46"/>
      <c r="R48" s="47"/>
    </row>
    <row r="49" spans="1:18" ht="52" customHeight="1" x14ac:dyDescent="0.6">
      <c r="A49" s="45"/>
      <c r="B49" s="85">
        <f>Values!L5</f>
        <v>0</v>
      </c>
      <c r="C49" s="85">
        <f>Values!M5</f>
        <v>12.48</v>
      </c>
      <c r="D49" s="85">
        <f>Values!N5</f>
        <v>1385.6</v>
      </c>
      <c r="E49" s="85">
        <f>Values!O5</f>
        <v>1398.08</v>
      </c>
      <c r="F49" s="85">
        <f>Values!P5</f>
        <v>0</v>
      </c>
      <c r="G49" s="85">
        <f>Values!Q5</f>
        <v>1316.9774</v>
      </c>
      <c r="H49" s="85">
        <f>Values!R5</f>
        <v>1054.9313400000001</v>
      </c>
      <c r="I49" s="85">
        <f>Values!S5</f>
        <v>2371.9087399999999</v>
      </c>
      <c r="K49" s="86">
        <f>Values!T5</f>
        <v>3769.9887399999998</v>
      </c>
      <c r="L49" s="45"/>
      <c r="Q49" s="46"/>
      <c r="R49" s="47"/>
    </row>
    <row r="50" spans="1:18" ht="52" customHeight="1" x14ac:dyDescent="0.6">
      <c r="A50" s="45"/>
      <c r="B50" s="85">
        <f>Values!L6</f>
        <v>0</v>
      </c>
      <c r="C50" s="85">
        <f>Values!M6</f>
        <v>0</v>
      </c>
      <c r="D50" s="85">
        <f>Values!N6</f>
        <v>0</v>
      </c>
      <c r="E50" s="85">
        <f>Values!O6</f>
        <v>0</v>
      </c>
      <c r="F50" s="85">
        <f>Values!P6</f>
        <v>0</v>
      </c>
      <c r="G50" s="85">
        <f>Values!Q6</f>
        <v>0</v>
      </c>
      <c r="H50" s="85">
        <f>Values!R6</f>
        <v>0</v>
      </c>
      <c r="I50" s="85">
        <f>Values!S6</f>
        <v>0</v>
      </c>
      <c r="K50" s="86">
        <f>Values!T6</f>
        <v>0</v>
      </c>
      <c r="L50" s="45"/>
      <c r="Q50" s="46"/>
      <c r="R50" s="47"/>
    </row>
    <row r="51" spans="1:18" ht="52" customHeight="1" x14ac:dyDescent="0.6">
      <c r="A51" s="45"/>
      <c r="B51" s="85">
        <f>Values!L7</f>
        <v>0</v>
      </c>
      <c r="C51" s="85">
        <f>Values!M7</f>
        <v>448.92</v>
      </c>
      <c r="D51" s="85">
        <f>Values!N7</f>
        <v>1610.76</v>
      </c>
      <c r="E51" s="85">
        <f>Values!O7</f>
        <v>2059.6799999999998</v>
      </c>
      <c r="F51" s="85">
        <f>Values!P7</f>
        <v>0</v>
      </c>
      <c r="G51" s="85">
        <f>Values!Q7</f>
        <v>1210.36058</v>
      </c>
      <c r="H51" s="85">
        <f>Values!R7</f>
        <v>763.23960999999997</v>
      </c>
      <c r="I51" s="85">
        <f>Values!S7</f>
        <v>1973.6001900000001</v>
      </c>
      <c r="K51" s="86">
        <f>Values!T7</f>
        <v>4033.2801899999999</v>
      </c>
      <c r="L51" s="45"/>
      <c r="Q51" s="46"/>
      <c r="R51" s="47"/>
    </row>
    <row r="52" spans="1:18" ht="52" customHeight="1" x14ac:dyDescent="0.6">
      <c r="A52" s="45"/>
      <c r="B52" s="85">
        <f>Values!L8</f>
        <v>862.04</v>
      </c>
      <c r="C52" s="85">
        <f>Values!M8</f>
        <v>558.54</v>
      </c>
      <c r="D52" s="85">
        <f>Values!N8</f>
        <v>1160.44</v>
      </c>
      <c r="E52" s="85">
        <f>Values!O8</f>
        <v>2581.02</v>
      </c>
      <c r="F52" s="85">
        <f>Values!P8</f>
        <v>32.986240000000002</v>
      </c>
      <c r="G52" s="85">
        <f>Values!Q8</f>
        <v>1270.78754</v>
      </c>
      <c r="H52" s="85">
        <f>Values!R8</f>
        <v>812.95130000000006</v>
      </c>
      <c r="I52" s="85">
        <f>Values!S8</f>
        <v>2116.7250800000002</v>
      </c>
      <c r="K52" s="86">
        <f>Values!T8</f>
        <v>4697.7450800000006</v>
      </c>
      <c r="L52" s="45" t="s">
        <v>191</v>
      </c>
      <c r="Q52" s="46"/>
      <c r="R52" s="47"/>
    </row>
    <row r="53" spans="1:18" ht="52" customHeight="1" x14ac:dyDescent="0.6">
      <c r="A53" s="45"/>
      <c r="B53" s="85">
        <f>Values!L9</f>
        <v>93.699999999999989</v>
      </c>
      <c r="C53" s="85">
        <f>Values!M9</f>
        <v>52.2</v>
      </c>
      <c r="D53" s="85">
        <f>Values!N9</f>
        <v>173.2</v>
      </c>
      <c r="E53" s="85">
        <f>Values!O9</f>
        <v>319.10000000000002</v>
      </c>
      <c r="F53" s="85">
        <f>Values!P9</f>
        <v>31.513639999999999</v>
      </c>
      <c r="G53" s="85">
        <f>Values!Q9</f>
        <v>43.820259999999998</v>
      </c>
      <c r="H53" s="85">
        <f>Values!R9</f>
        <v>71.223880000000008</v>
      </c>
      <c r="I53" s="85">
        <f>Values!S9</f>
        <v>146.55778000000001</v>
      </c>
      <c r="K53" s="86">
        <f>Values!T9</f>
        <v>465.65778</v>
      </c>
      <c r="L53" s="45"/>
      <c r="Q53" s="46"/>
      <c r="R53" s="47"/>
    </row>
    <row r="54" spans="1:18" ht="52" customHeight="1" x14ac:dyDescent="0.6">
      <c r="A54" s="45"/>
      <c r="B54" s="85">
        <f>Values!L10</f>
        <v>1536.68</v>
      </c>
      <c r="C54" s="85">
        <f>Values!M10</f>
        <v>428.04</v>
      </c>
      <c r="D54" s="85">
        <f>Values!N10</f>
        <v>1333.64</v>
      </c>
      <c r="E54" s="85">
        <f>Values!O10</f>
        <v>3298.36</v>
      </c>
      <c r="F54" s="85">
        <f>Values!P10</f>
        <v>371.38972000000001</v>
      </c>
      <c r="G54" s="85">
        <f>Values!Q10</f>
        <v>397.48939999999999</v>
      </c>
      <c r="H54" s="85">
        <f>Values!R10</f>
        <v>586.06618000000003</v>
      </c>
      <c r="I54" s="85">
        <f>Values!S10</f>
        <v>1354.9453000000001</v>
      </c>
      <c r="K54" s="86">
        <f>Values!T10</f>
        <v>4653.3053</v>
      </c>
      <c r="L54" s="45"/>
      <c r="Q54" s="46"/>
      <c r="R54" s="47"/>
    </row>
    <row r="55" spans="1:18" ht="52" customHeight="1" x14ac:dyDescent="0.6">
      <c r="A55" s="45"/>
      <c r="B55" s="85">
        <f>Values!L11</f>
        <v>1461.72</v>
      </c>
      <c r="C55" s="85">
        <f>Values!M11</f>
        <v>391.5</v>
      </c>
      <c r="D55" s="85">
        <f>Values!N11</f>
        <v>1108.48</v>
      </c>
      <c r="E55" s="85">
        <f>Values!O11</f>
        <v>2961.7</v>
      </c>
      <c r="F55" s="85">
        <f>Values!P11</f>
        <v>767.81363999999996</v>
      </c>
      <c r="G55" s="85">
        <f>Values!Q11</f>
        <v>728.98055999999997</v>
      </c>
      <c r="H55" s="85">
        <f>Values!R11</f>
        <v>656.08150999999998</v>
      </c>
      <c r="I55" s="85">
        <f>Values!S11</f>
        <v>2152.8757099999998</v>
      </c>
      <c r="K55" s="86">
        <f>Values!T11</f>
        <v>5114.5757099999992</v>
      </c>
      <c r="L55" s="45"/>
      <c r="Q55" s="46"/>
      <c r="R55" s="47"/>
    </row>
    <row r="56" spans="1:18" ht="52" customHeight="1" x14ac:dyDescent="0.6">
      <c r="A56" s="45"/>
      <c r="B56" s="85">
        <f>Values!L12</f>
        <v>1349.28</v>
      </c>
      <c r="C56" s="85">
        <f>Values!M12</f>
        <v>448.92</v>
      </c>
      <c r="D56" s="85">
        <f>Values!N12</f>
        <v>1281.68</v>
      </c>
      <c r="E56" s="85">
        <f>Values!O12</f>
        <v>3079.88</v>
      </c>
      <c r="F56" s="85">
        <f>Values!P12</f>
        <v>886.79971999999998</v>
      </c>
      <c r="G56" s="85">
        <f>Values!Q12</f>
        <v>812.22834</v>
      </c>
      <c r="H56" s="85">
        <f>Values!R12</f>
        <v>792.56709000000001</v>
      </c>
      <c r="I56" s="85">
        <f>Values!S12</f>
        <v>2491.5951500000001</v>
      </c>
      <c r="K56" s="86">
        <f>Values!T12</f>
        <v>5571.4751500000002</v>
      </c>
      <c r="L56" s="45"/>
      <c r="Q56" s="46"/>
      <c r="R56" s="47"/>
    </row>
    <row r="57" spans="1:18" ht="52" customHeight="1" x14ac:dyDescent="0.6">
      <c r="A57" s="45"/>
      <c r="B57" s="85">
        <f>Values!L13</f>
        <v>0</v>
      </c>
      <c r="C57" s="85">
        <f>Values!M13</f>
        <v>12.48</v>
      </c>
      <c r="D57" s="85">
        <f>Values!N13</f>
        <v>1299</v>
      </c>
      <c r="E57" s="85">
        <f>Values!O13</f>
        <v>1311.48</v>
      </c>
      <c r="F57" s="85">
        <f>Values!P13</f>
        <v>0</v>
      </c>
      <c r="G57" s="85">
        <f>Values!Q13</f>
        <v>1233.6243999999999</v>
      </c>
      <c r="H57" s="85">
        <f>Values!R13</f>
        <v>916.50537999999995</v>
      </c>
      <c r="I57" s="85">
        <f>Values!S13</f>
        <v>2150.1297800000002</v>
      </c>
      <c r="K57" s="86">
        <f>Values!T13</f>
        <v>3461.6097799999998</v>
      </c>
      <c r="L57" s="45"/>
      <c r="Q57" s="46"/>
      <c r="R57" s="47"/>
    </row>
    <row r="58" spans="1:18" ht="52" customHeight="1" x14ac:dyDescent="0.6">
      <c r="A58" s="45"/>
      <c r="B58" s="85"/>
      <c r="C58" s="87"/>
      <c r="D58" s="87"/>
      <c r="E58" s="85"/>
      <c r="F58" s="87"/>
      <c r="G58" s="87"/>
      <c r="H58" s="87"/>
      <c r="I58" s="87"/>
      <c r="K58" s="88"/>
      <c r="L58" s="45"/>
      <c r="Q58" s="46"/>
      <c r="R58" s="47"/>
    </row>
    <row r="59" spans="1:18" ht="39" customHeight="1" x14ac:dyDescent="0.45">
      <c r="A59" s="45"/>
      <c r="B59" s="43"/>
      <c r="C59" s="43"/>
      <c r="D59" s="43"/>
      <c r="E59" s="89"/>
      <c r="F59" s="45"/>
      <c r="G59" s="45"/>
      <c r="H59" s="45"/>
      <c r="I59" s="45"/>
      <c r="J59" s="44"/>
      <c r="K59" s="45"/>
      <c r="L59" s="45"/>
      <c r="Q59" s="46"/>
      <c r="R59" s="47"/>
    </row>
    <row r="60" spans="1:18" ht="39" customHeight="1" x14ac:dyDescent="0.45">
      <c r="D60" s="45"/>
      <c r="E60" s="45"/>
      <c r="F60" s="45"/>
      <c r="G60" s="45"/>
      <c r="H60" s="45"/>
      <c r="I60" s="45"/>
      <c r="J60" s="90"/>
      <c r="K60" s="45"/>
      <c r="L60" s="45"/>
      <c r="Q60" s="46"/>
      <c r="R60" s="47"/>
    </row>
    <row r="61" spans="1:18" ht="39" customHeight="1" x14ac:dyDescent="0.45">
      <c r="A61" s="45"/>
      <c r="B61" s="45"/>
      <c r="C61" s="45"/>
      <c r="D61" s="45"/>
      <c r="E61" s="45"/>
      <c r="F61" s="45"/>
      <c r="G61" s="45"/>
      <c r="H61" s="45"/>
      <c r="I61" s="45"/>
      <c r="J61" s="90"/>
      <c r="K61" s="45"/>
      <c r="L61" s="45"/>
      <c r="Q61" s="46"/>
      <c r="R61" s="47"/>
    </row>
    <row r="62" spans="1:18" ht="39" customHeight="1" x14ac:dyDescent="0.45">
      <c r="A62" s="45"/>
      <c r="B62" s="45"/>
      <c r="C62" s="45"/>
      <c r="D62" s="45"/>
      <c r="E62" s="45"/>
      <c r="F62" s="45"/>
      <c r="G62" s="45"/>
      <c r="H62" s="45"/>
      <c r="I62" s="45"/>
      <c r="J62" s="91"/>
      <c r="K62" s="45"/>
      <c r="L62" s="45"/>
      <c r="Q62" s="46"/>
      <c r="R62" s="47"/>
    </row>
    <row r="63" spans="1:18" ht="39" customHeight="1" x14ac:dyDescent="0.45">
      <c r="A63" s="45"/>
      <c r="B63" s="45"/>
      <c r="C63" s="45"/>
      <c r="D63" s="45"/>
      <c r="E63" s="45"/>
      <c r="F63" s="45"/>
      <c r="G63" s="45"/>
      <c r="H63" s="45"/>
      <c r="I63" s="45"/>
      <c r="J63" s="91"/>
      <c r="K63" s="45"/>
      <c r="L63" s="45"/>
      <c r="M63" s="45"/>
      <c r="N63" s="46"/>
      <c r="O63" s="46"/>
      <c r="P63" s="46"/>
      <c r="Q63" s="46"/>
      <c r="R63" s="47"/>
    </row>
    <row r="64" spans="1:18" ht="39" customHeight="1" x14ac:dyDescent="0.45">
      <c r="A64" s="45"/>
      <c r="B64" s="45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6"/>
      <c r="O64" s="46"/>
      <c r="P64" s="46"/>
      <c r="Q64" s="46"/>
      <c r="R64" s="47"/>
    </row>
    <row r="65" spans="1:18" ht="39" customHeight="1" x14ac:dyDescent="0.45">
      <c r="A65" s="45"/>
      <c r="B65" s="45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6"/>
      <c r="O65" s="46"/>
      <c r="P65" s="46"/>
      <c r="Q65" s="46"/>
      <c r="R65" s="47"/>
    </row>
    <row r="66" spans="1:18" ht="39" customHeight="1" x14ac:dyDescent="0.45">
      <c r="A66" s="45"/>
      <c r="B66" s="45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6"/>
      <c r="O66" s="46"/>
      <c r="P66" s="46"/>
      <c r="Q66" s="46"/>
      <c r="R66" s="47"/>
    </row>
    <row r="67" spans="1:18" ht="52" customHeight="1" x14ac:dyDescent="0.6">
      <c r="A67" s="45"/>
      <c r="B67" s="105" t="s">
        <v>145</v>
      </c>
      <c r="C67" s="101"/>
      <c r="F67" s="45"/>
      <c r="G67" s="45"/>
      <c r="H67" s="45"/>
      <c r="I67" s="45"/>
      <c r="J67" s="45"/>
      <c r="K67" s="45"/>
      <c r="L67" s="45"/>
      <c r="M67" s="45"/>
      <c r="N67" s="46"/>
      <c r="O67" s="46"/>
      <c r="P67" s="46"/>
      <c r="Q67" s="46"/>
      <c r="R67" s="47"/>
    </row>
    <row r="68" spans="1:18" ht="52" customHeight="1" x14ac:dyDescent="0.6">
      <c r="A68" s="45"/>
      <c r="B68" s="55" t="s">
        <v>41</v>
      </c>
      <c r="C68" s="62"/>
      <c r="F68" s="45"/>
      <c r="G68" s="45"/>
      <c r="H68" s="45"/>
      <c r="I68" s="45"/>
      <c r="J68" s="45"/>
      <c r="K68" s="45"/>
      <c r="L68" s="45"/>
      <c r="M68" s="45"/>
      <c r="N68" s="46"/>
      <c r="O68" s="46"/>
      <c r="P68" s="46"/>
      <c r="Q68" s="46"/>
      <c r="R68" s="47"/>
    </row>
    <row r="69" spans="1:18" ht="52" customHeight="1" x14ac:dyDescent="0.6">
      <c r="A69" s="45"/>
      <c r="B69" s="55" t="s">
        <v>146</v>
      </c>
      <c r="C69" s="48"/>
      <c r="F69" s="45"/>
      <c r="G69" s="45"/>
      <c r="H69" s="45"/>
      <c r="I69" s="45"/>
      <c r="J69" s="45"/>
      <c r="K69" s="45"/>
      <c r="L69" s="45"/>
      <c r="M69" s="45"/>
      <c r="N69" s="46"/>
      <c r="O69" s="46"/>
      <c r="P69" s="46"/>
      <c r="Q69" s="46"/>
      <c r="R69" s="47"/>
    </row>
    <row r="70" spans="1:18" ht="52" customHeight="1" x14ac:dyDescent="0.6">
      <c r="A70" s="45"/>
      <c r="B70" s="55" t="s">
        <v>147</v>
      </c>
      <c r="C70" s="49"/>
      <c r="F70" s="45"/>
      <c r="G70" s="45"/>
      <c r="H70" s="45"/>
      <c r="I70" s="45"/>
      <c r="J70" s="45"/>
      <c r="K70" s="45"/>
      <c r="L70" s="45"/>
      <c r="M70" s="45"/>
      <c r="N70" s="46"/>
      <c r="O70" s="46"/>
      <c r="P70" s="46"/>
      <c r="Q70" s="46"/>
      <c r="R70" s="47"/>
    </row>
    <row r="71" spans="1:18" ht="52" customHeight="1" x14ac:dyDescent="0.6">
      <c r="A71" s="45"/>
      <c r="B71" s="55" t="s">
        <v>45</v>
      </c>
      <c r="C71" s="49"/>
      <c r="F71" s="45"/>
      <c r="G71" s="45"/>
      <c r="H71" s="45"/>
      <c r="I71" s="45"/>
      <c r="J71" s="45"/>
      <c r="K71" s="45"/>
      <c r="L71" s="45"/>
      <c r="M71" s="45"/>
      <c r="N71" s="46"/>
      <c r="O71" s="46"/>
      <c r="P71" s="46"/>
      <c r="Q71" s="46"/>
      <c r="R71" s="47"/>
    </row>
    <row r="72" spans="1:18" ht="52" customHeight="1" x14ac:dyDescent="0.6">
      <c r="A72" s="45"/>
      <c r="B72" s="55" t="s">
        <v>47</v>
      </c>
      <c r="C72" s="49"/>
      <c r="F72" s="45"/>
      <c r="G72" s="45"/>
      <c r="H72" s="45"/>
      <c r="I72" s="45"/>
      <c r="J72" s="45"/>
      <c r="K72" s="45"/>
      <c r="L72" s="45"/>
      <c r="M72" s="45"/>
      <c r="N72" s="46"/>
      <c r="O72" s="46"/>
      <c r="P72" s="46"/>
      <c r="Q72" s="46"/>
      <c r="R72" s="47"/>
    </row>
    <row r="73" spans="1:18" ht="52" customHeight="1" x14ac:dyDescent="0.6">
      <c r="A73" s="45"/>
      <c r="B73" s="55" t="s">
        <v>49</v>
      </c>
      <c r="C73" s="50"/>
      <c r="E73" s="45"/>
      <c r="F73" s="45"/>
      <c r="G73" s="45"/>
      <c r="H73" s="45"/>
      <c r="I73" s="45"/>
      <c r="J73" s="45"/>
      <c r="K73" s="45"/>
      <c r="L73" s="45"/>
      <c r="M73" s="45"/>
      <c r="N73" s="46"/>
      <c r="O73" s="46"/>
      <c r="P73" s="46"/>
      <c r="Q73" s="46"/>
      <c r="R73" s="47"/>
    </row>
    <row r="74" spans="1:18" ht="52" customHeight="1" x14ac:dyDescent="0.6">
      <c r="A74" s="45"/>
      <c r="B74" s="55" t="s">
        <v>148</v>
      </c>
      <c r="C74" s="92"/>
      <c r="E74" s="45"/>
      <c r="F74" s="45"/>
      <c r="G74" s="45"/>
      <c r="H74" s="45"/>
      <c r="I74" s="45"/>
      <c r="J74" s="45"/>
      <c r="K74" s="45"/>
      <c r="L74" s="45"/>
      <c r="M74" s="45"/>
      <c r="N74" s="46"/>
      <c r="O74" s="46"/>
      <c r="P74" s="46"/>
      <c r="Q74" s="46"/>
      <c r="R74" s="47"/>
    </row>
    <row r="75" spans="1:18" ht="52" customHeight="1" x14ac:dyDescent="0.6">
      <c r="A75" s="45"/>
      <c r="B75" s="55" t="s">
        <v>149</v>
      </c>
      <c r="C75" s="92"/>
      <c r="E75" s="45"/>
      <c r="F75" s="45"/>
      <c r="G75" s="45"/>
      <c r="H75" s="45"/>
      <c r="I75" s="45"/>
      <c r="J75" s="45"/>
      <c r="K75" s="45"/>
      <c r="L75" s="45"/>
      <c r="N75" s="46"/>
      <c r="O75" s="46"/>
      <c r="P75" s="46"/>
      <c r="Q75" s="46"/>
      <c r="R75" s="47"/>
    </row>
    <row r="76" spans="1:18" ht="52" customHeight="1" x14ac:dyDescent="0.6">
      <c r="A76" s="45"/>
      <c r="B76" s="55" t="s">
        <v>150</v>
      </c>
      <c r="C76" s="51"/>
      <c r="E76" s="45"/>
      <c r="F76" s="45"/>
      <c r="G76" s="45"/>
      <c r="H76" s="45"/>
      <c r="I76" s="45"/>
      <c r="J76" s="45"/>
      <c r="K76" s="45"/>
      <c r="L76" s="45"/>
      <c r="N76" s="46"/>
      <c r="O76" s="46"/>
      <c r="P76" s="46"/>
      <c r="Q76" s="46"/>
      <c r="R76" s="47"/>
    </row>
    <row r="77" spans="1:18" ht="52" customHeight="1" x14ac:dyDescent="0.6">
      <c r="A77" s="45"/>
      <c r="B77" s="55" t="s">
        <v>151</v>
      </c>
      <c r="C77" s="51"/>
      <c r="E77" s="45"/>
      <c r="F77" s="45"/>
      <c r="G77" s="45"/>
      <c r="H77" s="45"/>
      <c r="I77" s="45"/>
      <c r="J77" s="45"/>
      <c r="K77" s="45"/>
      <c r="L77" s="45"/>
      <c r="N77" s="46"/>
      <c r="O77" s="46"/>
      <c r="P77" s="46"/>
      <c r="Q77" s="46"/>
      <c r="R77" s="47"/>
    </row>
    <row r="78" spans="1:18" ht="52" customHeight="1" x14ac:dyDescent="0.6">
      <c r="A78" s="45"/>
      <c r="B78" s="55" t="s">
        <v>152</v>
      </c>
      <c r="C78" s="93"/>
      <c r="E78" s="45"/>
      <c r="F78" s="45"/>
      <c r="G78" s="45"/>
      <c r="H78" s="45"/>
      <c r="I78" s="45"/>
      <c r="J78" s="45"/>
      <c r="K78" s="45"/>
      <c r="L78" s="45"/>
      <c r="M78" s="45"/>
      <c r="N78" s="46"/>
      <c r="O78" s="46"/>
      <c r="P78" s="46"/>
      <c r="Q78" s="46"/>
      <c r="R78" s="47"/>
    </row>
    <row r="79" spans="1:18" ht="52" customHeight="1" x14ac:dyDescent="0.6">
      <c r="A79" s="45"/>
      <c r="B79" s="37"/>
      <c r="C79" s="52"/>
      <c r="E79" s="45"/>
      <c r="F79" s="45"/>
      <c r="G79" s="45"/>
      <c r="H79" s="45"/>
      <c r="I79" s="45"/>
      <c r="J79" s="45"/>
      <c r="K79" s="45"/>
      <c r="L79" s="45"/>
      <c r="M79" s="45"/>
      <c r="N79" s="46"/>
      <c r="O79" s="46"/>
      <c r="P79" s="46"/>
      <c r="Q79" s="46"/>
      <c r="R79" s="47"/>
    </row>
    <row r="80" spans="1:18" ht="52" customHeight="1" x14ac:dyDescent="0.6">
      <c r="A80" s="45"/>
      <c r="B80" s="37"/>
      <c r="C80" s="52"/>
      <c r="E80" s="45"/>
      <c r="F80" s="45"/>
      <c r="G80" s="45"/>
      <c r="H80" s="45"/>
      <c r="I80" s="45"/>
      <c r="J80" s="45"/>
      <c r="K80" s="45"/>
      <c r="L80" s="45"/>
      <c r="M80" s="45"/>
      <c r="N80" s="46"/>
      <c r="O80" s="46"/>
      <c r="P80" s="46"/>
      <c r="Q80" s="46"/>
      <c r="R80" s="47"/>
    </row>
    <row r="81" spans="1:18" ht="52" customHeight="1" x14ac:dyDescent="0.6">
      <c r="A81" s="45"/>
      <c r="B81" s="37"/>
      <c r="C81" s="37"/>
      <c r="F81" s="45"/>
      <c r="G81" s="45"/>
      <c r="H81" s="45"/>
      <c r="I81" s="45"/>
      <c r="J81" s="45"/>
      <c r="K81" s="45"/>
      <c r="L81" s="45"/>
      <c r="M81" s="45"/>
      <c r="N81" s="46"/>
      <c r="O81" s="46"/>
      <c r="P81" s="46"/>
      <c r="Q81" s="46"/>
      <c r="R81" s="47"/>
    </row>
    <row r="82" spans="1:18" ht="52" customHeight="1" x14ac:dyDescent="0.6">
      <c r="A82" s="53"/>
      <c r="B82" s="105" t="s">
        <v>153</v>
      </c>
      <c r="C82" s="101"/>
      <c r="F82" s="45"/>
      <c r="G82" s="45"/>
      <c r="H82" s="45"/>
      <c r="I82" s="45"/>
      <c r="J82" s="45"/>
      <c r="K82" s="45"/>
      <c r="L82" s="45"/>
      <c r="M82" s="45"/>
      <c r="N82" s="46"/>
      <c r="O82" s="46"/>
      <c r="P82" s="46"/>
      <c r="Q82" s="46"/>
      <c r="R82" s="47"/>
    </row>
    <row r="83" spans="1:18" ht="52" customHeight="1" x14ac:dyDescent="0.6">
      <c r="A83" s="94"/>
      <c r="B83" s="55" t="s">
        <v>140</v>
      </c>
      <c r="C83" s="50"/>
      <c r="F83" s="45"/>
      <c r="G83" s="45"/>
      <c r="H83" s="45"/>
      <c r="I83" s="45"/>
      <c r="J83" s="45"/>
      <c r="K83" s="45"/>
      <c r="L83" s="45"/>
      <c r="M83" s="45"/>
      <c r="N83" s="46"/>
      <c r="O83" s="46"/>
      <c r="P83" s="46"/>
      <c r="Q83" s="46"/>
      <c r="R83" s="47"/>
    </row>
    <row r="84" spans="1:18" ht="52" customHeight="1" x14ac:dyDescent="0.6">
      <c r="A84" s="45"/>
      <c r="B84" s="55" t="s">
        <v>45</v>
      </c>
      <c r="C84" s="50"/>
      <c r="F84" s="45"/>
      <c r="G84" s="45"/>
      <c r="H84" s="45"/>
      <c r="I84" s="45"/>
      <c r="J84" s="45"/>
      <c r="K84" s="45"/>
      <c r="L84" s="45"/>
      <c r="M84" s="45"/>
      <c r="N84" s="46"/>
      <c r="O84" s="46"/>
      <c r="P84" s="46"/>
      <c r="Q84" s="46"/>
      <c r="R84" s="47"/>
    </row>
    <row r="85" spans="1:18" ht="52" customHeight="1" x14ac:dyDescent="0.6">
      <c r="A85" s="45"/>
      <c r="B85" s="55" t="s">
        <v>154</v>
      </c>
      <c r="C85" s="50"/>
      <c r="F85" s="45"/>
      <c r="G85" s="45"/>
      <c r="H85" s="45"/>
      <c r="I85" s="45"/>
      <c r="J85" s="45"/>
      <c r="K85" s="45"/>
      <c r="L85" s="45"/>
      <c r="M85" s="45"/>
      <c r="N85" s="46"/>
      <c r="O85" s="46"/>
      <c r="P85" s="46"/>
      <c r="Q85" s="46"/>
      <c r="R85" s="47"/>
    </row>
    <row r="86" spans="1:18" ht="52" customHeight="1" x14ac:dyDescent="0.6">
      <c r="A86" s="45"/>
      <c r="B86" s="55" t="s">
        <v>155</v>
      </c>
      <c r="C86" s="95"/>
      <c r="D86" s="45"/>
      <c r="E86" s="45"/>
      <c r="F86" s="45"/>
      <c r="G86" s="45"/>
      <c r="H86" s="45"/>
      <c r="I86" s="45"/>
      <c r="J86" s="45"/>
      <c r="K86" s="45"/>
      <c r="L86" s="45"/>
      <c r="M86" s="45"/>
      <c r="N86" s="46"/>
      <c r="O86" s="46"/>
      <c r="P86" s="46"/>
      <c r="Q86" s="46"/>
      <c r="R86" s="47"/>
    </row>
    <row r="87" spans="1:18" ht="52" customHeight="1" x14ac:dyDescent="0.6">
      <c r="A87" s="45"/>
      <c r="B87" s="55" t="s">
        <v>156</v>
      </c>
      <c r="C87" s="95"/>
      <c r="D87" s="54"/>
      <c r="E87" s="45"/>
      <c r="F87" s="45"/>
      <c r="G87" s="45"/>
      <c r="H87" s="45"/>
      <c r="I87" s="45"/>
      <c r="J87" s="45"/>
      <c r="K87" s="45"/>
      <c r="L87" s="45"/>
      <c r="M87" s="45"/>
    </row>
    <row r="88" spans="1:18" ht="52" customHeight="1" x14ac:dyDescent="0.6">
      <c r="A88" s="45"/>
      <c r="B88" s="55" t="s">
        <v>157</v>
      </c>
      <c r="C88" s="95"/>
      <c r="D88" s="54"/>
      <c r="E88" s="45"/>
      <c r="F88" s="45"/>
      <c r="G88" s="45"/>
      <c r="H88" s="45"/>
      <c r="I88" s="45"/>
      <c r="J88" s="45"/>
      <c r="K88" s="45"/>
      <c r="L88" s="45"/>
      <c r="M88" s="45"/>
    </row>
    <row r="89" spans="1:18" ht="52" customHeight="1" x14ac:dyDescent="0.6">
      <c r="A89" s="45"/>
      <c r="B89" s="55" t="s">
        <v>158</v>
      </c>
      <c r="C89" s="95"/>
      <c r="D89" s="54"/>
      <c r="E89" s="45"/>
      <c r="F89" s="45"/>
      <c r="G89" s="45"/>
      <c r="H89" s="45"/>
      <c r="I89" s="45"/>
      <c r="J89" s="45"/>
      <c r="K89" s="45"/>
      <c r="L89" s="45"/>
      <c r="M89" s="45"/>
    </row>
    <row r="90" spans="1:18" ht="52" customHeight="1" x14ac:dyDescent="0.6">
      <c r="A90" s="45"/>
      <c r="B90" s="55" t="s">
        <v>159</v>
      </c>
      <c r="C90" s="96"/>
      <c r="D90" s="54"/>
      <c r="E90" s="45"/>
      <c r="F90" s="45"/>
      <c r="G90" s="45"/>
      <c r="H90" s="45"/>
      <c r="I90" s="45"/>
      <c r="J90" s="45"/>
      <c r="K90" s="45"/>
      <c r="L90" s="45"/>
      <c r="M90" s="45"/>
    </row>
    <row r="91" spans="1:18" ht="39" customHeight="1" x14ac:dyDescent="0.45">
      <c r="A91" s="45"/>
      <c r="B91" s="45"/>
      <c r="C91" s="45"/>
      <c r="D91" s="54"/>
      <c r="E91" s="45"/>
      <c r="F91" s="45"/>
      <c r="G91" s="45"/>
      <c r="H91" s="45"/>
      <c r="I91" s="45"/>
      <c r="J91" s="45"/>
      <c r="K91" s="45"/>
      <c r="L91" s="45"/>
      <c r="M91" s="45"/>
    </row>
    <row r="92" spans="1:18" ht="39" customHeight="1" x14ac:dyDescent="0.45">
      <c r="A92" s="45"/>
      <c r="B92" s="45"/>
      <c r="C92" s="45"/>
      <c r="D92" s="54"/>
      <c r="E92" s="45"/>
      <c r="F92" s="45"/>
      <c r="G92" s="45"/>
      <c r="H92" s="45"/>
      <c r="I92" s="45"/>
      <c r="J92" s="45"/>
      <c r="K92" s="45"/>
      <c r="L92" s="45"/>
      <c r="M92" s="45"/>
    </row>
    <row r="93" spans="1:18" ht="39" customHeight="1" x14ac:dyDescent="0.45">
      <c r="A93" s="45"/>
      <c r="B93" s="45"/>
      <c r="C93" s="45"/>
      <c r="D93" s="54"/>
      <c r="E93" s="45"/>
      <c r="F93" s="45"/>
      <c r="G93" s="45"/>
      <c r="H93" s="45"/>
      <c r="I93" s="45"/>
      <c r="J93" s="45"/>
      <c r="K93" s="45"/>
      <c r="L93" s="45"/>
      <c r="M93" s="45"/>
    </row>
    <row r="94" spans="1:18" ht="39" customHeight="1" x14ac:dyDescent="0.45">
      <c r="A94" s="45"/>
      <c r="B94" s="45"/>
      <c r="C94" s="45"/>
      <c r="D94" s="54"/>
      <c r="E94" s="45"/>
      <c r="F94" s="45"/>
      <c r="G94" s="45"/>
      <c r="H94" s="45"/>
      <c r="I94" s="45"/>
      <c r="J94" s="45"/>
      <c r="K94" s="45"/>
      <c r="L94" s="45"/>
      <c r="M94" s="45"/>
    </row>
    <row r="95" spans="1:18" ht="39" customHeight="1" x14ac:dyDescent="0.45">
      <c r="A95" s="45"/>
      <c r="B95" s="45"/>
      <c r="C95" s="45"/>
      <c r="D95" s="54"/>
      <c r="E95" s="45"/>
      <c r="F95" s="45"/>
      <c r="G95" s="45"/>
      <c r="H95" s="45"/>
      <c r="I95" s="45"/>
      <c r="J95" s="45"/>
      <c r="K95" s="45"/>
      <c r="L95" s="45"/>
      <c r="M95" s="45"/>
    </row>
    <row r="96" spans="1:18" ht="39" customHeight="1" x14ac:dyDescent="0.45">
      <c r="A96" s="45"/>
      <c r="B96" s="45"/>
      <c r="C96" s="45"/>
      <c r="D96" s="54"/>
      <c r="E96" s="45"/>
      <c r="F96" s="45"/>
      <c r="G96" s="45"/>
      <c r="H96" s="45"/>
      <c r="I96" s="45"/>
      <c r="J96" s="45"/>
      <c r="K96" s="45"/>
      <c r="L96" s="45"/>
      <c r="M96" s="45"/>
    </row>
    <row r="97" spans="1:13" ht="39" customHeight="1" x14ac:dyDescent="0.45">
      <c r="A97" s="45"/>
      <c r="B97" s="45"/>
      <c r="C97" s="45"/>
      <c r="D97" s="54"/>
      <c r="E97" s="45"/>
      <c r="F97" s="45"/>
      <c r="G97" s="45"/>
      <c r="H97" s="45"/>
      <c r="I97" s="45"/>
      <c r="J97" s="45"/>
      <c r="K97" s="45"/>
      <c r="L97" s="45"/>
      <c r="M97" s="45"/>
    </row>
    <row r="98" spans="1:13" ht="39" customHeight="1" x14ac:dyDescent="0.45">
      <c r="A98" s="45"/>
      <c r="B98" s="45"/>
      <c r="C98" s="45"/>
      <c r="D98" s="54"/>
      <c r="E98" s="45"/>
      <c r="F98" s="45"/>
      <c r="G98" s="45"/>
      <c r="H98" s="45"/>
      <c r="I98" s="45"/>
      <c r="J98" s="45"/>
      <c r="K98" s="45"/>
      <c r="L98" s="45"/>
      <c r="M98" s="45"/>
    </row>
    <row r="99" spans="1:13" ht="39" customHeight="1" x14ac:dyDescent="0.45">
      <c r="A99" s="45"/>
      <c r="B99" s="45"/>
      <c r="C99" s="45"/>
      <c r="D99" s="54"/>
      <c r="E99" s="45"/>
      <c r="F99" s="45"/>
      <c r="G99" s="45"/>
      <c r="H99" s="45"/>
      <c r="I99" s="45"/>
      <c r="J99" s="45"/>
      <c r="K99" s="45"/>
      <c r="L99" s="45"/>
      <c r="M99" s="45"/>
    </row>
    <row r="100" spans="1:13" ht="39" customHeight="1" x14ac:dyDescent="0.45">
      <c r="A100" s="45"/>
      <c r="B100" s="45"/>
      <c r="C100" s="45"/>
      <c r="D100" s="54"/>
      <c r="E100" s="45"/>
      <c r="F100" s="45"/>
      <c r="G100" s="45"/>
      <c r="H100" s="45"/>
      <c r="I100" s="45"/>
      <c r="J100" s="45"/>
      <c r="K100" s="45"/>
      <c r="L100" s="45"/>
      <c r="M100" s="45"/>
    </row>
    <row r="101" spans="1:13" ht="39" customHeight="1" x14ac:dyDescent="0.45">
      <c r="A101" s="45"/>
      <c r="B101" s="45"/>
      <c r="C101" s="45"/>
      <c r="D101" s="54"/>
      <c r="E101" s="45"/>
      <c r="F101" s="45"/>
      <c r="G101" s="45"/>
      <c r="H101" s="45"/>
      <c r="I101" s="45"/>
      <c r="J101" s="45"/>
      <c r="K101" s="45"/>
      <c r="L101" s="45"/>
      <c r="M101" s="45"/>
    </row>
    <row r="102" spans="1:13" ht="39" customHeight="1" x14ac:dyDescent="0.45">
      <c r="A102" s="45"/>
      <c r="B102" s="45"/>
      <c r="C102" s="45"/>
      <c r="D102" s="54"/>
      <c r="E102" s="45"/>
      <c r="F102" s="45"/>
      <c r="G102" s="45"/>
      <c r="H102" s="45"/>
      <c r="I102" s="45"/>
      <c r="J102" s="45"/>
      <c r="K102" s="45"/>
      <c r="L102" s="45"/>
      <c r="M102" s="45"/>
    </row>
    <row r="103" spans="1:13" ht="39" customHeight="1" x14ac:dyDescent="0.45">
      <c r="A103" s="45"/>
      <c r="B103" s="45"/>
      <c r="C103" s="45"/>
      <c r="D103" s="54"/>
      <c r="E103" s="45"/>
      <c r="F103" s="45"/>
      <c r="G103" s="45"/>
      <c r="H103" s="45"/>
      <c r="I103" s="45"/>
      <c r="J103" s="45"/>
      <c r="K103" s="45"/>
      <c r="L103" s="45"/>
      <c r="M103" s="45"/>
    </row>
    <row r="104" spans="1:13" ht="39" customHeight="1" x14ac:dyDescent="0.45">
      <c r="A104" s="45"/>
      <c r="B104" s="45"/>
      <c r="C104" s="45"/>
      <c r="D104" s="54"/>
      <c r="E104" s="45"/>
      <c r="F104" s="45"/>
      <c r="G104" s="45"/>
      <c r="H104" s="45"/>
      <c r="I104" s="45"/>
      <c r="J104" s="45"/>
      <c r="K104" s="45"/>
      <c r="L104" s="45"/>
      <c r="M104" s="45"/>
    </row>
    <row r="105" spans="1:13" ht="39" customHeight="1" x14ac:dyDescent="0.45">
      <c r="A105" s="45"/>
      <c r="B105" s="45"/>
      <c r="C105" s="45"/>
      <c r="D105" s="54"/>
      <c r="E105" s="45"/>
      <c r="F105" s="45"/>
      <c r="G105" s="45"/>
      <c r="H105" s="45"/>
      <c r="I105" s="45"/>
      <c r="J105" s="45"/>
      <c r="K105" s="45"/>
      <c r="L105" s="45"/>
      <c r="M105" s="45"/>
    </row>
    <row r="106" spans="1:13" ht="39" customHeight="1" x14ac:dyDescent="0.45">
      <c r="A106" s="45"/>
      <c r="B106" s="45"/>
      <c r="C106" s="45"/>
      <c r="D106" s="54"/>
      <c r="E106" s="45"/>
      <c r="F106" s="45"/>
      <c r="G106" s="45"/>
      <c r="H106" s="45"/>
      <c r="I106" s="45"/>
      <c r="J106" s="45"/>
      <c r="K106" s="45"/>
      <c r="L106" s="45"/>
      <c r="M106" s="45"/>
    </row>
    <row r="107" spans="1:13" ht="39" customHeight="1" x14ac:dyDescent="0.45">
      <c r="A107" s="45"/>
      <c r="B107" s="45"/>
      <c r="C107" s="45"/>
      <c r="D107" s="54"/>
      <c r="E107" s="45"/>
      <c r="F107" s="45"/>
      <c r="G107" s="45"/>
      <c r="H107" s="45"/>
      <c r="I107" s="45"/>
      <c r="J107" s="45"/>
      <c r="K107" s="45"/>
      <c r="L107" s="45"/>
      <c r="M107" s="45"/>
    </row>
    <row r="108" spans="1:13" ht="39" customHeight="1" x14ac:dyDescent="0.45">
      <c r="A108" s="45"/>
      <c r="B108" s="45"/>
      <c r="C108" s="45"/>
      <c r="D108" s="54"/>
      <c r="E108" s="45"/>
      <c r="F108" s="45"/>
      <c r="G108" s="45"/>
      <c r="H108" s="45"/>
      <c r="I108" s="45"/>
      <c r="J108" s="45"/>
      <c r="K108" s="45"/>
      <c r="L108" s="45"/>
      <c r="M108" s="45"/>
    </row>
    <row r="109" spans="1:13" ht="39" customHeight="1" x14ac:dyDescent="0.45">
      <c r="A109" s="45"/>
      <c r="B109" s="45"/>
      <c r="C109" s="45"/>
      <c r="D109" s="54"/>
      <c r="E109" s="45"/>
      <c r="F109" s="45"/>
      <c r="G109" s="45"/>
      <c r="H109" s="45"/>
      <c r="I109" s="45"/>
      <c r="J109" s="45"/>
      <c r="K109" s="45"/>
      <c r="L109" s="45"/>
      <c r="M109" s="45"/>
    </row>
    <row r="110" spans="1:13" ht="39" customHeight="1" x14ac:dyDescent="0.45">
      <c r="A110" s="45"/>
      <c r="B110" s="45"/>
      <c r="C110" s="45"/>
      <c r="D110" s="54"/>
      <c r="E110" s="45"/>
      <c r="F110" s="45"/>
      <c r="G110" s="45"/>
      <c r="H110" s="45"/>
      <c r="I110" s="45"/>
      <c r="J110" s="45"/>
      <c r="K110" s="45"/>
      <c r="L110" s="45"/>
      <c r="M110" s="45"/>
    </row>
    <row r="111" spans="1:13" ht="39" customHeight="1" x14ac:dyDescent="0.45">
      <c r="A111" s="45"/>
      <c r="B111" s="45"/>
      <c r="C111" s="45"/>
      <c r="D111" s="54"/>
      <c r="E111" s="45"/>
      <c r="F111" s="45"/>
      <c r="G111" s="45"/>
      <c r="H111" s="45"/>
      <c r="I111" s="45"/>
      <c r="J111" s="45"/>
      <c r="K111" s="45"/>
      <c r="L111" s="45"/>
      <c r="M111" s="45"/>
    </row>
    <row r="112" spans="1:13" ht="39" customHeight="1" x14ac:dyDescent="0.45">
      <c r="A112" s="45"/>
      <c r="B112" s="45"/>
      <c r="C112" s="45"/>
      <c r="D112" s="54"/>
      <c r="E112" s="45"/>
      <c r="F112" s="45"/>
      <c r="G112" s="45"/>
      <c r="H112" s="45"/>
      <c r="I112" s="45"/>
      <c r="J112" s="45"/>
      <c r="K112" s="45"/>
      <c r="L112" s="45"/>
      <c r="M112" s="45"/>
    </row>
    <row r="113" spans="1:13" ht="39" customHeight="1" x14ac:dyDescent="0.45">
      <c r="A113" s="45"/>
      <c r="B113" s="45"/>
      <c r="C113" s="45"/>
      <c r="D113" s="54"/>
      <c r="E113" s="45"/>
      <c r="F113" s="45"/>
      <c r="G113" s="45"/>
      <c r="H113" s="45"/>
      <c r="I113" s="45"/>
      <c r="J113" s="45"/>
      <c r="K113" s="45"/>
      <c r="L113" s="45"/>
      <c r="M113" s="45"/>
    </row>
    <row r="114" spans="1:13" ht="39" customHeight="1" x14ac:dyDescent="0.45">
      <c r="A114" s="45"/>
      <c r="B114" s="45"/>
      <c r="C114" s="45"/>
      <c r="D114" s="54"/>
      <c r="E114" s="45"/>
      <c r="F114" s="45"/>
      <c r="G114" s="45"/>
      <c r="H114" s="45"/>
      <c r="I114" s="45"/>
      <c r="J114" s="45"/>
      <c r="K114" s="45"/>
      <c r="L114" s="45"/>
      <c r="M114" s="45"/>
    </row>
    <row r="115" spans="1:13" ht="39" customHeight="1" x14ac:dyDescent="0.45">
      <c r="A115" s="45"/>
      <c r="B115" s="45"/>
      <c r="C115" s="45"/>
      <c r="D115" s="54"/>
      <c r="E115" s="45"/>
      <c r="F115" s="45"/>
      <c r="G115" s="45"/>
      <c r="H115" s="45"/>
      <c r="I115" s="45"/>
      <c r="J115" s="45"/>
      <c r="K115" s="45"/>
      <c r="L115" s="45"/>
      <c r="M115" s="45"/>
    </row>
    <row r="116" spans="1:13" ht="39" customHeight="1" x14ac:dyDescent="0.45">
      <c r="A116" s="45"/>
      <c r="B116" s="45"/>
      <c r="C116" s="45"/>
      <c r="D116" s="54"/>
      <c r="E116" s="45"/>
      <c r="F116" s="45"/>
      <c r="G116" s="45"/>
      <c r="H116" s="45"/>
      <c r="I116" s="45"/>
      <c r="J116" s="45"/>
      <c r="K116" s="45"/>
      <c r="L116" s="45"/>
      <c r="M116" s="45"/>
    </row>
    <row r="117" spans="1:13" ht="39" customHeight="1" x14ac:dyDescent="0.45">
      <c r="A117" s="45"/>
      <c r="B117" s="45"/>
      <c r="C117" s="45"/>
      <c r="D117" s="54"/>
      <c r="E117" s="45"/>
      <c r="F117" s="45"/>
      <c r="G117" s="45"/>
      <c r="H117" s="45"/>
      <c r="I117" s="45"/>
      <c r="J117" s="45"/>
      <c r="K117" s="45"/>
      <c r="L117" s="45"/>
      <c r="M117" s="45"/>
    </row>
    <row r="118" spans="1:13" ht="39" customHeight="1" x14ac:dyDescent="0.45">
      <c r="A118" s="45"/>
      <c r="B118" s="45"/>
      <c r="C118" s="45"/>
      <c r="D118" s="56"/>
      <c r="E118" s="45"/>
      <c r="F118" s="45"/>
      <c r="G118" s="45"/>
      <c r="H118" s="45"/>
      <c r="I118" s="45"/>
      <c r="J118" s="45"/>
      <c r="K118" s="45"/>
      <c r="L118" s="45"/>
      <c r="M118" s="45"/>
    </row>
    <row r="119" spans="1:13" ht="39" customHeight="1" x14ac:dyDescent="0.45">
      <c r="A119" s="45"/>
      <c r="B119" s="45"/>
      <c r="C119" s="45"/>
      <c r="D119" s="56"/>
      <c r="E119" s="45"/>
      <c r="F119" s="45"/>
      <c r="G119" s="45"/>
      <c r="H119" s="45"/>
      <c r="I119" s="45"/>
      <c r="J119" s="45"/>
      <c r="K119" s="45"/>
      <c r="L119" s="45"/>
      <c r="M119" s="45"/>
    </row>
    <row r="120" spans="1:13" ht="39" customHeight="1" x14ac:dyDescent="0.45">
      <c r="A120" s="45"/>
      <c r="B120" s="45"/>
      <c r="C120" s="45"/>
      <c r="D120" s="56"/>
      <c r="E120" s="45"/>
      <c r="F120" s="45"/>
      <c r="G120" s="45"/>
      <c r="H120" s="45"/>
      <c r="I120" s="45"/>
      <c r="J120" s="45"/>
      <c r="K120" s="45"/>
      <c r="L120" s="45"/>
      <c r="M120" s="45"/>
    </row>
    <row r="121" spans="1:13" ht="39" customHeight="1" x14ac:dyDescent="0.45">
      <c r="A121" s="45"/>
      <c r="B121" s="45"/>
      <c r="C121" s="45"/>
      <c r="D121" s="56"/>
      <c r="E121" s="45"/>
      <c r="F121" s="45"/>
      <c r="G121" s="45"/>
      <c r="H121" s="45"/>
      <c r="I121" s="45"/>
      <c r="J121" s="45"/>
      <c r="K121" s="45"/>
      <c r="L121" s="45"/>
      <c r="M121" s="45"/>
    </row>
    <row r="122" spans="1:13" ht="39" customHeight="1" x14ac:dyDescent="0.45">
      <c r="A122" s="45"/>
      <c r="B122" s="45"/>
      <c r="C122" s="45"/>
      <c r="D122" s="56"/>
      <c r="E122" s="45"/>
      <c r="F122" s="45"/>
      <c r="G122" s="45"/>
      <c r="H122" s="45"/>
      <c r="I122" s="45"/>
      <c r="J122" s="45"/>
      <c r="K122" s="45"/>
      <c r="L122" s="45"/>
      <c r="M122" s="45"/>
    </row>
    <row r="123" spans="1:13" ht="39" customHeight="1" x14ac:dyDescent="0.45">
      <c r="A123" s="45"/>
      <c r="B123" s="45"/>
      <c r="C123" s="45"/>
      <c r="D123" s="56"/>
      <c r="E123" s="45"/>
      <c r="F123" s="45"/>
      <c r="G123" s="45"/>
      <c r="H123" s="45"/>
      <c r="I123" s="45"/>
      <c r="J123" s="45"/>
      <c r="K123" s="45"/>
      <c r="L123" s="45"/>
      <c r="M123" s="45"/>
    </row>
    <row r="124" spans="1:13" ht="39" customHeight="1" x14ac:dyDescent="0.45">
      <c r="A124" s="45"/>
      <c r="B124" s="45"/>
      <c r="C124" s="45"/>
      <c r="D124" s="56"/>
      <c r="E124" s="45"/>
      <c r="F124" s="45"/>
      <c r="G124" s="45"/>
      <c r="H124" s="45"/>
      <c r="I124" s="45"/>
      <c r="J124" s="45"/>
      <c r="K124" s="45"/>
      <c r="L124" s="45"/>
      <c r="M124" s="45"/>
    </row>
    <row r="125" spans="1:13" ht="39" customHeight="1" x14ac:dyDescent="0.45">
      <c r="A125" s="45"/>
      <c r="B125" s="45"/>
      <c r="C125" s="45"/>
      <c r="D125" s="56"/>
      <c r="E125" s="45"/>
      <c r="F125" s="45"/>
      <c r="G125" s="45"/>
      <c r="H125" s="45"/>
      <c r="I125" s="45"/>
      <c r="J125" s="45"/>
      <c r="K125" s="45"/>
      <c r="L125" s="45"/>
      <c r="M125" s="45"/>
    </row>
    <row r="126" spans="1:13" ht="39" customHeight="1" x14ac:dyDescent="0.45">
      <c r="A126" s="45"/>
      <c r="B126" s="45"/>
      <c r="C126" s="45"/>
      <c r="D126" s="56"/>
      <c r="E126" s="45"/>
      <c r="F126" s="45"/>
      <c r="G126" s="45"/>
      <c r="H126" s="45"/>
      <c r="I126" s="45"/>
      <c r="J126" s="45"/>
      <c r="K126" s="45"/>
      <c r="L126" s="45"/>
      <c r="M126" s="45"/>
    </row>
    <row r="127" spans="1:13" ht="39" customHeight="1" x14ac:dyDescent="0.45">
      <c r="A127" s="45"/>
      <c r="B127" s="45"/>
      <c r="C127" s="45"/>
      <c r="D127" s="56"/>
      <c r="E127" s="45"/>
      <c r="F127" s="45"/>
      <c r="G127" s="45"/>
      <c r="H127" s="45"/>
      <c r="I127" s="45"/>
      <c r="J127" s="45"/>
      <c r="K127" s="45"/>
      <c r="L127" s="45"/>
      <c r="M127" s="45"/>
    </row>
    <row r="128" spans="1:13" ht="39" customHeight="1" x14ac:dyDescent="0.45">
      <c r="A128" s="45"/>
      <c r="B128" s="45"/>
      <c r="C128" s="45"/>
      <c r="D128" s="56"/>
      <c r="E128" s="45"/>
      <c r="F128" s="45"/>
      <c r="G128" s="45"/>
      <c r="H128" s="45"/>
      <c r="I128" s="45"/>
      <c r="J128" s="45"/>
      <c r="K128" s="45"/>
      <c r="L128" s="45"/>
      <c r="M128" s="45"/>
    </row>
    <row r="129" spans="1:13" ht="39" customHeight="1" x14ac:dyDescent="0.45">
      <c r="A129" s="45"/>
      <c r="B129" s="45"/>
      <c r="C129" s="45"/>
      <c r="D129" s="56"/>
      <c r="E129" s="45"/>
      <c r="F129" s="45"/>
      <c r="G129" s="45"/>
      <c r="H129" s="45"/>
      <c r="I129" s="45"/>
      <c r="J129" s="45"/>
      <c r="K129" s="45"/>
      <c r="L129" s="45"/>
      <c r="M129" s="45"/>
    </row>
    <row r="130" spans="1:13" ht="39" customHeight="1" x14ac:dyDescent="0.45">
      <c r="A130" s="45"/>
      <c r="B130" s="45"/>
      <c r="C130" s="45"/>
      <c r="D130" s="56"/>
      <c r="E130" s="45"/>
      <c r="F130" s="45"/>
      <c r="G130" s="45"/>
      <c r="H130" s="45"/>
      <c r="I130" s="45"/>
      <c r="L130" s="45"/>
      <c r="M130" s="45"/>
    </row>
    <row r="131" spans="1:13" ht="39" customHeight="1" x14ac:dyDescent="0.45">
      <c r="A131" s="45"/>
      <c r="B131" s="45"/>
      <c r="C131" s="45"/>
      <c r="D131" s="56"/>
      <c r="E131" s="45"/>
      <c r="F131" s="45"/>
      <c r="G131" s="45"/>
      <c r="H131" s="45"/>
      <c r="I131" s="45"/>
      <c r="L131" s="45"/>
      <c r="M131" s="45"/>
    </row>
    <row r="132" spans="1:13" ht="39" customHeight="1" x14ac:dyDescent="0.45">
      <c r="A132" s="45"/>
      <c r="B132" s="45"/>
      <c r="C132" s="45"/>
      <c r="D132" s="56"/>
      <c r="E132" s="45"/>
      <c r="F132" s="45"/>
      <c r="G132" s="45"/>
      <c r="H132" s="45"/>
      <c r="I132" s="45"/>
      <c r="L132" s="45"/>
      <c r="M132" s="45"/>
    </row>
    <row r="133" spans="1:13" ht="52" customHeight="1" x14ac:dyDescent="0.6">
      <c r="A133" s="45"/>
      <c r="B133" s="45"/>
      <c r="C133" s="105" t="s">
        <v>56</v>
      </c>
      <c r="D133" s="101"/>
      <c r="E133" s="101"/>
      <c r="F133" s="57"/>
      <c r="G133" s="72" t="s">
        <v>74</v>
      </c>
      <c r="H133" s="70"/>
      <c r="I133" s="45"/>
      <c r="J133" s="105" t="s">
        <v>160</v>
      </c>
      <c r="K133" s="101"/>
      <c r="L133" s="45"/>
      <c r="M133" s="45"/>
    </row>
    <row r="134" spans="1:13" ht="52" customHeight="1" x14ac:dyDescent="0.6">
      <c r="A134" s="45"/>
      <c r="B134" s="45"/>
      <c r="C134" s="58" t="s">
        <v>57</v>
      </c>
      <c r="D134" s="59"/>
      <c r="E134" s="62"/>
      <c r="G134" s="58" t="s">
        <v>161</v>
      </c>
      <c r="H134" s="62"/>
      <c r="I134" s="45"/>
      <c r="J134" s="36" t="s">
        <v>162</v>
      </c>
      <c r="K134" s="97"/>
      <c r="L134" s="45"/>
      <c r="M134" s="45"/>
    </row>
    <row r="135" spans="1:13" ht="52" customHeight="1" x14ac:dyDescent="0.6">
      <c r="A135" s="45"/>
      <c r="B135" s="45"/>
      <c r="C135" s="60" t="s">
        <v>163</v>
      </c>
      <c r="D135" s="61"/>
      <c r="E135" s="51"/>
      <c r="F135" s="57"/>
      <c r="G135" s="36" t="s">
        <v>87</v>
      </c>
      <c r="H135" s="62"/>
      <c r="I135" s="45"/>
      <c r="J135" s="36" t="s">
        <v>164</v>
      </c>
      <c r="K135" s="51"/>
      <c r="L135" s="45"/>
      <c r="M135" s="45"/>
    </row>
    <row r="136" spans="1:13" ht="52" customHeight="1" x14ac:dyDescent="0.6">
      <c r="A136" s="45"/>
      <c r="B136" s="45"/>
      <c r="C136" s="60" t="s">
        <v>165</v>
      </c>
      <c r="D136" s="61"/>
      <c r="E136" s="51"/>
      <c r="F136" s="57"/>
      <c r="G136" s="36" t="s">
        <v>166</v>
      </c>
      <c r="H136" s="98"/>
      <c r="J136" s="36" t="s">
        <v>167</v>
      </c>
      <c r="K136" s="97"/>
      <c r="L136" s="45"/>
      <c r="M136" s="45"/>
    </row>
    <row r="137" spans="1:13" ht="52" customHeight="1" x14ac:dyDescent="0.6">
      <c r="A137" s="45"/>
      <c r="B137" s="45"/>
      <c r="C137" s="60" t="s">
        <v>65</v>
      </c>
      <c r="D137" s="61"/>
      <c r="E137" s="51"/>
      <c r="F137" s="57"/>
      <c r="G137" s="36" t="s">
        <v>168</v>
      </c>
      <c r="H137" s="98"/>
      <c r="I137" s="57"/>
      <c r="J137" s="45"/>
      <c r="K137" s="45"/>
      <c r="L137" s="45"/>
      <c r="M137" s="45"/>
    </row>
    <row r="138" spans="1:13" ht="52" customHeight="1" x14ac:dyDescent="0.6">
      <c r="A138" s="45"/>
      <c r="B138" s="45"/>
      <c r="C138" s="60" t="s">
        <v>66</v>
      </c>
      <c r="D138" s="61"/>
      <c r="E138" s="51"/>
      <c r="F138" s="57"/>
      <c r="G138" s="36" t="s">
        <v>169</v>
      </c>
      <c r="H138" s="98"/>
      <c r="I138" s="57"/>
      <c r="J138" s="105" t="s">
        <v>170</v>
      </c>
      <c r="K138" s="101"/>
      <c r="L138" s="45"/>
      <c r="M138" s="45"/>
    </row>
    <row r="139" spans="1:13" ht="52" customHeight="1" x14ac:dyDescent="0.6">
      <c r="A139" s="45"/>
      <c r="B139" s="45"/>
      <c r="C139" s="60" t="s">
        <v>67</v>
      </c>
      <c r="D139" s="61"/>
      <c r="E139" s="51"/>
      <c r="F139" s="57"/>
      <c r="G139" s="36" t="s">
        <v>171</v>
      </c>
      <c r="H139" s="98"/>
      <c r="I139" s="57"/>
      <c r="J139" s="36" t="s">
        <v>162</v>
      </c>
      <c r="K139" s="97"/>
      <c r="L139" s="45"/>
      <c r="M139" s="45"/>
    </row>
    <row r="140" spans="1:13" ht="52" customHeight="1" x14ac:dyDescent="0.6">
      <c r="A140" s="45"/>
      <c r="B140" s="45"/>
      <c r="C140" s="60" t="s">
        <v>68</v>
      </c>
      <c r="D140" s="61"/>
      <c r="E140" s="51"/>
      <c r="F140" s="57"/>
      <c r="G140" s="36" t="s">
        <v>172</v>
      </c>
      <c r="H140" s="98"/>
      <c r="I140" s="57"/>
      <c r="J140" s="36" t="s">
        <v>164</v>
      </c>
      <c r="K140" s="51"/>
      <c r="L140" s="45"/>
      <c r="M140" s="45"/>
    </row>
    <row r="141" spans="1:13" ht="52" customHeight="1" x14ac:dyDescent="0.6">
      <c r="A141" s="45"/>
      <c r="B141" s="45"/>
      <c r="C141" s="60" t="s">
        <v>69</v>
      </c>
      <c r="D141" s="61"/>
      <c r="E141" s="51"/>
      <c r="F141" s="57"/>
      <c r="I141" s="57"/>
      <c r="J141" s="36" t="s">
        <v>167</v>
      </c>
      <c r="K141" s="62"/>
      <c r="L141" s="45"/>
      <c r="M141" s="45"/>
    </row>
    <row r="142" spans="1:13" ht="52" customHeight="1" x14ac:dyDescent="0.6">
      <c r="A142" s="45"/>
      <c r="B142" s="45"/>
      <c r="C142" s="60" t="s">
        <v>173</v>
      </c>
      <c r="D142" s="61"/>
      <c r="E142" s="62"/>
      <c r="F142" s="57"/>
      <c r="G142" s="105" t="s">
        <v>89</v>
      </c>
      <c r="H142" s="101"/>
      <c r="I142" s="57"/>
      <c r="L142" s="45"/>
      <c r="M142" s="45"/>
    </row>
    <row r="143" spans="1:13" ht="52" customHeight="1" x14ac:dyDescent="0.6">
      <c r="A143" s="45"/>
      <c r="B143" s="45"/>
      <c r="C143" s="60" t="s">
        <v>174</v>
      </c>
      <c r="D143" s="61"/>
      <c r="E143" s="62"/>
      <c r="F143" s="57"/>
      <c r="G143" s="36" t="s">
        <v>90</v>
      </c>
      <c r="H143" s="62"/>
      <c r="I143" s="57"/>
      <c r="L143" s="45"/>
      <c r="M143" s="45"/>
    </row>
    <row r="144" spans="1:13" ht="52" customHeight="1" x14ac:dyDescent="0.6">
      <c r="A144" s="45"/>
      <c r="B144" s="45"/>
      <c r="C144" s="57"/>
      <c r="D144" s="57"/>
      <c r="E144" s="57"/>
      <c r="F144" s="57"/>
      <c r="G144" s="36" t="s">
        <v>175</v>
      </c>
      <c r="H144" s="62"/>
      <c r="I144" s="57"/>
      <c r="L144" s="45"/>
      <c r="M144" s="45"/>
    </row>
    <row r="145" spans="1:13" ht="52" customHeight="1" x14ac:dyDescent="0.6">
      <c r="A145" s="45"/>
      <c r="B145" s="45"/>
      <c r="C145" s="45"/>
      <c r="D145" s="63"/>
      <c r="E145" s="63"/>
      <c r="F145" s="57"/>
      <c r="G145" s="36" t="s">
        <v>61</v>
      </c>
      <c r="H145" s="62"/>
      <c r="I145" s="57"/>
      <c r="J145" s="57"/>
      <c r="K145" s="57"/>
      <c r="L145" s="45"/>
      <c r="M145" s="45"/>
    </row>
    <row r="146" spans="1:13" ht="52" customHeight="1" x14ac:dyDescent="0.6">
      <c r="A146" s="45"/>
      <c r="B146" s="45"/>
      <c r="C146" s="45"/>
      <c r="D146" s="63"/>
      <c r="E146" s="63"/>
      <c r="F146" s="63"/>
      <c r="G146" s="36" t="s">
        <v>62</v>
      </c>
      <c r="H146" s="62"/>
      <c r="I146" s="57"/>
      <c r="L146" s="45"/>
      <c r="M146" s="45"/>
    </row>
    <row r="147" spans="1:13" ht="52" customHeight="1" x14ac:dyDescent="0.6">
      <c r="A147" s="45"/>
      <c r="B147" s="45"/>
      <c r="C147" s="45"/>
      <c r="D147" s="63"/>
      <c r="E147" s="63"/>
      <c r="F147" s="63"/>
      <c r="G147" s="36" t="s">
        <v>92</v>
      </c>
      <c r="H147" s="62"/>
      <c r="I147" s="57"/>
      <c r="L147" s="45"/>
      <c r="M147" s="45"/>
    </row>
    <row r="148" spans="1:13" ht="52" customHeight="1" x14ac:dyDescent="0.6">
      <c r="A148" s="45"/>
      <c r="B148" s="45"/>
      <c r="C148" s="45"/>
      <c r="D148" s="45"/>
      <c r="E148" s="45"/>
      <c r="F148" s="63"/>
      <c r="G148" s="36" t="s">
        <v>94</v>
      </c>
      <c r="H148" s="62"/>
      <c r="I148" s="57"/>
      <c r="L148" s="45"/>
      <c r="M148" s="45"/>
    </row>
    <row r="149" spans="1:13" ht="52" customHeight="1" x14ac:dyDescent="0.6">
      <c r="A149" s="45"/>
      <c r="B149" s="45"/>
      <c r="G149" s="36" t="s">
        <v>176</v>
      </c>
      <c r="H149" s="62"/>
      <c r="I149" s="57"/>
      <c r="L149" s="45"/>
      <c r="M149" s="45"/>
    </row>
    <row r="150" spans="1:13" ht="44" customHeight="1" x14ac:dyDescent="0.5">
      <c r="A150" s="45"/>
      <c r="B150" s="45"/>
      <c r="I150" s="63"/>
      <c r="J150" s="64"/>
      <c r="K150" s="65"/>
      <c r="L150" s="45"/>
      <c r="M150" s="45"/>
    </row>
    <row r="151" spans="1:13" ht="44" customHeight="1" x14ac:dyDescent="0.5">
      <c r="A151" s="45"/>
      <c r="B151" s="45"/>
      <c r="I151" s="63"/>
      <c r="J151" s="64"/>
      <c r="K151" s="65"/>
      <c r="L151" s="45"/>
      <c r="M151" s="45"/>
    </row>
    <row r="152" spans="1:13" ht="44" customHeight="1" x14ac:dyDescent="0.5">
      <c r="A152" s="45"/>
      <c r="B152" s="45"/>
      <c r="I152" s="63"/>
      <c r="J152" s="64"/>
      <c r="K152" s="65"/>
      <c r="L152" s="45"/>
      <c r="M152" s="45"/>
    </row>
    <row r="153" spans="1:13" ht="39" customHeight="1" x14ac:dyDescent="0.45">
      <c r="A153" s="45"/>
      <c r="B153" s="45"/>
      <c r="C153" s="45"/>
      <c r="D153" s="45"/>
      <c r="E153" s="45"/>
      <c r="F153" s="45"/>
      <c r="I153" s="45"/>
      <c r="J153" s="45"/>
      <c r="K153" s="45"/>
      <c r="L153" s="45"/>
      <c r="M153" s="45"/>
    </row>
    <row r="154" spans="1:13" ht="39" customHeight="1" x14ac:dyDescent="0.45">
      <c r="A154" s="45"/>
      <c r="B154" s="45"/>
      <c r="C154" s="45"/>
      <c r="D154" s="45"/>
      <c r="E154" s="45"/>
      <c r="F154" s="45"/>
      <c r="G154" s="45"/>
      <c r="H154" s="45"/>
      <c r="I154" s="45"/>
      <c r="J154" s="45"/>
      <c r="K154" s="45"/>
      <c r="L154" s="45"/>
      <c r="M154" s="45"/>
    </row>
    <row r="155" spans="1:13" ht="39" customHeight="1" x14ac:dyDescent="0.45">
      <c r="A155" s="45"/>
      <c r="B155" s="45"/>
      <c r="C155" s="45"/>
      <c r="D155" s="45"/>
      <c r="E155" s="45"/>
      <c r="F155" s="45"/>
      <c r="G155" s="45"/>
      <c r="H155" s="45"/>
      <c r="I155" s="45"/>
      <c r="J155" s="45"/>
      <c r="K155" s="45"/>
      <c r="L155" s="45"/>
      <c r="M155" s="45"/>
    </row>
    <row r="156" spans="1:13" ht="39" customHeight="1" x14ac:dyDescent="0.45">
      <c r="A156" s="45"/>
      <c r="B156" s="45"/>
      <c r="C156" s="45"/>
      <c r="D156" s="45"/>
      <c r="E156" s="45"/>
      <c r="F156" s="45"/>
      <c r="G156" s="45"/>
      <c r="H156" s="45"/>
      <c r="I156" s="45"/>
      <c r="J156" s="45"/>
      <c r="K156" s="45"/>
      <c r="L156" s="45"/>
      <c r="M156" s="45"/>
    </row>
    <row r="157" spans="1:13" ht="39" customHeight="1" x14ac:dyDescent="0.45">
      <c r="A157" s="45"/>
      <c r="B157" s="45"/>
      <c r="C157" s="45"/>
      <c r="D157" s="45"/>
      <c r="E157" s="45"/>
      <c r="F157" s="45"/>
      <c r="G157" s="45"/>
      <c r="H157" s="45"/>
      <c r="I157" s="45"/>
      <c r="J157" s="45"/>
      <c r="K157" s="45"/>
    </row>
    <row r="158" spans="1:13" ht="39" customHeight="1" x14ac:dyDescent="0.45">
      <c r="A158" s="45"/>
      <c r="B158" s="45"/>
      <c r="C158" s="45"/>
      <c r="D158" s="45"/>
      <c r="E158" s="45"/>
      <c r="F158" s="45"/>
      <c r="G158" s="45"/>
      <c r="H158" s="45"/>
      <c r="I158" s="45"/>
      <c r="J158" s="45"/>
      <c r="K158" s="45"/>
    </row>
    <row r="159" spans="1:13" ht="39" customHeight="1" x14ac:dyDescent="0.45">
      <c r="A159" s="45"/>
      <c r="B159" s="45"/>
      <c r="C159" s="45"/>
      <c r="D159" s="45"/>
      <c r="E159" s="45"/>
      <c r="F159" s="45"/>
      <c r="G159" s="45"/>
      <c r="H159" s="45"/>
      <c r="I159" s="45"/>
      <c r="J159" s="45"/>
      <c r="K159" s="45"/>
    </row>
    <row r="160" spans="1:13" ht="39" customHeight="1" x14ac:dyDescent="0.45">
      <c r="A160" s="45"/>
      <c r="B160" s="45"/>
      <c r="C160" s="45"/>
      <c r="D160" s="45"/>
      <c r="E160" s="45"/>
      <c r="F160" s="45"/>
      <c r="G160" s="45"/>
      <c r="H160" s="45"/>
      <c r="I160" s="45"/>
      <c r="J160" s="45"/>
      <c r="K160" s="45"/>
    </row>
    <row r="161" spans="1:11" ht="39" customHeight="1" x14ac:dyDescent="0.45">
      <c r="A161" s="45"/>
      <c r="B161" s="45"/>
      <c r="C161" s="45"/>
      <c r="D161" s="45"/>
      <c r="E161" s="45"/>
      <c r="F161" s="45"/>
      <c r="G161" s="45"/>
      <c r="H161" s="45"/>
      <c r="K161" s="45"/>
    </row>
    <row r="162" spans="1:11" ht="39" customHeight="1" x14ac:dyDescent="0.45">
      <c r="A162" s="45"/>
      <c r="B162" s="45"/>
      <c r="C162" s="45"/>
      <c r="D162" s="45"/>
      <c r="E162" s="45"/>
      <c r="F162" s="45"/>
      <c r="G162" s="45"/>
      <c r="H162" s="45"/>
      <c r="K162" s="45"/>
    </row>
    <row r="163" spans="1:11" ht="39" customHeight="1" x14ac:dyDescent="0.45">
      <c r="A163" s="45"/>
      <c r="B163" s="45"/>
      <c r="C163" s="45"/>
      <c r="D163" s="45"/>
      <c r="E163" s="45"/>
      <c r="F163" s="45"/>
      <c r="G163" s="45"/>
      <c r="H163" s="45"/>
      <c r="K163" s="45"/>
    </row>
    <row r="164" spans="1:11" ht="39" customHeight="1" x14ac:dyDescent="0.45">
      <c r="A164" s="45"/>
      <c r="B164" s="45"/>
      <c r="C164" s="45"/>
      <c r="D164" s="45"/>
      <c r="E164" s="45"/>
      <c r="F164" s="45"/>
      <c r="G164" s="45"/>
      <c r="H164" s="45"/>
      <c r="K164" s="45"/>
    </row>
    <row r="165" spans="1:11" ht="39" customHeight="1" x14ac:dyDescent="0.45">
      <c r="A165" s="45"/>
      <c r="B165" s="45"/>
      <c r="C165" s="45"/>
      <c r="D165" s="45"/>
      <c r="E165" s="45"/>
      <c r="F165" s="45"/>
      <c r="G165" s="45"/>
      <c r="H165" s="45"/>
      <c r="K165" s="45"/>
    </row>
    <row r="166" spans="1:11" ht="39" customHeight="1" x14ac:dyDescent="0.45">
      <c r="A166" s="45"/>
      <c r="B166" s="45"/>
      <c r="C166" s="45"/>
      <c r="D166" s="45"/>
      <c r="E166" s="45"/>
      <c r="F166" s="45"/>
      <c r="G166" s="45"/>
      <c r="H166" s="45"/>
      <c r="I166" s="45"/>
      <c r="J166" s="45"/>
      <c r="K166" s="45"/>
    </row>
    <row r="167" spans="1:11" ht="39" customHeight="1" x14ac:dyDescent="0.45">
      <c r="A167" s="45"/>
      <c r="B167" s="45"/>
      <c r="C167" s="45"/>
      <c r="D167" s="45"/>
      <c r="E167" s="45"/>
      <c r="F167" s="45"/>
      <c r="G167" s="45"/>
      <c r="H167" s="45"/>
      <c r="I167" s="45"/>
      <c r="J167" s="45"/>
      <c r="K167" s="45"/>
    </row>
    <row r="168" spans="1:11" ht="39" customHeight="1" x14ac:dyDescent="0.45">
      <c r="A168" s="45"/>
      <c r="B168" s="45"/>
      <c r="C168" s="45"/>
      <c r="D168" s="45"/>
      <c r="E168" s="45"/>
      <c r="F168" s="45"/>
      <c r="G168" s="45"/>
      <c r="H168" s="45"/>
      <c r="I168" s="45"/>
      <c r="J168" s="45"/>
      <c r="K168" s="45"/>
    </row>
    <row r="169" spans="1:11" ht="39" customHeight="1" x14ac:dyDescent="0.45">
      <c r="A169" s="45"/>
      <c r="B169" s="45"/>
      <c r="C169" s="45"/>
      <c r="D169" s="45"/>
      <c r="E169" s="45"/>
      <c r="F169" s="45"/>
      <c r="G169" s="45"/>
      <c r="H169" s="45"/>
      <c r="I169" s="45"/>
      <c r="J169" s="45"/>
      <c r="K169" s="45"/>
    </row>
    <row r="170" spans="1:11" ht="39" customHeight="1" x14ac:dyDescent="0.45">
      <c r="A170" s="45"/>
      <c r="B170" s="45"/>
      <c r="C170" s="45"/>
      <c r="D170" s="45"/>
      <c r="E170" s="45"/>
      <c r="F170" s="45"/>
      <c r="G170" s="45"/>
      <c r="H170" s="45"/>
      <c r="I170" s="45"/>
      <c r="J170" s="45"/>
      <c r="K170" s="45"/>
    </row>
    <row r="171" spans="1:11" ht="39" customHeight="1" x14ac:dyDescent="0.45">
      <c r="A171" s="45"/>
      <c r="B171" s="45"/>
      <c r="C171" s="45"/>
      <c r="D171" s="45"/>
      <c r="E171" s="45"/>
      <c r="F171" s="45"/>
      <c r="G171" s="45"/>
      <c r="H171" s="45"/>
      <c r="I171" s="45"/>
      <c r="J171" s="45"/>
      <c r="K171" s="45"/>
    </row>
    <row r="172" spans="1:11" ht="39" customHeight="1" x14ac:dyDescent="0.45">
      <c r="A172" s="45"/>
      <c r="B172" s="45"/>
      <c r="C172" s="45"/>
      <c r="D172" s="45"/>
      <c r="E172" s="45"/>
      <c r="F172" s="45"/>
      <c r="G172" s="45"/>
      <c r="H172" s="45"/>
      <c r="I172" s="45"/>
      <c r="J172" s="45"/>
      <c r="K172" s="45"/>
    </row>
    <row r="173" spans="1:11" ht="39" customHeight="1" x14ac:dyDescent="0.45">
      <c r="A173" s="45"/>
      <c r="B173" s="45"/>
      <c r="C173" s="45"/>
      <c r="D173" s="45"/>
      <c r="E173" s="45"/>
      <c r="F173" s="45"/>
      <c r="G173" s="45"/>
      <c r="H173" s="45"/>
      <c r="I173" s="45"/>
      <c r="J173" s="45"/>
      <c r="K173" s="45"/>
    </row>
    <row r="174" spans="1:11" ht="39" customHeight="1" x14ac:dyDescent="0.45">
      <c r="A174" s="45"/>
      <c r="B174" s="45"/>
      <c r="C174" s="45"/>
      <c r="D174" s="45"/>
      <c r="E174" s="45"/>
      <c r="F174" s="45"/>
      <c r="G174" s="45"/>
      <c r="H174" s="45"/>
      <c r="I174" s="45"/>
      <c r="J174" s="45"/>
      <c r="K174" s="45"/>
    </row>
    <row r="175" spans="1:11" ht="39" customHeight="1" x14ac:dyDescent="0.45">
      <c r="A175" s="45"/>
      <c r="B175" s="45"/>
      <c r="C175" s="45"/>
      <c r="D175" s="45"/>
      <c r="E175" s="45"/>
      <c r="F175" s="45"/>
      <c r="G175" s="45"/>
      <c r="H175" s="45"/>
      <c r="I175" s="45"/>
      <c r="J175" s="45"/>
      <c r="K175" s="45"/>
    </row>
    <row r="176" spans="1:11" ht="39" customHeight="1" x14ac:dyDescent="0.45">
      <c r="A176" s="45"/>
      <c r="B176" s="45"/>
      <c r="C176" s="45"/>
      <c r="D176" s="45"/>
      <c r="E176" s="45"/>
      <c r="F176" s="45"/>
      <c r="G176" s="45"/>
      <c r="H176" s="45"/>
      <c r="I176" s="45"/>
      <c r="J176" s="45"/>
      <c r="K176" s="45"/>
    </row>
    <row r="177" spans="1:11" ht="39" customHeight="1" x14ac:dyDescent="0.45">
      <c r="A177" s="45"/>
      <c r="B177" s="45"/>
      <c r="C177" s="45"/>
      <c r="D177" s="45"/>
      <c r="E177" s="45"/>
      <c r="F177" s="45"/>
      <c r="G177" s="45"/>
      <c r="H177" s="45"/>
      <c r="I177" s="45"/>
      <c r="J177" s="45"/>
      <c r="K177" s="45"/>
    </row>
    <row r="178" spans="1:11" ht="39" customHeight="1" x14ac:dyDescent="0.45">
      <c r="A178" s="45"/>
      <c r="B178" s="45"/>
      <c r="C178" s="45"/>
      <c r="D178" s="45"/>
      <c r="E178" s="45"/>
      <c r="F178" s="45"/>
      <c r="G178" s="45"/>
      <c r="H178" s="45"/>
      <c r="I178" s="45"/>
      <c r="J178" s="45"/>
      <c r="K178" s="45"/>
    </row>
    <row r="179" spans="1:11" ht="39" customHeight="1" x14ac:dyDescent="0.45">
      <c r="A179" s="45"/>
      <c r="B179" s="45"/>
      <c r="C179" s="45"/>
      <c r="D179" s="45"/>
      <c r="E179" s="45"/>
      <c r="F179" s="45"/>
      <c r="G179" s="45"/>
      <c r="H179" s="45"/>
      <c r="I179" s="45"/>
      <c r="J179" s="45"/>
      <c r="K179" s="45"/>
    </row>
    <row r="180" spans="1:11" ht="39" customHeight="1" x14ac:dyDescent="0.45">
      <c r="A180" s="45"/>
      <c r="B180" s="45"/>
      <c r="C180" s="45"/>
      <c r="D180" s="45"/>
      <c r="E180" s="45"/>
      <c r="F180" s="45"/>
      <c r="G180" s="45"/>
      <c r="H180" s="45"/>
      <c r="I180" s="45"/>
      <c r="J180" s="45"/>
      <c r="K180" s="45"/>
    </row>
    <row r="181" spans="1:11" ht="39" customHeight="1" x14ac:dyDescent="0.45">
      <c r="A181" s="45"/>
      <c r="B181" s="45"/>
      <c r="C181" s="45"/>
      <c r="D181" s="45"/>
      <c r="E181" s="45"/>
      <c r="F181" s="45"/>
      <c r="G181" s="45"/>
      <c r="H181" s="45"/>
      <c r="I181" s="45"/>
      <c r="J181" s="45"/>
      <c r="K181" s="45"/>
    </row>
    <row r="182" spans="1:11" ht="39" customHeight="1" x14ac:dyDescent="0.45">
      <c r="A182" s="45"/>
      <c r="B182" s="45"/>
      <c r="C182" s="45"/>
      <c r="D182" s="45"/>
      <c r="E182" s="45"/>
      <c r="F182" s="45"/>
      <c r="I182" s="45"/>
      <c r="J182" s="45"/>
      <c r="K182" s="45"/>
    </row>
    <row r="183" spans="1:11" ht="39" customHeight="1" x14ac:dyDescent="0.45">
      <c r="A183" s="45"/>
      <c r="B183" s="45"/>
      <c r="C183" s="45"/>
      <c r="D183" s="45"/>
      <c r="E183" s="45"/>
      <c r="F183" s="45"/>
      <c r="I183" s="45"/>
      <c r="J183" s="45"/>
      <c r="K183" s="45"/>
    </row>
    <row r="184" spans="1:11" ht="39" customHeight="1" x14ac:dyDescent="0.45">
      <c r="A184" s="45"/>
      <c r="B184" s="45"/>
      <c r="C184" s="45"/>
      <c r="D184" s="45"/>
      <c r="E184" s="45"/>
      <c r="F184" s="45"/>
      <c r="I184" s="45"/>
      <c r="J184" s="45"/>
      <c r="K184" s="45"/>
    </row>
    <row r="185" spans="1:11" ht="39" customHeight="1" x14ac:dyDescent="0.45">
      <c r="A185" s="45"/>
      <c r="B185" s="45"/>
      <c r="C185" s="45"/>
      <c r="D185" s="45"/>
      <c r="E185" s="45"/>
      <c r="F185" s="45"/>
      <c r="I185" s="45"/>
      <c r="J185" s="45"/>
      <c r="K185" s="45"/>
    </row>
    <row r="186" spans="1:11" ht="39" customHeight="1" x14ac:dyDescent="0.45">
      <c r="A186" s="45"/>
      <c r="B186" s="45"/>
      <c r="C186" s="45"/>
      <c r="D186" s="45"/>
      <c r="E186" s="45"/>
      <c r="F186" s="45"/>
      <c r="I186" s="45"/>
      <c r="J186" s="45"/>
      <c r="K186" s="45"/>
    </row>
    <row r="187" spans="1:11" ht="39" customHeight="1" x14ac:dyDescent="0.45">
      <c r="A187" s="45"/>
      <c r="B187" s="45"/>
      <c r="C187" s="45"/>
      <c r="D187" s="45"/>
      <c r="E187" s="45"/>
      <c r="F187" s="45"/>
      <c r="I187" s="45"/>
      <c r="J187" s="45"/>
      <c r="K187" s="45"/>
    </row>
    <row r="188" spans="1:11" ht="39" customHeight="1" x14ac:dyDescent="0.45">
      <c r="A188" s="45"/>
      <c r="B188" s="45"/>
      <c r="C188" s="45"/>
      <c r="D188" s="45"/>
      <c r="E188" s="45"/>
      <c r="F188" s="45"/>
      <c r="I188" s="45"/>
      <c r="J188" s="45"/>
      <c r="K188" s="45"/>
    </row>
    <row r="189" spans="1:11" ht="39" customHeight="1" x14ac:dyDescent="0.45">
      <c r="A189" s="45"/>
      <c r="B189" s="45"/>
      <c r="C189" s="45"/>
      <c r="D189" s="45"/>
      <c r="E189" s="45"/>
      <c r="F189" s="45"/>
      <c r="I189" s="45"/>
      <c r="J189" s="45"/>
      <c r="K189" s="45"/>
    </row>
    <row r="190" spans="1:11" ht="39" customHeight="1" x14ac:dyDescent="0.45">
      <c r="A190" s="45"/>
      <c r="B190" s="45"/>
      <c r="C190" s="45"/>
      <c r="D190" s="45"/>
      <c r="E190" s="45"/>
      <c r="F190" s="45"/>
      <c r="I190" s="45"/>
      <c r="J190" s="45"/>
      <c r="K190" s="45"/>
    </row>
    <row r="191" spans="1:11" ht="39" customHeight="1" x14ac:dyDescent="0.45">
      <c r="A191" s="45"/>
      <c r="B191" s="45"/>
      <c r="C191" s="45"/>
      <c r="D191" s="45"/>
      <c r="E191" s="45"/>
      <c r="F191" s="45"/>
      <c r="I191" s="45"/>
      <c r="J191" s="45"/>
      <c r="K191" s="45"/>
    </row>
    <row r="192" spans="1:11" ht="39" customHeight="1" x14ac:dyDescent="0.45">
      <c r="A192" s="45"/>
      <c r="B192" s="45"/>
      <c r="F192" s="45"/>
      <c r="I192" s="45"/>
      <c r="J192" s="45"/>
      <c r="K192" s="45"/>
    </row>
    <row r="193" spans="1:11" ht="39" customHeight="1" x14ac:dyDescent="0.45">
      <c r="A193" s="45"/>
      <c r="B193" s="45"/>
    </row>
    <row r="194" spans="1:11" ht="39" customHeight="1" x14ac:dyDescent="0.45">
      <c r="A194" s="45"/>
      <c r="B194" s="45"/>
    </row>
    <row r="195" spans="1:11" ht="39" customHeight="1" x14ac:dyDescent="0.45">
      <c r="A195" s="45"/>
      <c r="B195" s="45"/>
    </row>
    <row r="196" spans="1:11" ht="39" customHeight="1" x14ac:dyDescent="0.45">
      <c r="A196" s="45"/>
      <c r="B196" s="45"/>
    </row>
    <row r="197" spans="1:11" ht="39" customHeight="1" x14ac:dyDescent="0.45">
      <c r="A197" s="45"/>
      <c r="B197" s="106" t="s">
        <v>177</v>
      </c>
      <c r="C197" s="101"/>
    </row>
    <row r="198" spans="1:11" ht="39" customHeight="1" x14ac:dyDescent="0.45">
      <c r="A198" s="45"/>
      <c r="B198" s="101"/>
      <c r="C198" s="101"/>
    </row>
    <row r="199" spans="1:11" ht="39" customHeight="1" x14ac:dyDescent="0.45">
      <c r="A199" s="45"/>
      <c r="B199" s="66" t="s">
        <v>98</v>
      </c>
      <c r="C199" s="66">
        <f>'[2]Cash Flow Model'!C45</f>
        <v>0</v>
      </c>
      <c r="D199" s="66">
        <f>'[2]Cash Flow Model'!D45</f>
        <v>1</v>
      </c>
      <c r="E199" s="66">
        <f>'[2]Cash Flow Model'!E45</f>
        <v>2</v>
      </c>
      <c r="F199" s="66">
        <f>'[2]Cash Flow Model'!F45</f>
        <v>3</v>
      </c>
      <c r="G199" s="66">
        <f>'[2]Cash Flow Model'!G45</f>
        <v>4</v>
      </c>
      <c r="H199" s="66">
        <f>'[2]Cash Flow Model'!H45</f>
        <v>5</v>
      </c>
      <c r="I199" s="66">
        <f>'[2]Cash Flow Model'!I45</f>
        <v>6</v>
      </c>
      <c r="J199" s="66">
        <f>'[2]Cash Flow Model'!J45</f>
        <v>7</v>
      </c>
      <c r="K199" s="66">
        <f>'[2]Cash Flow Model'!K45</f>
        <v>8</v>
      </c>
    </row>
    <row r="200" spans="1:11" ht="39" customHeight="1" x14ac:dyDescent="0.45">
      <c r="A200" s="45"/>
      <c r="B200" s="67" t="s">
        <v>99</v>
      </c>
      <c r="C200" s="99"/>
      <c r="D200" s="99"/>
      <c r="E200" s="99"/>
      <c r="F200" s="99"/>
      <c r="G200" s="99"/>
      <c r="H200" s="99"/>
      <c r="I200" s="99"/>
      <c r="J200" s="99"/>
      <c r="K200" s="99"/>
    </row>
    <row r="201" spans="1:11" ht="39" customHeight="1" x14ac:dyDescent="0.45">
      <c r="A201" s="45"/>
      <c r="B201" s="67" t="s">
        <v>100</v>
      </c>
      <c r="C201" s="99"/>
      <c r="D201" s="99"/>
      <c r="E201" s="99"/>
      <c r="F201" s="99"/>
      <c r="G201" s="99"/>
      <c r="H201" s="99"/>
      <c r="I201" s="99"/>
      <c r="J201" s="99"/>
      <c r="K201" s="99"/>
    </row>
    <row r="202" spans="1:11" ht="39" customHeight="1" x14ac:dyDescent="0.45">
      <c r="A202" s="45"/>
      <c r="B202" s="67"/>
      <c r="C202" s="99"/>
      <c r="D202" s="99"/>
      <c r="E202" s="99"/>
      <c r="F202" s="99"/>
      <c r="G202" s="99"/>
      <c r="H202" s="99"/>
      <c r="I202" s="99"/>
      <c r="J202" s="99"/>
      <c r="K202" s="99"/>
    </row>
    <row r="203" spans="1:11" ht="39" customHeight="1" x14ac:dyDescent="0.45">
      <c r="A203" s="45"/>
      <c r="B203" s="67" t="s">
        <v>101</v>
      </c>
      <c r="C203" s="99"/>
      <c r="D203" s="99"/>
      <c r="E203" s="99"/>
      <c r="F203" s="99"/>
      <c r="G203" s="99"/>
      <c r="H203" s="99"/>
      <c r="I203" s="99"/>
      <c r="J203" s="99"/>
      <c r="K203" s="99"/>
    </row>
    <row r="204" spans="1:11" ht="39" customHeight="1" x14ac:dyDescent="0.45">
      <c r="A204" s="45"/>
      <c r="B204" s="67" t="s">
        <v>178</v>
      </c>
      <c r="C204" s="99"/>
      <c r="D204" s="99"/>
      <c r="E204" s="99"/>
      <c r="F204" s="99"/>
      <c r="G204" s="99"/>
      <c r="H204" s="99"/>
      <c r="I204" s="99"/>
      <c r="J204" s="99"/>
      <c r="K204" s="99"/>
    </row>
    <row r="205" spans="1:11" ht="39" customHeight="1" x14ac:dyDescent="0.45">
      <c r="A205" s="45"/>
      <c r="B205" s="67" t="s">
        <v>103</v>
      </c>
      <c r="C205" s="99"/>
      <c r="D205" s="99"/>
      <c r="E205" s="99"/>
      <c r="F205" s="99"/>
      <c r="G205" s="99"/>
      <c r="H205" s="99"/>
      <c r="I205" s="99"/>
      <c r="J205" s="99"/>
      <c r="K205" s="99"/>
    </row>
    <row r="206" spans="1:11" ht="39" customHeight="1" x14ac:dyDescent="0.45">
      <c r="A206" s="45"/>
      <c r="B206" s="67"/>
      <c r="C206" s="99"/>
      <c r="D206" s="99"/>
      <c r="E206" s="99"/>
      <c r="F206" s="99"/>
      <c r="G206" s="99"/>
      <c r="H206" s="99"/>
      <c r="I206" s="99"/>
      <c r="J206" s="99"/>
      <c r="K206" s="99"/>
    </row>
    <row r="207" spans="1:11" ht="39" customHeight="1" x14ac:dyDescent="0.45">
      <c r="A207" s="45"/>
      <c r="B207" s="67" t="s">
        <v>179</v>
      </c>
      <c r="C207" s="99"/>
      <c r="D207" s="99"/>
      <c r="E207" s="99"/>
      <c r="F207" s="99"/>
      <c r="G207" s="99"/>
      <c r="H207" s="99"/>
      <c r="I207" s="99"/>
      <c r="J207" s="99"/>
      <c r="K207" s="99"/>
    </row>
    <row r="208" spans="1:11" ht="39" customHeight="1" x14ac:dyDescent="0.45">
      <c r="A208" s="45"/>
      <c r="B208" s="67"/>
      <c r="C208" s="99"/>
      <c r="D208" s="99"/>
      <c r="E208" s="99"/>
      <c r="F208" s="99"/>
      <c r="G208" s="99"/>
      <c r="H208" s="99"/>
      <c r="I208" s="99"/>
      <c r="J208" s="99"/>
      <c r="K208" s="99"/>
    </row>
    <row r="209" spans="1:11" ht="39" customHeight="1" x14ac:dyDescent="0.45">
      <c r="A209" s="45"/>
      <c r="B209" s="67" t="s">
        <v>105</v>
      </c>
      <c r="C209" s="99"/>
      <c r="D209" s="99"/>
      <c r="E209" s="99"/>
      <c r="F209" s="99"/>
      <c r="G209" s="99"/>
      <c r="H209" s="99"/>
      <c r="I209" s="99"/>
      <c r="J209" s="99"/>
      <c r="K209" s="99"/>
    </row>
    <row r="210" spans="1:11" ht="39" customHeight="1" x14ac:dyDescent="0.45">
      <c r="A210" s="45"/>
      <c r="B210" s="67" t="s">
        <v>106</v>
      </c>
      <c r="C210" s="99"/>
      <c r="D210" s="99"/>
      <c r="E210" s="99"/>
      <c r="F210" s="99"/>
      <c r="G210" s="99"/>
      <c r="H210" s="99"/>
      <c r="I210" s="99"/>
      <c r="J210" s="99"/>
      <c r="K210" s="99"/>
    </row>
    <row r="211" spans="1:11" ht="39" customHeight="1" x14ac:dyDescent="0.45">
      <c r="A211" s="45"/>
      <c r="B211" s="67" t="s">
        <v>107</v>
      </c>
      <c r="C211" s="99"/>
      <c r="D211" s="99"/>
      <c r="E211" s="99"/>
      <c r="F211" s="99"/>
      <c r="G211" s="99"/>
      <c r="H211" s="99"/>
      <c r="I211" s="99"/>
      <c r="J211" s="99"/>
      <c r="K211" s="99"/>
    </row>
    <row r="212" spans="1:11" ht="39" customHeight="1" x14ac:dyDescent="0.45">
      <c r="A212" s="45"/>
      <c r="B212" s="67" t="s">
        <v>108</v>
      </c>
      <c r="C212" s="99"/>
      <c r="D212" s="99"/>
      <c r="E212" s="99"/>
      <c r="F212" s="99"/>
      <c r="G212" s="99"/>
      <c r="H212" s="99"/>
      <c r="I212" s="99"/>
      <c r="J212" s="99"/>
      <c r="K212" s="99"/>
    </row>
    <row r="213" spans="1:11" ht="39" customHeight="1" x14ac:dyDescent="0.45">
      <c r="A213" s="45"/>
      <c r="B213" s="67"/>
      <c r="C213" s="99"/>
      <c r="D213" s="99"/>
      <c r="E213" s="99"/>
      <c r="F213" s="99"/>
      <c r="G213" s="99"/>
      <c r="H213" s="99"/>
      <c r="I213" s="99"/>
      <c r="J213" s="99"/>
      <c r="K213" s="99"/>
    </row>
    <row r="214" spans="1:11" ht="39" customHeight="1" x14ac:dyDescent="0.45">
      <c r="A214" s="45"/>
      <c r="B214" s="67" t="s">
        <v>180</v>
      </c>
      <c r="C214" s="99"/>
      <c r="D214" s="99"/>
      <c r="E214" s="99"/>
      <c r="F214" s="99"/>
      <c r="G214" s="99"/>
      <c r="H214" s="99"/>
      <c r="I214" s="99"/>
      <c r="J214" s="99"/>
      <c r="K214" s="99"/>
    </row>
    <row r="215" spans="1:11" ht="39" customHeight="1" x14ac:dyDescent="0.45">
      <c r="A215" s="45"/>
      <c r="B215" s="67" t="s">
        <v>181</v>
      </c>
      <c r="C215" s="99"/>
      <c r="D215" s="99"/>
      <c r="E215" s="99"/>
      <c r="F215" s="99"/>
      <c r="G215" s="99"/>
      <c r="H215" s="99"/>
      <c r="I215" s="99"/>
      <c r="J215" s="99"/>
      <c r="K215" s="99"/>
    </row>
    <row r="216" spans="1:11" ht="39" hidden="1" customHeight="1" x14ac:dyDescent="0.45">
      <c r="A216" s="45"/>
      <c r="B216" s="67" t="s">
        <v>182</v>
      </c>
      <c r="C216" s="99"/>
      <c r="D216" s="99"/>
      <c r="E216" s="99"/>
      <c r="F216" s="99"/>
      <c r="G216" s="99"/>
      <c r="H216" s="99"/>
      <c r="I216" s="99"/>
      <c r="J216" s="99"/>
      <c r="K216" s="99"/>
    </row>
    <row r="217" spans="1:11" ht="39" hidden="1" customHeight="1" x14ac:dyDescent="0.45">
      <c r="A217" s="45"/>
      <c r="B217" s="67" t="s">
        <v>183</v>
      </c>
      <c r="C217" s="99"/>
      <c r="D217" s="99"/>
      <c r="E217" s="99"/>
      <c r="F217" s="99"/>
      <c r="G217" s="99"/>
      <c r="H217" s="99"/>
      <c r="I217" s="99"/>
      <c r="J217" s="99"/>
      <c r="K217" s="99"/>
    </row>
    <row r="218" spans="1:11" ht="39" customHeight="1" x14ac:dyDescent="0.45">
      <c r="A218" s="45"/>
      <c r="B218" s="67" t="s">
        <v>184</v>
      </c>
      <c r="C218" s="99"/>
      <c r="D218" s="99"/>
      <c r="E218" s="99"/>
      <c r="F218" s="99"/>
      <c r="G218" s="99"/>
      <c r="H218" s="99"/>
      <c r="I218" s="99"/>
      <c r="J218" s="99"/>
      <c r="K218" s="99"/>
    </row>
    <row r="219" spans="1:11" ht="39" customHeight="1" x14ac:dyDescent="0.45">
      <c r="A219" s="45"/>
      <c r="B219" s="67" t="s">
        <v>185</v>
      </c>
      <c r="C219" s="99"/>
      <c r="D219" s="99"/>
      <c r="E219" s="99"/>
      <c r="F219" s="99"/>
      <c r="G219" s="99"/>
      <c r="H219" s="99"/>
      <c r="I219" s="99"/>
      <c r="J219" s="99"/>
      <c r="K219" s="99"/>
    </row>
    <row r="220" spans="1:11" ht="39" customHeight="1" x14ac:dyDescent="0.45">
      <c r="A220" s="45"/>
      <c r="B220" s="67"/>
      <c r="C220" s="99"/>
      <c r="D220" s="99"/>
      <c r="E220" s="99"/>
      <c r="F220" s="99"/>
      <c r="G220" s="99"/>
      <c r="H220" s="99"/>
      <c r="I220" s="99"/>
      <c r="J220" s="99"/>
      <c r="K220" s="99"/>
    </row>
    <row r="221" spans="1:11" ht="39" customHeight="1" x14ac:dyDescent="0.45">
      <c r="A221" s="45"/>
      <c r="B221" s="67" t="s">
        <v>186</v>
      </c>
      <c r="C221" s="99"/>
      <c r="D221" s="99"/>
      <c r="E221" s="99"/>
      <c r="F221" s="99"/>
      <c r="G221" s="99"/>
      <c r="H221" s="99"/>
      <c r="I221" s="99"/>
      <c r="J221" s="99"/>
      <c r="K221" s="99"/>
    </row>
    <row r="222" spans="1:11" ht="39" customHeight="1" x14ac:dyDescent="0.45">
      <c r="A222" s="45"/>
      <c r="B222" s="67" t="s">
        <v>187</v>
      </c>
      <c r="C222" s="99"/>
      <c r="D222" s="99"/>
      <c r="E222" s="99"/>
      <c r="F222" s="99"/>
      <c r="G222" s="99"/>
      <c r="H222" s="99"/>
      <c r="I222" s="99"/>
      <c r="J222" s="99"/>
      <c r="K222" s="99"/>
    </row>
    <row r="223" spans="1:11" ht="39" customHeight="1" x14ac:dyDescent="0.45">
      <c r="A223" s="45"/>
      <c r="B223" s="67" t="s">
        <v>188</v>
      </c>
      <c r="C223" s="99"/>
      <c r="D223" s="99"/>
      <c r="E223" s="99"/>
      <c r="F223" s="99"/>
      <c r="G223" s="99"/>
      <c r="H223" s="99"/>
      <c r="I223" s="99"/>
      <c r="J223" s="99"/>
      <c r="K223" s="99"/>
    </row>
    <row r="224" spans="1:11" ht="39" customHeight="1" x14ac:dyDescent="0.45">
      <c r="A224" s="45"/>
      <c r="B224" s="67" t="s">
        <v>189</v>
      </c>
      <c r="C224" s="99"/>
      <c r="D224" s="99"/>
      <c r="E224" s="99"/>
      <c r="F224" s="99"/>
      <c r="G224" s="99"/>
      <c r="H224" s="99"/>
      <c r="I224" s="99"/>
      <c r="J224" s="99"/>
      <c r="K224" s="99"/>
    </row>
    <row r="225" spans="1:11" ht="39" customHeight="1" x14ac:dyDescent="0.45">
      <c r="A225" s="45"/>
      <c r="B225" s="68"/>
      <c r="C225" s="45"/>
      <c r="D225" s="45"/>
      <c r="E225" s="45"/>
      <c r="F225" s="45"/>
      <c r="G225" s="45"/>
      <c r="H225" s="45"/>
      <c r="I225" s="45"/>
      <c r="J225" s="45"/>
      <c r="K225" s="45"/>
    </row>
    <row r="226" spans="1:11" ht="39" customHeight="1" x14ac:dyDescent="0.45">
      <c r="A226" s="45"/>
      <c r="B226" s="66" t="s">
        <v>98</v>
      </c>
      <c r="C226" s="66">
        <f>'[2]Cash Flow Model'!L45</f>
        <v>9</v>
      </c>
      <c r="D226" s="66">
        <f>'[2]Cash Flow Model'!M45</f>
        <v>10</v>
      </c>
      <c r="E226" s="66">
        <f>'[2]Cash Flow Model'!N45</f>
        <v>11</v>
      </c>
      <c r="F226" s="66">
        <f>'[2]Cash Flow Model'!O45</f>
        <v>12</v>
      </c>
      <c r="G226" s="66">
        <f>'[2]Cash Flow Model'!P45</f>
        <v>13</v>
      </c>
      <c r="H226" s="66">
        <f>'[2]Cash Flow Model'!Q45</f>
        <v>14</v>
      </c>
      <c r="I226" s="66">
        <f>'[2]Cash Flow Model'!R45</f>
        <v>15</v>
      </c>
      <c r="J226" s="66">
        <f>'[2]Cash Flow Model'!S45</f>
        <v>16</v>
      </c>
      <c r="K226" s="66">
        <f>'[2]Cash Flow Model'!T45</f>
        <v>17</v>
      </c>
    </row>
    <row r="227" spans="1:11" ht="39" customHeight="1" x14ac:dyDescent="0.45">
      <c r="A227" s="45"/>
      <c r="B227" s="67" t="s">
        <v>99</v>
      </c>
      <c r="C227" s="99"/>
      <c r="D227" s="99"/>
      <c r="E227" s="99"/>
      <c r="F227" s="99"/>
      <c r="G227" s="99"/>
      <c r="H227" s="99"/>
      <c r="I227" s="99"/>
      <c r="J227" s="99"/>
      <c r="K227" s="99"/>
    </row>
    <row r="228" spans="1:11" ht="39" customHeight="1" x14ac:dyDescent="0.45">
      <c r="A228" s="45"/>
      <c r="B228" s="67" t="s">
        <v>100</v>
      </c>
      <c r="C228" s="99"/>
      <c r="D228" s="99"/>
      <c r="E228" s="99"/>
      <c r="F228" s="99"/>
      <c r="G228" s="99"/>
      <c r="H228" s="99"/>
      <c r="I228" s="99"/>
      <c r="J228" s="99"/>
      <c r="K228" s="99"/>
    </row>
    <row r="229" spans="1:11" ht="39" customHeight="1" x14ac:dyDescent="0.45">
      <c r="A229" s="45"/>
      <c r="B229" s="67"/>
      <c r="C229" s="99"/>
      <c r="D229" s="99"/>
      <c r="E229" s="99"/>
      <c r="F229" s="99"/>
      <c r="G229" s="99"/>
      <c r="H229" s="99"/>
      <c r="I229" s="99"/>
      <c r="J229" s="99"/>
      <c r="K229" s="99"/>
    </row>
    <row r="230" spans="1:11" ht="39" customHeight="1" x14ac:dyDescent="0.45">
      <c r="A230" s="45"/>
      <c r="B230" s="67" t="s">
        <v>101</v>
      </c>
      <c r="C230" s="99"/>
      <c r="D230" s="99"/>
      <c r="E230" s="99"/>
      <c r="F230" s="99"/>
      <c r="G230" s="99"/>
      <c r="H230" s="99"/>
      <c r="I230" s="99"/>
      <c r="J230" s="99"/>
      <c r="K230" s="99"/>
    </row>
    <row r="231" spans="1:11" ht="39" customHeight="1" x14ac:dyDescent="0.45">
      <c r="A231" s="45"/>
      <c r="B231" s="67" t="s">
        <v>178</v>
      </c>
      <c r="C231" s="99"/>
      <c r="D231" s="99"/>
      <c r="E231" s="99"/>
      <c r="F231" s="99"/>
      <c r="G231" s="99"/>
      <c r="H231" s="99"/>
      <c r="I231" s="99"/>
      <c r="J231" s="99"/>
      <c r="K231" s="99"/>
    </row>
    <row r="232" spans="1:11" ht="39" customHeight="1" x14ac:dyDescent="0.45">
      <c r="A232" s="45"/>
      <c r="B232" s="67" t="s">
        <v>103</v>
      </c>
      <c r="C232" s="99"/>
      <c r="D232" s="99"/>
      <c r="E232" s="99"/>
      <c r="F232" s="99"/>
      <c r="G232" s="99"/>
      <c r="H232" s="99"/>
      <c r="I232" s="99"/>
      <c r="J232" s="99"/>
      <c r="K232" s="99"/>
    </row>
    <row r="233" spans="1:11" ht="39" customHeight="1" x14ac:dyDescent="0.45">
      <c r="A233" s="45"/>
      <c r="B233" s="67"/>
      <c r="C233" s="99"/>
      <c r="D233" s="99"/>
      <c r="E233" s="99"/>
      <c r="F233" s="99"/>
      <c r="G233" s="99"/>
      <c r="H233" s="99"/>
      <c r="I233" s="99"/>
      <c r="J233" s="99"/>
      <c r="K233" s="99"/>
    </row>
    <row r="234" spans="1:11" ht="39" customHeight="1" x14ac:dyDescent="0.45">
      <c r="A234" s="45"/>
      <c r="B234" s="67" t="s">
        <v>179</v>
      </c>
      <c r="C234" s="99"/>
      <c r="D234" s="99"/>
      <c r="E234" s="99"/>
      <c r="F234" s="99"/>
      <c r="G234" s="99"/>
      <c r="H234" s="99"/>
      <c r="I234" s="99"/>
      <c r="J234" s="99"/>
      <c r="K234" s="99"/>
    </row>
    <row r="235" spans="1:11" ht="39" customHeight="1" x14ac:dyDescent="0.45">
      <c r="A235" s="45"/>
      <c r="B235" s="67"/>
      <c r="C235" s="99"/>
      <c r="D235" s="99"/>
      <c r="E235" s="99"/>
      <c r="F235" s="99"/>
      <c r="G235" s="99"/>
      <c r="H235" s="99"/>
      <c r="I235" s="99"/>
      <c r="J235" s="99"/>
      <c r="K235" s="99"/>
    </row>
    <row r="236" spans="1:11" ht="39" customHeight="1" x14ac:dyDescent="0.45">
      <c r="A236" s="45"/>
      <c r="B236" s="67" t="s">
        <v>105</v>
      </c>
      <c r="C236" s="99"/>
      <c r="D236" s="99"/>
      <c r="E236" s="99"/>
      <c r="F236" s="99"/>
      <c r="G236" s="99"/>
      <c r="H236" s="99"/>
      <c r="I236" s="99"/>
      <c r="J236" s="99"/>
      <c r="K236" s="99"/>
    </row>
    <row r="237" spans="1:11" ht="39" customHeight="1" x14ac:dyDescent="0.45">
      <c r="A237" s="45"/>
      <c r="B237" s="67" t="s">
        <v>106</v>
      </c>
      <c r="C237" s="99"/>
      <c r="D237" s="99"/>
      <c r="E237" s="99"/>
      <c r="F237" s="99"/>
      <c r="G237" s="99"/>
      <c r="H237" s="99"/>
      <c r="I237" s="99"/>
      <c r="J237" s="99"/>
      <c r="K237" s="99"/>
    </row>
    <row r="238" spans="1:11" ht="39" customHeight="1" x14ac:dyDescent="0.45">
      <c r="A238" s="45"/>
      <c r="B238" s="67" t="s">
        <v>107</v>
      </c>
      <c r="C238" s="99"/>
      <c r="D238" s="99"/>
      <c r="E238" s="99"/>
      <c r="F238" s="99"/>
      <c r="G238" s="99"/>
      <c r="H238" s="99"/>
      <c r="I238" s="99"/>
      <c r="J238" s="99"/>
      <c r="K238" s="99"/>
    </row>
    <row r="239" spans="1:11" ht="39" customHeight="1" x14ac:dyDescent="0.45">
      <c r="A239" s="45"/>
      <c r="B239" s="67" t="s">
        <v>108</v>
      </c>
      <c r="C239" s="99"/>
      <c r="D239" s="99"/>
      <c r="E239" s="99"/>
      <c r="F239" s="99"/>
      <c r="G239" s="99"/>
      <c r="H239" s="99"/>
      <c r="I239" s="99"/>
      <c r="J239" s="99"/>
      <c r="K239" s="99"/>
    </row>
    <row r="240" spans="1:11" ht="39" customHeight="1" x14ac:dyDescent="0.45">
      <c r="A240" s="45"/>
      <c r="B240" s="67"/>
      <c r="C240" s="99"/>
      <c r="D240" s="99"/>
      <c r="E240" s="99"/>
      <c r="F240" s="99"/>
      <c r="G240" s="99"/>
      <c r="H240" s="99"/>
      <c r="I240" s="99"/>
      <c r="J240" s="99"/>
      <c r="K240" s="99"/>
    </row>
    <row r="241" spans="1:11" ht="39" customHeight="1" x14ac:dyDescent="0.45">
      <c r="A241" s="45"/>
      <c r="B241" s="67" t="s">
        <v>180</v>
      </c>
      <c r="C241" s="99"/>
      <c r="D241" s="99"/>
      <c r="E241" s="99"/>
      <c r="F241" s="99"/>
      <c r="G241" s="99"/>
      <c r="H241" s="99"/>
      <c r="I241" s="99"/>
      <c r="J241" s="99"/>
      <c r="K241" s="99"/>
    </row>
    <row r="242" spans="1:11" ht="39" customHeight="1" x14ac:dyDescent="0.45">
      <c r="A242" s="45"/>
      <c r="B242" s="67" t="s">
        <v>181</v>
      </c>
      <c r="C242" s="99"/>
      <c r="D242" s="99"/>
      <c r="E242" s="99"/>
      <c r="F242" s="99"/>
      <c r="G242" s="99"/>
      <c r="H242" s="99"/>
      <c r="I242" s="99"/>
      <c r="J242" s="99"/>
      <c r="K242" s="99"/>
    </row>
    <row r="243" spans="1:11" ht="39" hidden="1" customHeight="1" x14ac:dyDescent="0.45">
      <c r="A243" s="45"/>
      <c r="B243" s="67" t="s">
        <v>182</v>
      </c>
      <c r="C243" s="99"/>
      <c r="D243" s="99"/>
      <c r="E243" s="99"/>
      <c r="F243" s="99"/>
      <c r="G243" s="99"/>
      <c r="H243" s="99"/>
      <c r="I243" s="99"/>
      <c r="J243" s="99"/>
      <c r="K243" s="99"/>
    </row>
    <row r="244" spans="1:11" ht="39" hidden="1" customHeight="1" x14ac:dyDescent="0.45">
      <c r="A244" s="45"/>
      <c r="B244" s="67" t="s">
        <v>183</v>
      </c>
      <c r="C244" s="99"/>
      <c r="D244" s="99"/>
      <c r="E244" s="99"/>
      <c r="F244" s="99"/>
      <c r="G244" s="99"/>
      <c r="H244" s="99"/>
      <c r="I244" s="99"/>
      <c r="J244" s="99"/>
      <c r="K244" s="99"/>
    </row>
    <row r="245" spans="1:11" ht="39" customHeight="1" x14ac:dyDescent="0.45">
      <c r="A245" s="45"/>
      <c r="B245" s="67" t="s">
        <v>184</v>
      </c>
      <c r="C245" s="99"/>
      <c r="D245" s="99"/>
      <c r="E245" s="99"/>
      <c r="F245" s="99"/>
      <c r="G245" s="99"/>
      <c r="H245" s="99"/>
      <c r="I245" s="99"/>
      <c r="J245" s="99"/>
      <c r="K245" s="99"/>
    </row>
    <row r="246" spans="1:11" ht="39" customHeight="1" x14ac:dyDescent="0.45">
      <c r="A246" s="45"/>
      <c r="B246" s="67" t="s">
        <v>185</v>
      </c>
      <c r="C246" s="99"/>
      <c r="D246" s="99"/>
      <c r="E246" s="99"/>
      <c r="F246" s="99"/>
      <c r="G246" s="99"/>
      <c r="H246" s="99"/>
      <c r="I246" s="99"/>
      <c r="J246" s="99"/>
      <c r="K246" s="99"/>
    </row>
    <row r="247" spans="1:11" ht="39" customHeight="1" x14ac:dyDescent="0.45">
      <c r="A247" s="45"/>
      <c r="B247" s="67"/>
      <c r="C247" s="99"/>
      <c r="D247" s="99"/>
      <c r="E247" s="99"/>
      <c r="F247" s="99"/>
      <c r="G247" s="99"/>
      <c r="H247" s="99"/>
      <c r="I247" s="99"/>
      <c r="J247" s="99"/>
      <c r="K247" s="99"/>
    </row>
    <row r="248" spans="1:11" ht="39" customHeight="1" x14ac:dyDescent="0.45">
      <c r="A248" s="45"/>
      <c r="B248" s="67" t="s">
        <v>186</v>
      </c>
      <c r="C248" s="99"/>
      <c r="D248" s="99"/>
      <c r="E248" s="99"/>
      <c r="F248" s="99"/>
      <c r="G248" s="99"/>
      <c r="H248" s="99"/>
      <c r="I248" s="99"/>
      <c r="J248" s="99"/>
      <c r="K248" s="99"/>
    </row>
    <row r="249" spans="1:11" ht="39" customHeight="1" x14ac:dyDescent="0.45">
      <c r="A249" s="45"/>
      <c r="B249" s="67" t="s">
        <v>187</v>
      </c>
      <c r="C249" s="99"/>
      <c r="D249" s="99"/>
      <c r="E249" s="99"/>
      <c r="F249" s="99"/>
      <c r="G249" s="99"/>
      <c r="H249" s="99"/>
      <c r="I249" s="99"/>
      <c r="J249" s="99"/>
      <c r="K249" s="99"/>
    </row>
    <row r="250" spans="1:11" ht="39" customHeight="1" x14ac:dyDescent="0.45">
      <c r="A250" s="45"/>
      <c r="B250" s="67" t="s">
        <v>188</v>
      </c>
      <c r="C250" s="99"/>
      <c r="D250" s="99"/>
      <c r="E250" s="99"/>
      <c r="F250" s="99"/>
      <c r="G250" s="99"/>
      <c r="H250" s="99"/>
      <c r="I250" s="99"/>
      <c r="J250" s="99"/>
      <c r="K250" s="99"/>
    </row>
    <row r="251" spans="1:11" ht="39" customHeight="1" x14ac:dyDescent="0.45">
      <c r="A251" s="45"/>
      <c r="B251" s="67" t="s">
        <v>189</v>
      </c>
      <c r="C251" s="99"/>
      <c r="D251" s="99"/>
      <c r="E251" s="99"/>
      <c r="F251" s="99"/>
      <c r="G251" s="99"/>
      <c r="H251" s="99"/>
      <c r="I251" s="99"/>
      <c r="J251" s="99"/>
      <c r="K251" s="99"/>
    </row>
    <row r="252" spans="1:11" ht="39" customHeight="1" x14ac:dyDescent="0.45">
      <c r="A252" s="45"/>
      <c r="B252" s="68"/>
      <c r="C252" s="45"/>
      <c r="D252" s="45"/>
      <c r="E252" s="45"/>
      <c r="F252" s="45"/>
      <c r="I252" s="45"/>
      <c r="J252" s="45"/>
      <c r="K252" s="45"/>
    </row>
    <row r="253" spans="1:11" ht="39" customHeight="1" x14ac:dyDescent="0.45">
      <c r="A253" s="45"/>
      <c r="B253" s="66" t="s">
        <v>98</v>
      </c>
      <c r="C253" s="66">
        <f>'[2]Cash Flow Model'!U45</f>
        <v>18</v>
      </c>
      <c r="D253" s="66">
        <f>'[2]Cash Flow Model'!V45</f>
        <v>19</v>
      </c>
      <c r="E253" s="66">
        <f>'[2]Cash Flow Model'!W45</f>
        <v>20</v>
      </c>
      <c r="F253" s="66">
        <f>'[2]Cash Flow Model'!X45</f>
        <v>21</v>
      </c>
      <c r="G253" s="66">
        <f>'[2]Cash Flow Model'!Y45</f>
        <v>22</v>
      </c>
      <c r="H253" s="66">
        <f>'[2]Cash Flow Model'!Z45</f>
        <v>23</v>
      </c>
      <c r="I253" s="66">
        <f>'[2]Cash Flow Model'!AA45</f>
        <v>24</v>
      </c>
      <c r="J253" s="66">
        <f>'[2]Cash Flow Model'!AB45</f>
        <v>25</v>
      </c>
      <c r="K253" s="66">
        <f>'[2]Cash Flow Model'!AC45</f>
        <v>26</v>
      </c>
    </row>
    <row r="254" spans="1:11" ht="39" customHeight="1" x14ac:dyDescent="0.45">
      <c r="B254" s="67" t="s">
        <v>99</v>
      </c>
      <c r="C254" s="99"/>
      <c r="D254" s="99"/>
      <c r="E254" s="99"/>
      <c r="F254" s="99"/>
      <c r="G254" s="99"/>
      <c r="H254" s="99"/>
      <c r="I254" s="99"/>
      <c r="J254" s="99"/>
      <c r="K254" s="99"/>
    </row>
    <row r="255" spans="1:11" ht="39" customHeight="1" x14ac:dyDescent="0.45">
      <c r="B255" s="67" t="s">
        <v>100</v>
      </c>
      <c r="C255" s="99"/>
      <c r="D255" s="99"/>
      <c r="E255" s="99"/>
      <c r="F255" s="99"/>
      <c r="G255" s="99"/>
      <c r="H255" s="99"/>
      <c r="I255" s="99"/>
      <c r="J255" s="99"/>
      <c r="K255" s="99"/>
    </row>
    <row r="256" spans="1:11" ht="39" customHeight="1" x14ac:dyDescent="0.45">
      <c r="B256" s="67"/>
      <c r="C256" s="99"/>
      <c r="D256" s="99"/>
      <c r="E256" s="99"/>
      <c r="F256" s="99"/>
      <c r="G256" s="99"/>
      <c r="H256" s="99"/>
      <c r="I256" s="99"/>
      <c r="J256" s="99"/>
      <c r="K256" s="99"/>
    </row>
    <row r="257" spans="2:11" ht="39" customHeight="1" x14ac:dyDescent="0.45">
      <c r="B257" s="67" t="s">
        <v>101</v>
      </c>
      <c r="C257" s="99"/>
      <c r="D257" s="99"/>
      <c r="E257" s="99"/>
      <c r="F257" s="99"/>
      <c r="G257" s="99"/>
      <c r="H257" s="99"/>
      <c r="I257" s="99"/>
      <c r="J257" s="99"/>
      <c r="K257" s="99"/>
    </row>
    <row r="258" spans="2:11" ht="39" customHeight="1" x14ac:dyDescent="0.45">
      <c r="B258" s="67" t="s">
        <v>178</v>
      </c>
      <c r="C258" s="99"/>
      <c r="D258" s="99"/>
      <c r="E258" s="99"/>
      <c r="F258" s="99"/>
      <c r="G258" s="99"/>
      <c r="H258" s="99"/>
      <c r="I258" s="99"/>
      <c r="J258" s="99"/>
      <c r="K258" s="99"/>
    </row>
    <row r="259" spans="2:11" ht="39" customHeight="1" x14ac:dyDescent="0.45">
      <c r="B259" s="67" t="s">
        <v>103</v>
      </c>
      <c r="C259" s="99"/>
      <c r="D259" s="99"/>
      <c r="E259" s="99"/>
      <c r="F259" s="99"/>
      <c r="G259" s="99"/>
      <c r="H259" s="99"/>
      <c r="I259" s="99"/>
      <c r="J259" s="99"/>
      <c r="K259" s="99"/>
    </row>
    <row r="260" spans="2:11" ht="39" customHeight="1" x14ac:dyDescent="0.45">
      <c r="B260" s="67"/>
      <c r="C260" s="99"/>
      <c r="D260" s="99"/>
      <c r="E260" s="99"/>
      <c r="F260" s="99"/>
      <c r="G260" s="99"/>
      <c r="H260" s="99"/>
      <c r="I260" s="99"/>
      <c r="J260" s="99"/>
      <c r="K260" s="99"/>
    </row>
    <row r="261" spans="2:11" ht="39" customHeight="1" x14ac:dyDescent="0.45">
      <c r="B261" s="67" t="s">
        <v>179</v>
      </c>
      <c r="C261" s="99"/>
      <c r="D261" s="99"/>
      <c r="E261" s="99"/>
      <c r="F261" s="99"/>
      <c r="G261" s="99"/>
      <c r="H261" s="99"/>
      <c r="I261" s="99"/>
      <c r="J261" s="99"/>
      <c r="K261" s="99"/>
    </row>
    <row r="262" spans="2:11" ht="39" customHeight="1" x14ac:dyDescent="0.45">
      <c r="B262" s="67"/>
      <c r="C262" s="99"/>
      <c r="D262" s="99"/>
      <c r="E262" s="99"/>
      <c r="F262" s="99"/>
      <c r="G262" s="99"/>
      <c r="H262" s="99"/>
      <c r="I262" s="99"/>
      <c r="J262" s="99"/>
      <c r="K262" s="99"/>
    </row>
    <row r="263" spans="2:11" ht="39" customHeight="1" x14ac:dyDescent="0.45">
      <c r="B263" s="67" t="s">
        <v>105</v>
      </c>
      <c r="C263" s="99"/>
      <c r="D263" s="99"/>
      <c r="E263" s="99"/>
      <c r="F263" s="99"/>
      <c r="G263" s="99"/>
      <c r="H263" s="99"/>
      <c r="I263" s="99"/>
      <c r="J263" s="99"/>
      <c r="K263" s="99"/>
    </row>
    <row r="264" spans="2:11" ht="39" customHeight="1" x14ac:dyDescent="0.45">
      <c r="B264" s="67" t="s">
        <v>106</v>
      </c>
      <c r="C264" s="99"/>
      <c r="D264" s="99"/>
      <c r="E264" s="99"/>
      <c r="F264" s="99"/>
      <c r="G264" s="99"/>
      <c r="H264" s="99"/>
      <c r="I264" s="99"/>
      <c r="J264" s="99"/>
      <c r="K264" s="99"/>
    </row>
    <row r="265" spans="2:11" ht="39" customHeight="1" x14ac:dyDescent="0.45">
      <c r="B265" s="67" t="s">
        <v>107</v>
      </c>
      <c r="C265" s="99"/>
      <c r="D265" s="99"/>
      <c r="E265" s="99"/>
      <c r="F265" s="99"/>
      <c r="G265" s="99"/>
      <c r="H265" s="99"/>
      <c r="I265" s="99"/>
      <c r="J265" s="99"/>
      <c r="K265" s="99"/>
    </row>
    <row r="266" spans="2:11" ht="39" customHeight="1" x14ac:dyDescent="0.45">
      <c r="B266" s="67" t="s">
        <v>108</v>
      </c>
      <c r="C266" s="99"/>
      <c r="D266" s="99"/>
      <c r="E266" s="99"/>
      <c r="F266" s="99"/>
      <c r="G266" s="99"/>
      <c r="H266" s="99"/>
      <c r="I266" s="99"/>
      <c r="J266" s="99"/>
      <c r="K266" s="99"/>
    </row>
    <row r="267" spans="2:11" ht="39" customHeight="1" x14ac:dyDescent="0.45">
      <c r="B267" s="67"/>
      <c r="C267" s="99"/>
      <c r="D267" s="99"/>
      <c r="E267" s="99"/>
      <c r="F267" s="99"/>
      <c r="G267" s="99"/>
      <c r="H267" s="99"/>
      <c r="I267" s="99"/>
      <c r="J267" s="99"/>
      <c r="K267" s="99"/>
    </row>
    <row r="268" spans="2:11" ht="39" customHeight="1" x14ac:dyDescent="0.45">
      <c r="B268" s="67" t="s">
        <v>180</v>
      </c>
      <c r="C268" s="99"/>
      <c r="D268" s="99"/>
      <c r="E268" s="99"/>
      <c r="F268" s="99"/>
      <c r="G268" s="99"/>
      <c r="H268" s="99"/>
      <c r="I268" s="99"/>
      <c r="J268" s="99"/>
      <c r="K268" s="99"/>
    </row>
    <row r="269" spans="2:11" ht="39" customHeight="1" x14ac:dyDescent="0.45">
      <c r="B269" s="67" t="s">
        <v>181</v>
      </c>
      <c r="C269" s="99"/>
      <c r="D269" s="99"/>
      <c r="E269" s="99"/>
      <c r="F269" s="99"/>
      <c r="G269" s="99"/>
      <c r="H269" s="99"/>
      <c r="I269" s="99"/>
      <c r="J269" s="99"/>
      <c r="K269" s="99"/>
    </row>
    <row r="270" spans="2:11" ht="39" hidden="1" customHeight="1" x14ac:dyDescent="0.45">
      <c r="B270" s="67" t="s">
        <v>182</v>
      </c>
      <c r="C270" s="99"/>
      <c r="D270" s="99"/>
      <c r="E270" s="99"/>
      <c r="F270" s="99"/>
      <c r="G270" s="99"/>
      <c r="H270" s="99"/>
      <c r="I270" s="99"/>
      <c r="J270" s="99"/>
      <c r="K270" s="99"/>
    </row>
    <row r="271" spans="2:11" ht="39" hidden="1" customHeight="1" x14ac:dyDescent="0.45">
      <c r="B271" s="67" t="s">
        <v>183</v>
      </c>
      <c r="C271" s="99"/>
      <c r="D271" s="99"/>
      <c r="E271" s="99"/>
      <c r="F271" s="99"/>
      <c r="G271" s="99"/>
      <c r="H271" s="99"/>
      <c r="I271" s="99"/>
      <c r="J271" s="99"/>
      <c r="K271" s="99"/>
    </row>
    <row r="272" spans="2:11" ht="39" customHeight="1" x14ac:dyDescent="0.45">
      <c r="B272" s="67" t="s">
        <v>184</v>
      </c>
      <c r="C272" s="99"/>
      <c r="D272" s="99"/>
      <c r="E272" s="99"/>
      <c r="F272" s="99"/>
      <c r="G272" s="99"/>
      <c r="H272" s="99"/>
      <c r="I272" s="99"/>
      <c r="J272" s="99"/>
      <c r="K272" s="99"/>
    </row>
    <row r="273" spans="2:11" ht="39" customHeight="1" x14ac:dyDescent="0.45">
      <c r="B273" s="67" t="s">
        <v>185</v>
      </c>
      <c r="C273" s="99"/>
      <c r="D273" s="99"/>
      <c r="E273" s="99"/>
      <c r="F273" s="99"/>
      <c r="G273" s="99"/>
      <c r="H273" s="99"/>
      <c r="I273" s="99"/>
      <c r="J273" s="99"/>
      <c r="K273" s="99"/>
    </row>
    <row r="274" spans="2:11" ht="39" customHeight="1" x14ac:dyDescent="0.45">
      <c r="B274" s="67"/>
      <c r="C274" s="99"/>
      <c r="D274" s="99"/>
      <c r="E274" s="99"/>
      <c r="F274" s="99"/>
      <c r="G274" s="99"/>
      <c r="H274" s="99"/>
      <c r="I274" s="99"/>
      <c r="J274" s="99"/>
      <c r="K274" s="99"/>
    </row>
    <row r="275" spans="2:11" ht="39" customHeight="1" x14ac:dyDescent="0.45">
      <c r="B275" s="67" t="s">
        <v>186</v>
      </c>
      <c r="C275" s="99"/>
      <c r="D275" s="99"/>
      <c r="E275" s="99"/>
      <c r="F275" s="99"/>
      <c r="G275" s="99"/>
      <c r="H275" s="99"/>
      <c r="I275" s="99"/>
      <c r="J275" s="99"/>
      <c r="K275" s="99"/>
    </row>
    <row r="276" spans="2:11" ht="39" customHeight="1" x14ac:dyDescent="0.45">
      <c r="B276" s="67" t="s">
        <v>187</v>
      </c>
      <c r="C276" s="99"/>
      <c r="D276" s="99"/>
      <c r="E276" s="99"/>
      <c r="F276" s="99"/>
      <c r="G276" s="99"/>
      <c r="H276" s="99"/>
      <c r="I276" s="99"/>
      <c r="J276" s="99"/>
      <c r="K276" s="99"/>
    </row>
    <row r="277" spans="2:11" ht="39" customHeight="1" x14ac:dyDescent="0.45">
      <c r="B277" s="67" t="s">
        <v>188</v>
      </c>
      <c r="C277" s="99"/>
      <c r="D277" s="99"/>
      <c r="E277" s="99"/>
      <c r="F277" s="99"/>
      <c r="G277" s="99"/>
      <c r="H277" s="99"/>
      <c r="I277" s="99"/>
      <c r="J277" s="99"/>
      <c r="K277" s="99"/>
    </row>
    <row r="278" spans="2:11" ht="39" customHeight="1" x14ac:dyDescent="0.45">
      <c r="B278" s="67" t="s">
        <v>189</v>
      </c>
      <c r="C278" s="99"/>
      <c r="D278" s="99"/>
      <c r="E278" s="99"/>
      <c r="F278" s="99"/>
      <c r="G278" s="99"/>
      <c r="H278" s="99"/>
      <c r="I278" s="99"/>
      <c r="J278" s="99"/>
      <c r="K278" s="99"/>
    </row>
    <row r="279" spans="2:11" x14ac:dyDescent="0.2">
      <c r="B279" s="69"/>
    </row>
    <row r="280" spans="2:11" x14ac:dyDescent="0.2">
      <c r="B280" s="69"/>
    </row>
    <row r="282" spans="2:11" ht="39" customHeight="1" x14ac:dyDescent="0.45">
      <c r="B282" s="66" t="s">
        <v>98</v>
      </c>
      <c r="C282" s="66">
        <f>'[2]Cash Flow Model'!AD45</f>
        <v>27</v>
      </c>
      <c r="D282" s="66">
        <f>'[2]Cash Flow Model'!AE45</f>
        <v>28</v>
      </c>
      <c r="E282" s="66">
        <f>'[2]Cash Flow Model'!AF45</f>
        <v>29</v>
      </c>
      <c r="F282" s="66">
        <f>'[2]Cash Flow Model'!AG45</f>
        <v>30</v>
      </c>
    </row>
    <row r="283" spans="2:11" ht="39" customHeight="1" x14ac:dyDescent="0.45">
      <c r="B283" s="67" t="s">
        <v>99</v>
      </c>
      <c r="C283" s="99"/>
      <c r="D283" s="99"/>
      <c r="E283" s="99"/>
      <c r="F283" s="99"/>
    </row>
    <row r="284" spans="2:11" ht="39" customHeight="1" x14ac:dyDescent="0.45">
      <c r="B284" s="67" t="s">
        <v>100</v>
      </c>
      <c r="C284" s="99"/>
      <c r="D284" s="99"/>
      <c r="E284" s="99"/>
      <c r="F284" s="99"/>
    </row>
    <row r="285" spans="2:11" ht="39" customHeight="1" x14ac:dyDescent="0.45">
      <c r="B285" s="67"/>
      <c r="C285" s="99"/>
      <c r="D285" s="99"/>
      <c r="E285" s="99"/>
      <c r="F285" s="99"/>
    </row>
    <row r="286" spans="2:11" ht="39" customHeight="1" x14ac:dyDescent="0.45">
      <c r="B286" s="67" t="s">
        <v>101</v>
      </c>
      <c r="C286" s="99"/>
      <c r="D286" s="99"/>
      <c r="E286" s="99"/>
      <c r="F286" s="99"/>
    </row>
    <row r="287" spans="2:11" ht="39" customHeight="1" x14ac:dyDescent="0.45">
      <c r="B287" s="67" t="s">
        <v>178</v>
      </c>
      <c r="C287" s="99"/>
      <c r="D287" s="99"/>
      <c r="E287" s="99"/>
      <c r="F287" s="99"/>
    </row>
    <row r="288" spans="2:11" ht="39" customHeight="1" x14ac:dyDescent="0.45">
      <c r="B288" s="67" t="s">
        <v>103</v>
      </c>
      <c r="C288" s="99"/>
      <c r="D288" s="99"/>
      <c r="E288" s="99"/>
      <c r="F288" s="99"/>
    </row>
    <row r="289" spans="2:6" ht="39" customHeight="1" x14ac:dyDescent="0.45">
      <c r="B289" s="67"/>
      <c r="C289" s="99"/>
      <c r="D289" s="99"/>
      <c r="E289" s="99"/>
      <c r="F289" s="99"/>
    </row>
    <row r="290" spans="2:6" ht="39" customHeight="1" x14ac:dyDescent="0.45">
      <c r="B290" s="67" t="s">
        <v>179</v>
      </c>
      <c r="C290" s="99"/>
      <c r="D290" s="99"/>
      <c r="E290" s="99"/>
      <c r="F290" s="99"/>
    </row>
    <row r="291" spans="2:6" ht="39" customHeight="1" x14ac:dyDescent="0.45">
      <c r="B291" s="67"/>
      <c r="C291" s="99"/>
      <c r="D291" s="99"/>
      <c r="E291" s="99"/>
      <c r="F291" s="99"/>
    </row>
    <row r="292" spans="2:6" ht="39" customHeight="1" x14ac:dyDescent="0.45">
      <c r="B292" s="67" t="s">
        <v>105</v>
      </c>
      <c r="C292" s="99"/>
      <c r="D292" s="99"/>
      <c r="E292" s="99"/>
      <c r="F292" s="99"/>
    </row>
    <row r="293" spans="2:6" ht="39" customHeight="1" x14ac:dyDescent="0.45">
      <c r="B293" s="67" t="s">
        <v>106</v>
      </c>
      <c r="C293" s="99"/>
      <c r="D293" s="99"/>
      <c r="E293" s="99"/>
      <c r="F293" s="99"/>
    </row>
    <row r="294" spans="2:6" ht="39" customHeight="1" x14ac:dyDescent="0.45">
      <c r="B294" s="67" t="s">
        <v>107</v>
      </c>
      <c r="C294" s="99"/>
      <c r="D294" s="99"/>
      <c r="E294" s="99"/>
      <c r="F294" s="99"/>
    </row>
    <row r="295" spans="2:6" ht="39" customHeight="1" x14ac:dyDescent="0.45">
      <c r="B295" s="67" t="s">
        <v>108</v>
      </c>
      <c r="C295" s="99"/>
      <c r="D295" s="99"/>
      <c r="E295" s="99"/>
      <c r="F295" s="99"/>
    </row>
    <row r="296" spans="2:6" ht="39" customHeight="1" x14ac:dyDescent="0.45">
      <c r="B296" s="67"/>
      <c r="C296" s="99"/>
      <c r="D296" s="99"/>
      <c r="E296" s="99"/>
      <c r="F296" s="99"/>
    </row>
    <row r="297" spans="2:6" ht="39" customHeight="1" x14ac:dyDescent="0.45">
      <c r="B297" s="67" t="s">
        <v>180</v>
      </c>
      <c r="C297" s="99"/>
      <c r="D297" s="99"/>
      <c r="E297" s="99"/>
      <c r="F297" s="99"/>
    </row>
    <row r="298" spans="2:6" ht="39" customHeight="1" x14ac:dyDescent="0.45">
      <c r="B298" s="67" t="s">
        <v>181</v>
      </c>
      <c r="C298" s="99"/>
      <c r="D298" s="99"/>
      <c r="E298" s="99"/>
      <c r="F298" s="99"/>
    </row>
    <row r="299" spans="2:6" ht="39" customHeight="1" x14ac:dyDescent="0.45">
      <c r="B299" s="67" t="s">
        <v>184</v>
      </c>
      <c r="C299" s="99"/>
      <c r="D299" s="99"/>
      <c r="E299" s="99"/>
      <c r="F299" s="99"/>
    </row>
    <row r="300" spans="2:6" ht="39" customHeight="1" x14ac:dyDescent="0.45">
      <c r="B300" s="67" t="s">
        <v>183</v>
      </c>
      <c r="C300" s="99"/>
      <c r="D300" s="99"/>
      <c r="E300" s="99"/>
      <c r="F300" s="99"/>
    </row>
    <row r="301" spans="2:6" ht="39" customHeight="1" x14ac:dyDescent="0.45">
      <c r="B301" s="67" t="s">
        <v>190</v>
      </c>
      <c r="C301" s="99"/>
      <c r="D301" s="99"/>
      <c r="E301" s="99"/>
      <c r="F301" s="99"/>
    </row>
    <row r="302" spans="2:6" ht="39" customHeight="1" x14ac:dyDescent="0.45">
      <c r="B302" s="67" t="s">
        <v>185</v>
      </c>
      <c r="C302" s="99"/>
      <c r="D302" s="99"/>
      <c r="E302" s="99"/>
      <c r="F302" s="99"/>
    </row>
    <row r="303" spans="2:6" ht="39" customHeight="1" x14ac:dyDescent="0.45">
      <c r="B303" s="67"/>
      <c r="C303" s="99"/>
      <c r="D303" s="99"/>
      <c r="E303" s="99"/>
      <c r="F303" s="99"/>
    </row>
    <row r="304" spans="2:6" ht="39" customHeight="1" x14ac:dyDescent="0.45">
      <c r="B304" s="67" t="s">
        <v>186</v>
      </c>
      <c r="C304" s="99"/>
      <c r="D304" s="99"/>
      <c r="E304" s="99"/>
      <c r="F304" s="99"/>
    </row>
    <row r="305" spans="2:6" ht="39" customHeight="1" x14ac:dyDescent="0.45">
      <c r="B305" s="67" t="s">
        <v>187</v>
      </c>
      <c r="C305" s="99"/>
      <c r="D305" s="99"/>
      <c r="E305" s="99"/>
      <c r="F305" s="99"/>
    </row>
    <row r="306" spans="2:6" ht="39" customHeight="1" x14ac:dyDescent="0.45">
      <c r="B306" s="67" t="s">
        <v>188</v>
      </c>
      <c r="C306" s="99"/>
      <c r="D306" s="99"/>
      <c r="E306" s="99"/>
      <c r="F306" s="99"/>
    </row>
    <row r="307" spans="2:6" ht="39" customHeight="1" x14ac:dyDescent="0.45">
      <c r="B307" s="67" t="s">
        <v>189</v>
      </c>
      <c r="C307" s="99"/>
      <c r="D307" s="99"/>
      <c r="E307" s="99"/>
      <c r="F307" s="99"/>
    </row>
  </sheetData>
  <mergeCells count="17">
    <mergeCell ref="B28:C28"/>
    <mergeCell ref="F28:I28"/>
    <mergeCell ref="B12:C12"/>
    <mergeCell ref="F12:I12"/>
    <mergeCell ref="J12:K12"/>
    <mergeCell ref="J15:K15"/>
    <mergeCell ref="J22:K22"/>
    <mergeCell ref="J133:K133"/>
    <mergeCell ref="J138:K138"/>
    <mergeCell ref="G142:H142"/>
    <mergeCell ref="B197:C198"/>
    <mergeCell ref="B43:C43"/>
    <mergeCell ref="B44:E44"/>
    <mergeCell ref="F44:I44"/>
    <mergeCell ref="B67:C67"/>
    <mergeCell ref="B82:C82"/>
    <mergeCell ref="C133:E133"/>
  </mergeCells>
  <pageMargins left="0.25" right="0" top="0" bottom="0" header="0.3" footer="0.3"/>
  <pageSetup paperSize="9" scale="21" fitToHeight="0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Values</vt:lpstr>
      <vt:lpstr>Cash Flow Model</vt:lpstr>
      <vt:lpstr>Report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2017-03-08T06:16:06Z</dcterms:created>
  <dcterms:modified xsi:type="dcterms:W3CDTF">2017-03-08T09:25:36Z</dcterms:modified>
</cp:coreProperties>
</file>