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754"/>
  </bookViews>
  <sheets>
    <sheet name="Data" sheetId="1" r:id="rId1"/>
    <sheet name="Setup" sheetId="4" state="hidden" r:id="rId2"/>
  </sheets>
  <definedNames>
    <definedName name="_xlnm._FilterDatabase" localSheetId="0" hidden="1">Data!$A$10:$BQ$66</definedName>
    <definedName name="CMMVersion">Data!$Q$6</definedName>
    <definedName name="dim_type">Setup!$J$2:$J$5</definedName>
    <definedName name="dim_types">Setup!$J$2:$J$5</definedName>
    <definedName name="insp_meth">Setup!$H$2:$H$14</definedName>
    <definedName name="_xlnm.Print_Area" localSheetId="0">Data!$A$1:$BM$66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Paul Lucier</author>
  </authors>
  <commentList>
    <comment ref="S2" authorId="0">
      <text>
        <r>
          <rPr>
            <sz val="9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</text>
    </comment>
    <comment ref="J10" authorId="0">
      <text>
        <r>
          <rPr>
            <b/>
            <sz val="9"/>
            <rFont val="Calibri"/>
            <charset val="134"/>
          </rPr>
          <t>HG = Height Gauge
MIC = Micrometer
CMM = Coordinate Measuring Machine
OMM = Optical CMM
TG = Thickness Gauge
HT = Hardness Tester
PG = Plug Gauge
FT = Force Tester
DC = Dial/Digital Caliper
P = Protractor
OC = Optical Comparotor</t>
        </r>
      </text>
    </comment>
  </commentList>
</comments>
</file>

<file path=xl/sharedStrings.xml><?xml version="1.0" encoding="utf-8"?>
<sst xmlns="http://schemas.openxmlformats.org/spreadsheetml/2006/main" count="355" uniqueCount="205">
  <si>
    <t>Enhanced Cpk Data Sheet - Enclosures MD</t>
  </si>
  <si>
    <t>Rev 2.3</t>
  </si>
  <si>
    <t>Instructions</t>
  </si>
  <si>
    <t>Part Number :</t>
  </si>
  <si>
    <t>806-55327</t>
  </si>
  <si>
    <t>Supplier :</t>
  </si>
  <si>
    <t>KAMKIU</t>
  </si>
  <si>
    <t>Tool # / Cavity # / Trial Name :</t>
  </si>
  <si>
    <t>N/A</t>
  </si>
  <si>
    <t>Part Description :</t>
  </si>
  <si>
    <t>PLAT,LCH,OP4</t>
  </si>
  <si>
    <t>Inspector :</t>
  </si>
  <si>
    <t>Xiaogang Li</t>
  </si>
  <si>
    <t>Notes/Comments :</t>
  </si>
  <si>
    <t>Revision :</t>
  </si>
  <si>
    <t>Date :</t>
  </si>
  <si>
    <t>CMM/OMM Program version :</t>
  </si>
  <si>
    <t>DRAWING SPECIFICATIONS</t>
  </si>
  <si>
    <t>CALCULATED RESULTS</t>
  </si>
  <si>
    <t>DO NOT DELETE COLUMNS</t>
  </si>
  <si>
    <t xml:space="preserve">     MEASURED DATA</t>
  </si>
  <si>
    <t>(USL for one sided spec)</t>
  </si>
  <si>
    <t>(LSL for one sided spec)</t>
  </si>
  <si>
    <t>Cpk* =</t>
  </si>
  <si>
    <t>Cp* =</t>
  </si>
  <si>
    <t>SPC</t>
  </si>
  <si>
    <t>FAI#</t>
  </si>
  <si>
    <t>Description</t>
  </si>
  <si>
    <t>Location</t>
  </si>
  <si>
    <t>Dimension Type</t>
  </si>
  <si>
    <t>Nominal</t>
  </si>
  <si>
    <t>TOL+</t>
  </si>
  <si>
    <t>TOL-</t>
  </si>
  <si>
    <t>Inspection Method</t>
  </si>
  <si>
    <t>USL</t>
  </si>
  <si>
    <t>LSL</t>
  </si>
  <si>
    <t>Maximum</t>
  </si>
  <si>
    <t>Minimum</t>
  </si>
  <si>
    <t>Mean</t>
  </si>
  <si>
    <t>Std Dev</t>
  </si>
  <si>
    <t>Cp</t>
  </si>
  <si>
    <t>UCPK</t>
  </si>
  <si>
    <t>LCPK</t>
  </si>
  <si>
    <t>Cpk</t>
  </si>
  <si>
    <t>Yield</t>
  </si>
  <si>
    <t>+Tol =&gt; Cpk*</t>
  </si>
  <si>
    <t>-Tol =&gt; Cpk*</t>
  </si>
  <si>
    <t>Mean Shift</t>
  </si>
  <si>
    <t>Tol Range
=&gt; Cp*</t>
  </si>
  <si>
    <t>Normality Test</t>
  </si>
  <si>
    <t>Normality Result</t>
  </si>
  <si>
    <t>Notes</t>
  </si>
  <si>
    <t>SPC A-1</t>
  </si>
  <si>
    <t>FAI 1-1</t>
  </si>
  <si>
    <t>Cutting Length</t>
  </si>
  <si>
    <t>Tolerance</t>
  </si>
  <si>
    <t>CMM</t>
  </si>
  <si>
    <t>SPC A-2</t>
  </si>
  <si>
    <t>FAI 1-2</t>
  </si>
  <si>
    <t>SPC A-3</t>
  </si>
  <si>
    <t>FAI 1-3</t>
  </si>
  <si>
    <t>SPC A-4</t>
  </si>
  <si>
    <t>FAI 1-4</t>
  </si>
  <si>
    <t>SPC B-1</t>
  </si>
  <si>
    <t>FAI 2-1</t>
  </si>
  <si>
    <t>Width</t>
  </si>
  <si>
    <t>SPC B-2</t>
  </si>
  <si>
    <t>FAI 2-2</t>
  </si>
  <si>
    <t>SPC B-3</t>
  </si>
  <si>
    <t>FAI 2-3</t>
  </si>
  <si>
    <t>SPC B-4</t>
  </si>
  <si>
    <t>FAI 2-4</t>
  </si>
  <si>
    <t>SPC C</t>
  </si>
  <si>
    <t>FAI 3</t>
  </si>
  <si>
    <t>2D Barcode Location</t>
  </si>
  <si>
    <t>SPC D</t>
  </si>
  <si>
    <t>FAI 4</t>
  </si>
  <si>
    <t>SPC E</t>
  </si>
  <si>
    <t>FAI 5</t>
  </si>
  <si>
    <t>2D Barcode Size</t>
  </si>
  <si>
    <t>SPC F-1</t>
  </si>
  <si>
    <t>FAI 6-1</t>
  </si>
  <si>
    <t>Distance</t>
  </si>
  <si>
    <t>SPC F-2</t>
  </si>
  <si>
    <t>FAI 6-2</t>
  </si>
  <si>
    <t>SPC G-1</t>
  </si>
  <si>
    <t>FAI 7-1</t>
  </si>
  <si>
    <t>Thickness</t>
  </si>
  <si>
    <t>SPC G-2</t>
  </si>
  <si>
    <t>FAI 7-2</t>
  </si>
  <si>
    <t>SPC G-3</t>
  </si>
  <si>
    <t>FAI 7-3</t>
  </si>
  <si>
    <t>SPC G-4</t>
  </si>
  <si>
    <t>FAI 7-4</t>
  </si>
  <si>
    <t>SPC J-1</t>
  </si>
  <si>
    <t>FAI 10-1</t>
  </si>
  <si>
    <t>SPC J-2</t>
  </si>
  <si>
    <t>FAI 10-2</t>
  </si>
  <si>
    <t>SPC K-1</t>
  </si>
  <si>
    <t>FAI 11-1</t>
  </si>
  <si>
    <t>SPC K-2</t>
  </si>
  <si>
    <t>FAI 11-2</t>
  </si>
  <si>
    <t>SPC M</t>
  </si>
  <si>
    <t>FAI 13</t>
  </si>
  <si>
    <t>Parallelism</t>
  </si>
  <si>
    <t>SPC N</t>
  </si>
  <si>
    <t>FAI 14</t>
  </si>
  <si>
    <t>SPC O</t>
  </si>
  <si>
    <t>FAI 15</t>
  </si>
  <si>
    <t>Flatness</t>
  </si>
  <si>
    <t>SPC P</t>
  </si>
  <si>
    <t>FAI 16</t>
  </si>
  <si>
    <t>Perpendicularly</t>
  </si>
  <si>
    <t>SPC Q</t>
  </si>
  <si>
    <t>FAI 17</t>
  </si>
  <si>
    <t>SPC R</t>
  </si>
  <si>
    <t>FAI 18</t>
  </si>
  <si>
    <t>SPC S</t>
  </si>
  <si>
    <t>FAI 19</t>
  </si>
  <si>
    <t>SPC AF</t>
  </si>
  <si>
    <t>FAI 32</t>
  </si>
  <si>
    <t>SPC AG-1</t>
  </si>
  <si>
    <t>FAI 33-1</t>
  </si>
  <si>
    <r>
      <rPr>
        <sz val="10"/>
        <color rgb="FF000000"/>
        <rFont val="Arial"/>
        <charset val="134"/>
      </rPr>
      <t>Line Profile(A</t>
    </r>
    <r>
      <rPr>
        <sz val="12"/>
        <color rgb="FF000000"/>
        <rFont val="宋体-简"/>
        <charset val="134"/>
      </rPr>
      <t>＞</t>
    </r>
    <r>
      <rPr>
        <sz val="12"/>
        <color rgb="FF000000"/>
        <rFont val="Arial"/>
        <charset val="134"/>
      </rPr>
      <t>B</t>
    </r>
    <r>
      <rPr>
        <sz val="12"/>
        <color rgb="FF000000"/>
        <rFont val="Arial Regular"/>
        <charset val="134"/>
      </rPr>
      <t>)</t>
    </r>
  </si>
  <si>
    <t>SPC AG-1-MAX</t>
  </si>
  <si>
    <t>FAI 33-1-MAX</t>
  </si>
  <si>
    <r>
      <rPr>
        <sz val="10"/>
        <color rgb="FF000000"/>
        <rFont val="Arial"/>
        <charset val="134"/>
      </rPr>
      <t>Line Profile (A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B),MAX</t>
    </r>
  </si>
  <si>
    <t>SPC AG-1-MIN</t>
  </si>
  <si>
    <t>FAI 33-1-MIN</t>
  </si>
  <si>
    <r>
      <rPr>
        <sz val="10"/>
        <color rgb="FF000000"/>
        <rFont val="Arial"/>
        <charset val="134"/>
      </rPr>
      <t>Line Profile(A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B), MIN</t>
    </r>
  </si>
  <si>
    <t>SPC AG-2</t>
  </si>
  <si>
    <t>FAI 33-2</t>
  </si>
  <si>
    <t>SPC AG-2-MAX</t>
  </si>
  <si>
    <t>FAI 33-2-MAX</t>
  </si>
  <si>
    <t>SPC AG-2-MIN</t>
  </si>
  <si>
    <t>FAI 33-2-MIN</t>
  </si>
  <si>
    <t>SPC AH-1</t>
  </si>
  <si>
    <t>FAI 34-1</t>
  </si>
  <si>
    <r>
      <rPr>
        <sz val="10"/>
        <color rgb="FF000000"/>
        <rFont val="Arial"/>
        <charset val="134"/>
      </rPr>
      <t>Line Profile(B</t>
    </r>
    <r>
      <rPr>
        <sz val="12"/>
        <color rgb="FF000000"/>
        <rFont val="宋体-简"/>
        <charset val="134"/>
      </rPr>
      <t>＞</t>
    </r>
    <r>
      <rPr>
        <sz val="12"/>
        <color rgb="FF000000"/>
        <rFont val="Arial"/>
        <charset val="134"/>
      </rPr>
      <t>c</t>
    </r>
    <r>
      <rPr>
        <sz val="12"/>
        <color rgb="FF000000"/>
        <rFont val="Arial Regular"/>
        <charset val="134"/>
      </rPr>
      <t>)</t>
    </r>
  </si>
  <si>
    <t>SPC AH-1-MAX</t>
  </si>
  <si>
    <t>FAI 34-1-MAX</t>
  </si>
  <si>
    <r>
      <rPr>
        <sz val="10"/>
        <color rgb="FF000000"/>
        <rFont val="Arial"/>
        <charset val="134"/>
      </rPr>
      <t>Line Profile (B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c),MAX</t>
    </r>
  </si>
  <si>
    <t>SPC AH-1-MIN</t>
  </si>
  <si>
    <t>FAI 34-1-MIN</t>
  </si>
  <si>
    <r>
      <rPr>
        <sz val="10"/>
        <color rgb="FF000000"/>
        <rFont val="Arial"/>
        <charset val="134"/>
      </rPr>
      <t>Line Profile(B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c), MIN</t>
    </r>
  </si>
  <si>
    <t>SPC AH-2</t>
  </si>
  <si>
    <t>FAI 34-2</t>
  </si>
  <si>
    <t>SPC AH-2-MAX</t>
  </si>
  <si>
    <t>FAI 34-2-MAX</t>
  </si>
  <si>
    <r>
      <rPr>
        <sz val="10"/>
        <color rgb="FF000000"/>
        <rFont val="Arial"/>
        <charset val="134"/>
      </rPr>
      <t>Line Profile(B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c),MAX</t>
    </r>
  </si>
  <si>
    <t>SPC AH-2-MIN</t>
  </si>
  <si>
    <t>FAI 34-2-MIN</t>
  </si>
  <si>
    <t>SPC AI-1</t>
  </si>
  <si>
    <t>FAI 35-1</t>
  </si>
  <si>
    <r>
      <rPr>
        <sz val="10"/>
        <color rgb="FF000000"/>
        <rFont val="Arial"/>
        <charset val="134"/>
      </rPr>
      <t>Line Profile(C</t>
    </r>
    <r>
      <rPr>
        <sz val="12"/>
        <color rgb="FF000000"/>
        <rFont val="宋体-简"/>
        <charset val="134"/>
      </rPr>
      <t>＞</t>
    </r>
    <r>
      <rPr>
        <sz val="12"/>
        <color rgb="FF000000"/>
        <rFont val="Arial"/>
        <charset val="134"/>
      </rPr>
      <t>D</t>
    </r>
    <r>
      <rPr>
        <sz val="12"/>
        <color rgb="FF000000"/>
        <rFont val="Arial Regular"/>
        <charset val="134"/>
      </rPr>
      <t>)</t>
    </r>
  </si>
  <si>
    <t>SPC AI-1-MAX</t>
  </si>
  <si>
    <t>FAI 35-1-MAX</t>
  </si>
  <si>
    <r>
      <rPr>
        <sz val="10"/>
        <color rgb="FF000000"/>
        <rFont val="Arial"/>
        <charset val="134"/>
      </rPr>
      <t>Line Profile(C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D),MAX</t>
    </r>
  </si>
  <si>
    <t>SPC AI-1-MIN</t>
  </si>
  <si>
    <t>FAI 35-1-MIN</t>
  </si>
  <si>
    <r>
      <rPr>
        <sz val="10"/>
        <color rgb="FF000000"/>
        <rFont val="Arial"/>
        <charset val="134"/>
      </rPr>
      <t>Line Profile(C</t>
    </r>
    <r>
      <rPr>
        <sz val="10"/>
        <color rgb="FF000000"/>
        <rFont val="宋体-简"/>
        <charset val="134"/>
      </rPr>
      <t>＞</t>
    </r>
    <r>
      <rPr>
        <sz val="10"/>
        <color rgb="FF000000"/>
        <rFont val="Arial"/>
        <charset val="134"/>
      </rPr>
      <t>D), MIN</t>
    </r>
  </si>
  <si>
    <t>SPC AI-2</t>
  </si>
  <si>
    <t>FAI 35-2</t>
  </si>
  <si>
    <t>SPC AI-2-MAX</t>
  </si>
  <si>
    <t>FAI 35-2-MAX</t>
  </si>
  <si>
    <t>SPC AI-2-MIN</t>
  </si>
  <si>
    <t>FAI 35-2-MIN</t>
  </si>
  <si>
    <t>SPC AQ</t>
  </si>
  <si>
    <t>FAI 43</t>
  </si>
  <si>
    <t>SPC AV-1</t>
  </si>
  <si>
    <t>FAI 49-1</t>
  </si>
  <si>
    <t>Radius</t>
  </si>
  <si>
    <t>SPC AV-2</t>
  </si>
  <si>
    <t>FAI 49-2</t>
  </si>
  <si>
    <t>SPC AW-1</t>
  </si>
  <si>
    <t>FAI 50-1</t>
  </si>
  <si>
    <t>SPC AW-2</t>
  </si>
  <si>
    <t>FAI 50-2</t>
  </si>
  <si>
    <t>SPC AW-3</t>
  </si>
  <si>
    <t>FAI 50-3</t>
  </si>
  <si>
    <t>SPC AW-4</t>
  </si>
  <si>
    <t>FAI 50-4</t>
  </si>
  <si>
    <t>SPC AX-1</t>
  </si>
  <si>
    <t>FAI 51-1</t>
  </si>
  <si>
    <t>SPC AX-2</t>
  </si>
  <si>
    <t>FAI 51-2</t>
  </si>
  <si>
    <t>record of positions of data blocks</t>
  </si>
  <si>
    <t>list of inspection methods</t>
  </si>
  <si>
    <t>list of dimension types</t>
  </si>
  <si>
    <t>left</t>
  </si>
  <si>
    <t>top</t>
  </si>
  <si>
    <t>HG</t>
  </si>
  <si>
    <t>MIC</t>
  </si>
  <si>
    <t>GD&amp;T</t>
  </si>
  <si>
    <t>MIN</t>
  </si>
  <si>
    <t>OMM</t>
  </si>
  <si>
    <t>MAX</t>
  </si>
  <si>
    <t>TG</t>
  </si>
  <si>
    <t>HT</t>
  </si>
  <si>
    <t>PG</t>
  </si>
  <si>
    <t>FT</t>
  </si>
  <si>
    <t>DC</t>
  </si>
  <si>
    <t>P</t>
  </si>
  <si>
    <t>OC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</si>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</sst>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"/>
    <numFmt numFmtId="177" formatCode="0.0%"/>
    <numFmt numFmtId="178" formatCode="m/d"/>
    <numFmt numFmtId="179" formatCode="0.000"/>
    <numFmt numFmtId="180" formatCode="0.000_ "/>
  </numFmts>
  <fonts count="49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Arial"/>
      <charset val="134"/>
    </font>
    <font>
      <sz val="12"/>
      <color theme="1"/>
      <name val="Arial"/>
      <charset val="134"/>
    </font>
    <font>
      <b/>
      <sz val="16"/>
      <name val="Arial"/>
      <charset val="134"/>
    </font>
    <font>
      <sz val="10"/>
      <color theme="4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sz val="8"/>
      <name val="Arial"/>
      <charset val="134"/>
    </font>
    <font>
      <sz val="9"/>
      <color theme="1"/>
      <name val="Arial"/>
      <charset val="134"/>
    </font>
    <font>
      <sz val="10"/>
      <color rgb="FF000000"/>
      <name val="宋体-简"/>
      <charset val="134"/>
    </font>
    <font>
      <sz val="10"/>
      <color rgb="FF000000"/>
      <name val="Arial"/>
      <charset val="134"/>
    </font>
    <font>
      <sz val="10"/>
      <color theme="1"/>
      <name val="宋体"/>
      <charset val="134"/>
      <scheme val="minor"/>
    </font>
    <font>
      <sz val="9"/>
      <color rgb="FFFF0000"/>
      <name val="Arial"/>
      <charset val="134"/>
    </font>
    <font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sz val="10"/>
      <color theme="1"/>
      <name val="Arial Regular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Arial"/>
      <charset val="134"/>
    </font>
    <font>
      <sz val="12"/>
      <name val="____"/>
      <charset val="134"/>
    </font>
    <font>
      <b/>
      <sz val="12"/>
      <name val="Arial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sz val="12"/>
      <color rgb="FF000000"/>
      <name val="宋体-简"/>
      <charset val="134"/>
    </font>
    <font>
      <sz val="12"/>
      <color rgb="FF000000"/>
      <name val="Arial"/>
      <charset val="134"/>
    </font>
    <font>
      <sz val="12"/>
      <color rgb="FF000000"/>
      <name val="Arial Regular"/>
      <charset val="134"/>
    </font>
    <font>
      <sz val="9"/>
      <name val="Calibri"/>
      <charset val="134"/>
    </font>
    <font>
      <b/>
      <sz val="9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55442976165"/>
        <bgColor rgb="FF000000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7" tint="0.799493392742698"/>
        <bgColor rgb="FF000000"/>
      </patternFill>
    </fill>
    <fill>
      <patternFill patternType="solid">
        <fgColor theme="7" tint="0.799584948271126"/>
        <bgColor rgb="FF000000"/>
      </patternFill>
    </fill>
    <fill>
      <patternFill patternType="solid">
        <fgColor theme="7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2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3" borderId="15" applyNumberFormat="0" applyAlignment="0" applyProtection="0">
      <alignment vertical="center"/>
    </xf>
    <xf numFmtId="0" fontId="28" fillId="14" borderId="16" applyNumberFormat="0" applyAlignment="0" applyProtection="0">
      <alignment vertical="center"/>
    </xf>
    <xf numFmtId="0" fontId="29" fillId="14" borderId="15" applyNumberFormat="0" applyAlignment="0" applyProtection="0">
      <alignment vertical="center"/>
    </xf>
    <xf numFmtId="0" fontId="30" fillId="15" borderId="17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176" fontId="2" fillId="0" borderId="0" applyFill="0" applyBorder="0" applyAlignment="0"/>
    <xf numFmtId="177" fontId="2" fillId="0" borderId="0" applyFill="0" applyBorder="0" applyAlignment="0"/>
    <xf numFmtId="0" fontId="38" fillId="0" borderId="0"/>
    <xf numFmtId="176" fontId="2" fillId="0" borderId="0" applyFill="0" applyBorder="0" applyAlignment="0"/>
    <xf numFmtId="0" fontId="38" fillId="0" borderId="0"/>
    <xf numFmtId="176" fontId="2" fillId="0" borderId="0" applyFill="0" applyBorder="0" applyAlignment="0"/>
    <xf numFmtId="0" fontId="39" fillId="0" borderId="0"/>
    <xf numFmtId="0" fontId="38" fillId="0" borderId="0"/>
    <xf numFmtId="176" fontId="2" fillId="0" borderId="0" applyFill="0" applyBorder="0" applyAlignment="0"/>
    <xf numFmtId="0" fontId="40" fillId="0" borderId="20" applyNumberFormat="0" applyAlignment="0" applyProtection="0">
      <alignment horizontal="left" vertical="center"/>
    </xf>
    <xf numFmtId="0" fontId="40" fillId="0" borderId="8">
      <alignment horizontal="left" vertical="center"/>
    </xf>
    <xf numFmtId="0" fontId="41" fillId="0" borderId="0"/>
    <xf numFmtId="9" fontId="42" fillId="0" borderId="0" applyFont="0" applyFill="0" applyBorder="0" applyAlignment="0" applyProtection="0"/>
    <xf numFmtId="49" fontId="43" fillId="0" borderId="0" applyFill="0" applyBorder="0" applyAlignment="0"/>
    <xf numFmtId="0" fontId="0" fillId="0" borderId="0"/>
    <xf numFmtId="0" fontId="18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0" xfId="0" applyFont="1"/>
    <xf numFmtId="0" fontId="0" fillId="3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14" fontId="6" fillId="4" borderId="3" xfId="0" applyNumberFormat="1" applyFont="1" applyFill="1" applyBorder="1" applyProtection="1">
      <protection locked="0"/>
    </xf>
    <xf numFmtId="14" fontId="6" fillId="4" borderId="4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4" fontId="6" fillId="3" borderId="1" xfId="0" applyNumberFormat="1" applyFont="1" applyFill="1" applyBorder="1" applyAlignment="1" applyProtection="1">
      <alignment horizontal="left"/>
      <protection locked="0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right"/>
    </xf>
    <xf numFmtId="0" fontId="6" fillId="3" borderId="3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/>
    </xf>
    <xf numFmtId="0" fontId="7" fillId="5" borderId="7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4" xfId="0" applyFont="1" applyFill="1" applyBorder="1"/>
    <xf numFmtId="178" fontId="8" fillId="4" borderId="7" xfId="53" applyNumberFormat="1" applyFont="1" applyFill="1" applyBorder="1" applyAlignment="1" applyProtection="1">
      <alignment wrapText="1"/>
      <protection locked="0"/>
    </xf>
    <xf numFmtId="0" fontId="8" fillId="4" borderId="7" xfId="53" applyFont="1" applyFill="1" applyBorder="1" applyAlignment="1" applyProtection="1">
      <alignment wrapText="1"/>
      <protection locked="0"/>
    </xf>
    <xf numFmtId="2" fontId="8" fillId="4" borderId="7" xfId="53" applyNumberFormat="1" applyFont="1" applyFill="1" applyBorder="1" applyAlignment="1" applyProtection="1">
      <alignment wrapText="1"/>
      <protection locked="0"/>
    </xf>
    <xf numFmtId="0" fontId="9" fillId="4" borderId="7" xfId="0" applyFont="1" applyFill="1" applyBorder="1" applyAlignment="1">
      <alignment horizontal="center" vertical="center" wrapText="1"/>
    </xf>
    <xf numFmtId="0" fontId="10" fillId="6" borderId="4" xfId="0" applyFont="1" applyFill="1" applyBorder="1"/>
    <xf numFmtId="178" fontId="8" fillId="4" borderId="9" xfId="53" applyNumberFormat="1" applyFont="1" applyFill="1" applyBorder="1" applyAlignment="1" applyProtection="1">
      <alignment horizontal="center" vertical="center" wrapText="1"/>
      <protection locked="0"/>
    </xf>
    <xf numFmtId="0" fontId="8" fillId="4" borderId="9" xfId="53" applyFont="1" applyFill="1" applyBorder="1" applyAlignment="1" applyProtection="1">
      <alignment horizontal="center" vertical="center" wrapText="1"/>
      <protection locked="0"/>
    </xf>
    <xf numFmtId="2" fontId="8" fillId="4" borderId="9" xfId="53" applyNumberFormat="1" applyFont="1" applyFill="1" applyBorder="1" applyAlignment="1" applyProtection="1">
      <alignment horizontal="center" vertical="center" wrapText="1"/>
      <protection locked="0"/>
    </xf>
    <xf numFmtId="49" fontId="8" fillId="4" borderId="9" xfId="0" applyNumberFormat="1" applyFont="1" applyFill="1" applyBorder="1" applyAlignment="1">
      <alignment horizontal="center" vertical="center" wrapText="1"/>
    </xf>
    <xf numFmtId="0" fontId="11" fillId="7" borderId="9" xfId="0" applyFont="1" applyFill="1" applyBorder="1" applyAlignment="1" applyProtection="1">
      <alignment horizontal="center"/>
      <protection locked="0"/>
    </xf>
    <xf numFmtId="0" fontId="12" fillId="7" borderId="6" xfId="0" applyFont="1" applyFill="1" applyBorder="1" applyAlignment="1" applyProtection="1">
      <alignment horizontal="center"/>
      <protection locked="0"/>
    </xf>
    <xf numFmtId="49" fontId="2" fillId="7" borderId="6" xfId="0" applyNumberFormat="1" applyFont="1" applyFill="1" applyBorder="1" applyAlignment="1" applyProtection="1">
      <alignment horizontal="center" wrapText="1"/>
      <protection locked="0"/>
    </xf>
    <xf numFmtId="49" fontId="2" fillId="3" borderId="3" xfId="53" applyNumberFormat="1" applyFont="1" applyFill="1" applyBorder="1" applyAlignment="1" applyProtection="1">
      <alignment horizontal="center" wrapText="1"/>
      <protection locked="0"/>
    </xf>
    <xf numFmtId="179" fontId="6" fillId="8" borderId="3" xfId="0" applyNumberFormat="1" applyFont="1" applyFill="1" applyBorder="1" applyAlignment="1" applyProtection="1">
      <alignment horizontal="center"/>
      <protection locked="0"/>
    </xf>
    <xf numFmtId="179" fontId="2" fillId="8" borderId="3" xfId="0" applyNumberFormat="1" applyFont="1" applyFill="1" applyBorder="1" applyAlignment="1" applyProtection="1">
      <alignment horizontal="center"/>
      <protection locked="0"/>
    </xf>
    <xf numFmtId="0" fontId="0" fillId="6" borderId="0" xfId="0" applyFill="1"/>
    <xf numFmtId="0" fontId="12" fillId="7" borderId="9" xfId="0" applyFont="1" applyFill="1" applyBorder="1" applyAlignment="1" applyProtection="1">
      <alignment horizontal="center"/>
      <protection locked="0"/>
    </xf>
    <xf numFmtId="0" fontId="13" fillId="3" borderId="9" xfId="0" applyFont="1" applyFill="1" applyBorder="1" applyAlignment="1" applyProtection="1">
      <alignment horizontal="center"/>
      <protection locked="0"/>
    </xf>
    <xf numFmtId="179" fontId="6" fillId="3" borderId="3" xfId="0" applyNumberFormat="1" applyFont="1" applyFill="1" applyBorder="1" applyAlignment="1" applyProtection="1">
      <alignment horizontal="center"/>
      <protection locked="0"/>
    </xf>
    <xf numFmtId="0" fontId="12" fillId="9" borderId="6" xfId="0" applyFont="1" applyFill="1" applyBorder="1" applyAlignment="1" applyProtection="1">
      <alignment horizontal="center"/>
      <protection locked="0"/>
    </xf>
    <xf numFmtId="179" fontId="2" fillId="3" borderId="3" xfId="60" applyNumberFormat="1" applyFont="1" applyFill="1" applyBorder="1" applyAlignment="1" applyProtection="1">
      <alignment horizontal="center" wrapText="1"/>
      <protection locked="0"/>
    </xf>
    <xf numFmtId="0" fontId="12" fillId="10" borderId="6" xfId="0" applyFont="1" applyFill="1" applyBorder="1" applyAlignment="1" applyProtection="1">
      <alignment horizontal="center" wrapText="1"/>
      <protection locked="0"/>
    </xf>
    <xf numFmtId="0" fontId="12" fillId="7" borderId="9" xfId="0" applyFont="1" applyFill="1" applyBorder="1" applyAlignment="1" applyProtection="1">
      <alignment horizontal="center" vertical="center"/>
      <protection locked="0"/>
    </xf>
    <xf numFmtId="17" fontId="12" fillId="7" borderId="6" xfId="0" applyNumberFormat="1" applyFont="1" applyFill="1" applyBorder="1" applyAlignment="1" applyProtection="1">
      <alignment horizontal="center"/>
      <protection locked="0"/>
    </xf>
    <xf numFmtId="14" fontId="6" fillId="3" borderId="8" xfId="0" applyNumberFormat="1" applyFont="1" applyFill="1" applyBorder="1" applyAlignment="1" applyProtection="1">
      <alignment horizontal="left"/>
      <protection locked="0"/>
    </xf>
    <xf numFmtId="14" fontId="6" fillId="3" borderId="2" xfId="0" applyNumberFormat="1" applyFont="1" applyFill="1" applyBorder="1" applyAlignment="1" applyProtection="1">
      <alignment horizontal="left"/>
      <protection locked="0"/>
    </xf>
    <xf numFmtId="0" fontId="2" fillId="2" borderId="10" xfId="0" applyFont="1" applyFill="1" applyBorder="1" applyProtection="1">
      <protection locked="0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center"/>
    </xf>
    <xf numFmtId="0" fontId="8" fillId="4" borderId="7" xfId="0" applyFont="1" applyFill="1" applyBorder="1" applyAlignment="1">
      <alignment wrapText="1"/>
    </xf>
    <xf numFmtId="0" fontId="8" fillId="2" borderId="7" xfId="53" applyFont="1" applyFill="1" applyBorder="1" applyAlignment="1">
      <alignment wrapText="1"/>
    </xf>
    <xf numFmtId="0" fontId="8" fillId="2" borderId="7" xfId="53" applyFont="1" applyFill="1" applyBorder="1"/>
    <xf numFmtId="2" fontId="8" fillId="2" borderId="7" xfId="53" applyNumberFormat="1" applyFont="1" applyFill="1" applyBorder="1"/>
    <xf numFmtId="0" fontId="8" fillId="4" borderId="9" xfId="0" applyFont="1" applyFill="1" applyBorder="1" applyAlignment="1">
      <alignment horizontal="center" vertical="center" wrapText="1"/>
    </xf>
    <xf numFmtId="0" fontId="8" fillId="2" borderId="9" xfId="53" applyFont="1" applyFill="1" applyBorder="1" applyAlignment="1">
      <alignment horizontal="center" wrapText="1"/>
    </xf>
    <xf numFmtId="0" fontId="8" fillId="2" borderId="9" xfId="53" applyFont="1" applyFill="1" applyBorder="1" applyAlignment="1">
      <alignment horizontal="center" vertical="center"/>
    </xf>
    <xf numFmtId="2" fontId="8" fillId="2" borderId="9" xfId="53" applyNumberFormat="1" applyFont="1" applyFill="1" applyBorder="1" applyAlignment="1">
      <alignment horizontal="center" vertical="center"/>
    </xf>
    <xf numFmtId="49" fontId="2" fillId="3" borderId="3" xfId="60" applyNumberFormat="1" applyFont="1" applyFill="1" applyBorder="1" applyAlignment="1" applyProtection="1">
      <alignment horizontal="center" vertical="center" wrapText="1"/>
      <protection locked="0"/>
    </xf>
    <xf numFmtId="179" fontId="2" fillId="4" borderId="5" xfId="0" applyNumberFormat="1" applyFont="1" applyFill="1" applyBorder="1" applyAlignment="1" applyProtection="1">
      <alignment horizontal="center"/>
      <protection locked="0"/>
    </xf>
    <xf numFmtId="0" fontId="13" fillId="3" borderId="4" xfId="0" applyFont="1" applyFill="1" applyBorder="1"/>
    <xf numFmtId="180" fontId="2" fillId="11" borderId="3" xfId="60" applyNumberFormat="1" applyFont="1" applyFill="1" applyBorder="1" applyAlignment="1">
      <alignment horizontal="center"/>
    </xf>
    <xf numFmtId="0" fontId="0" fillId="4" borderId="0" xfId="0" applyFill="1"/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79" fontId="8" fillId="2" borderId="7" xfId="53" applyNumberFormat="1" applyFont="1" applyFill="1" applyBorder="1"/>
    <xf numFmtId="0" fontId="8" fillId="4" borderId="1" xfId="0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79" fontId="8" fillId="2" borderId="9" xfId="53" applyNumberFormat="1" applyFont="1" applyFill="1" applyBorder="1" applyAlignment="1">
      <alignment horizontal="center" vertical="center"/>
    </xf>
    <xf numFmtId="179" fontId="8" fillId="2" borderId="3" xfId="53" applyNumberFormat="1" applyFont="1" applyFill="1" applyBorder="1" applyAlignment="1">
      <alignment horizontal="center" vertical="center"/>
    </xf>
    <xf numFmtId="180" fontId="2" fillId="11" borderId="3" xfId="53" applyNumberFormat="1" applyFont="1" applyFill="1" applyBorder="1" applyAlignment="1">
      <alignment horizontal="center"/>
    </xf>
    <xf numFmtId="179" fontId="2" fillId="11" borderId="3" xfId="53" applyNumberFormat="1" applyFont="1" applyFill="1" applyBorder="1" applyAlignment="1">
      <alignment horizontal="center"/>
    </xf>
    <xf numFmtId="177" fontId="2" fillId="11" borderId="1" xfId="3" applyNumberFormat="1" applyFont="1" applyFill="1" applyBorder="1" applyAlignment="1" applyProtection="1">
      <alignment horizontal="center"/>
    </xf>
    <xf numFmtId="179" fontId="2" fillId="3" borderId="1" xfId="3" applyNumberFormat="1" applyFont="1" applyFill="1" applyBorder="1" applyAlignment="1" applyProtection="1">
      <alignment horizontal="center"/>
    </xf>
    <xf numFmtId="179" fontId="2" fillId="2" borderId="1" xfId="3" applyNumberFormat="1" applyFont="1" applyFill="1" applyBorder="1" applyAlignment="1" applyProtection="1">
      <alignment horizontal="center"/>
    </xf>
    <xf numFmtId="0" fontId="7" fillId="4" borderId="0" xfId="0" applyFont="1" applyFill="1" applyAlignment="1">
      <alignment horizontal="center" vertical="center"/>
    </xf>
    <xf numFmtId="0" fontId="14" fillId="0" borderId="7" xfId="53" applyFont="1" applyBorder="1" applyAlignment="1" applyProtection="1">
      <alignment wrapText="1"/>
      <protection locked="0"/>
    </xf>
    <xf numFmtId="0" fontId="7" fillId="4" borderId="7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11" xfId="0" applyFont="1" applyFill="1" applyBorder="1" applyAlignment="1">
      <alignment vertical="center"/>
    </xf>
    <xf numFmtId="179" fontId="8" fillId="2" borderId="9" xfId="53" applyNumberFormat="1" applyFont="1" applyFill="1" applyBorder="1" applyAlignment="1">
      <alignment horizontal="center" vertical="center" wrapText="1"/>
    </xf>
    <xf numFmtId="0" fontId="8" fillId="2" borderId="9" xfId="53" applyFont="1" applyFill="1" applyBorder="1" applyAlignment="1" applyProtection="1">
      <alignment horizontal="center" wrapText="1"/>
      <protection locked="0"/>
    </xf>
    <xf numFmtId="179" fontId="2" fillId="3" borderId="3" xfId="60" applyNumberFormat="1" applyFont="1" applyFill="1" applyBorder="1" applyAlignment="1" applyProtection="1">
      <alignment horizontal="center"/>
      <protection locked="0"/>
    </xf>
    <xf numFmtId="0" fontId="8" fillId="3" borderId="3" xfId="60" applyFont="1" applyFill="1" applyBorder="1" applyAlignment="1" applyProtection="1">
      <alignment horizontal="center"/>
      <protection locked="0"/>
    </xf>
    <xf numFmtId="0" fontId="8" fillId="3" borderId="0" xfId="60" applyFont="1" applyFill="1" applyAlignment="1" applyProtection="1">
      <alignment horizontal="center"/>
      <protection locked="0"/>
    </xf>
    <xf numFmtId="0" fontId="8" fillId="3" borderId="11" xfId="60" applyFont="1" applyFill="1" applyBorder="1" applyAlignment="1" applyProtection="1">
      <alignment horizontal="center"/>
      <protection locked="0"/>
    </xf>
    <xf numFmtId="179" fontId="2" fillId="2" borderId="3" xfId="60" applyNumberFormat="1" applyFont="1" applyFill="1" applyBorder="1" applyAlignment="1" applyProtection="1">
      <alignment horizontal="center"/>
      <protection locked="0"/>
    </xf>
    <xf numFmtId="0" fontId="8" fillId="2" borderId="3" xfId="60" applyFont="1" applyFill="1" applyBorder="1" applyAlignment="1" applyProtection="1">
      <alignment horizontal="center"/>
      <protection locked="0"/>
    </xf>
    <xf numFmtId="0" fontId="8" fillId="0" borderId="3" xfId="60" applyFont="1" applyBorder="1" applyAlignment="1" applyProtection="1">
      <alignment horizontal="center"/>
      <protection locked="0"/>
    </xf>
    <xf numFmtId="0" fontId="8" fillId="4" borderId="0" xfId="60" applyFont="1" applyFill="1" applyAlignment="1" applyProtection="1">
      <alignment horizontal="center"/>
      <protection locked="0"/>
    </xf>
    <xf numFmtId="0" fontId="8" fillId="4" borderId="11" xfId="60" applyFont="1" applyFill="1" applyBorder="1" applyAlignment="1" applyProtection="1">
      <alignment horizontal="center"/>
      <protection locked="0"/>
    </xf>
    <xf numFmtId="0" fontId="4" fillId="2" borderId="0" xfId="0" applyFont="1" applyFill="1"/>
    <xf numFmtId="0" fontId="7" fillId="5" borderId="3" xfId="0" applyFont="1" applyFill="1" applyBorder="1" applyAlignment="1">
      <alignment horizontal="left" vertical="center"/>
    </xf>
    <xf numFmtId="0" fontId="7" fillId="5" borderId="11" xfId="0" applyFont="1" applyFill="1" applyBorder="1"/>
    <xf numFmtId="0" fontId="7" fillId="5" borderId="3" xfId="0" applyFont="1" applyFill="1" applyBorder="1" applyAlignment="1">
      <alignment vertical="center"/>
    </xf>
    <xf numFmtId="0" fontId="10" fillId="6" borderId="11" xfId="0" applyFont="1" applyFill="1" applyBorder="1"/>
    <xf numFmtId="0" fontId="8" fillId="2" borderId="3" xfId="53" applyFont="1" applyFill="1" applyBorder="1" applyAlignment="1" applyProtection="1">
      <alignment horizontal="center" vertical="center"/>
      <protection locked="0"/>
    </xf>
    <xf numFmtId="0" fontId="13" fillId="3" borderId="0" xfId="0" applyFont="1" applyFill="1"/>
    <xf numFmtId="179" fontId="15" fillId="0" borderId="3" xfId="0" applyNumberFormat="1" applyFont="1" applyBorder="1" applyAlignment="1">
      <alignment horizontal="center"/>
    </xf>
    <xf numFmtId="0" fontId="16" fillId="6" borderId="0" xfId="0" applyFont="1" applyFill="1"/>
    <xf numFmtId="180" fontId="17" fillId="0" borderId="3" xfId="0" applyNumberFormat="1" applyFont="1" applyFill="1" applyBorder="1" applyAlignment="1">
      <alignment horizontal="center"/>
    </xf>
    <xf numFmtId="180" fontId="17" fillId="0" borderId="3" xfId="0" applyNumberFormat="1" applyFont="1" applyBorder="1" applyAlignment="1">
      <alignment horizontal="center"/>
    </xf>
    <xf numFmtId="0" fontId="9" fillId="4" borderId="7" xfId="0" applyFont="1" applyFill="1" applyBorder="1" applyAlignment="1" quotePrefix="1">
      <alignment horizontal="center" vertical="center" wrapText="1"/>
    </xf>
    <xf numFmtId="49" fontId="8" fillId="4" borderId="9" xfId="0" applyNumberFormat="1" applyFont="1" applyFill="1" applyBorder="1" applyAlignment="1" quotePrefix="1">
      <alignment horizontal="center" vertical="center" wrapText="1"/>
    </xf>
    <xf numFmtId="179" fontId="8" fillId="2" borderId="3" xfId="53" applyNumberFormat="1" applyFont="1" applyFill="1" applyBorder="1" applyAlignment="1" quotePrefix="1">
      <alignment horizontal="center" vertical="center"/>
    </xf>
    <xf numFmtId="179" fontId="8" fillId="2" borderId="9" xfId="53" applyNumberFormat="1" applyFont="1" applyFill="1" applyBorder="1" applyAlignment="1" quotePrefix="1">
      <alignment horizontal="center" vertical="center"/>
    </xf>
    <xf numFmtId="179" fontId="8" fillId="2" borderId="9" xfId="53" applyNumberFormat="1" applyFont="1" applyFill="1" applyBorder="1" applyAlignment="1" quotePrefix="1">
      <alignment horizontal="center" vertical="center" wrapText="1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PrePop Currency (0)" xfId="49"/>
    <cellStyle name="Calc Percent (0)" xfId="50"/>
    <cellStyle name="Normal 2 2" xfId="51"/>
    <cellStyle name="Text Indent B" xfId="52"/>
    <cellStyle name="常规_8364B 2009415" xfId="53"/>
    <cellStyle name="Link Currency (0)" xfId="54"/>
    <cellStyle name="___CPK__" xfId="55"/>
    <cellStyle name="Normal 2" xfId="56"/>
    <cellStyle name="Enter Currency (0)" xfId="57"/>
    <cellStyle name="Header1" xfId="58"/>
    <cellStyle name="Header2" xfId="59"/>
    <cellStyle name="Normal_Capability Study - IPEG EVT1 0713a.xls" xfId="60"/>
    <cellStyle name="Percent 2" xfId="61"/>
    <cellStyle name="Text Indent A" xfId="62"/>
    <cellStyle name="常规 2" xfId="63"/>
    <cellStyle name="常规 3" xfId="64"/>
  </cellStyles>
  <dxfs count="1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theme="7" tint="0.799615466780602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66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 tint="-0.499984740745262"/>
      </font>
      <fill>
        <patternFill patternType="solid">
          <bgColor theme="0" tint="-0.149632251960814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0</xdr:row>
          <xdr:rowOff>25400</xdr:rowOff>
        </xdr:from>
        <xdr:to>
          <xdr:col>3</xdr:col>
          <xdr:colOff>368300</xdr:colOff>
          <xdr:row>0</xdr:row>
          <xdr:rowOff>190500</xdr:rowOff>
        </xdr:to>
        <xdr:sp macro="[0]!updateNormality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88900" y="25400"/>
              <a:ext cx="287528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Update Normality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406400</xdr:colOff>
          <xdr:row>0</xdr:row>
          <xdr:rowOff>25400</xdr:rowOff>
        </xdr:from>
        <xdr:to>
          <xdr:col>4</xdr:col>
          <xdr:colOff>0</xdr:colOff>
          <xdr:row>0</xdr:row>
          <xdr:rowOff>190500</xdr:rowOff>
        </xdr:to>
        <xdr:sp macro="[0]!showAddShtFrm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3002280" y="25400"/>
              <a:ext cx="139192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Add Data Sheet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25400</xdr:rowOff>
        </xdr:from>
        <xdr:to>
          <xdr:col>5</xdr:col>
          <xdr:colOff>444500</xdr:colOff>
          <xdr:row>0</xdr:row>
          <xdr:rowOff>190500</xdr:rowOff>
        </xdr:to>
        <xdr:sp macro="[0]!showExportFrm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4394200" y="25400"/>
              <a:ext cx="7366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Export Data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66"/>
  <sheetViews>
    <sheetView tabSelected="1" zoomScale="60" zoomScaleNormal="60" topLeftCell="A5" workbookViewId="0">
      <selection activeCell="AH11" sqref="AH11:AT66"/>
    </sheetView>
  </sheetViews>
  <sheetFormatPr defaultColWidth="9" defaultRowHeight="14.25"/>
  <cols>
    <col min="1" max="1" width="0.833333333333333" customWidth="1"/>
    <col min="2" max="2" width="12.4" customWidth="1"/>
    <col min="3" max="3" width="20.8333333333333" customWidth="1"/>
    <col min="4" max="4" width="23.6" customWidth="1"/>
    <col min="5" max="5" width="3.83333333333333" customWidth="1"/>
    <col min="6" max="6" width="13" customWidth="1"/>
    <col min="7" max="7" width="8.66666666666667" customWidth="1"/>
    <col min="8" max="10" width="6.66666666666667" customWidth="1"/>
    <col min="11" max="12" width="7.83333333333333" customWidth="1"/>
    <col min="13" max="13" width="0.833333333333333" customWidth="1"/>
    <col min="14" max="20" width="7.83333333333333" customWidth="1"/>
    <col min="21" max="21" width="9.83333333333333" customWidth="1"/>
    <col min="22" max="22" width="9.16666666666667" customWidth="1"/>
    <col min="23" max="23" width="10" hidden="1" customWidth="1"/>
    <col min="24" max="26" width="9.66666666666667" hidden="1" customWidth="1"/>
    <col min="27" max="27" width="7.83333333333333" hidden="1" customWidth="1"/>
    <col min="28" max="32" width="9" hidden="1" customWidth="1"/>
    <col min="33" max="33" width="0.833333333333333" customWidth="1"/>
    <col min="34" max="65" width="7.83333333333333" customWidth="1"/>
    <col min="66" max="66" width="9.575"/>
  </cols>
  <sheetData>
    <row r="1" s="4" customFormat="1" ht="22" customHeight="1" spans="1:3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9"/>
    </row>
    <row r="2" s="4" customFormat="1" ht="14" customHeight="1" spans="2:33">
      <c r="B2" s="9" t="s">
        <v>1</v>
      </c>
      <c r="C2" s="9"/>
      <c r="D2" s="10"/>
      <c r="E2" s="10"/>
      <c r="F2" s="10"/>
      <c r="I2" s="10"/>
      <c r="J2" s="10"/>
      <c r="K2" s="10"/>
      <c r="L2" s="10"/>
      <c r="N2" s="10"/>
      <c r="O2" s="10"/>
      <c r="P2" s="10"/>
      <c r="Q2" s="10"/>
      <c r="R2" s="68"/>
      <c r="S2" s="69" t="s">
        <v>2</v>
      </c>
      <c r="T2" s="69"/>
      <c r="U2" s="68"/>
      <c r="Y2" s="10"/>
      <c r="AB2" s="10"/>
      <c r="AC2" s="10"/>
      <c r="AD2" s="10"/>
      <c r="AE2" s="10"/>
      <c r="AF2" s="10"/>
      <c r="AG2" s="10"/>
    </row>
    <row r="3" s="4" customFormat="1" ht="9" customHeight="1" spans="2:3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="4" customFormat="1" ht="18.75" customHeight="1" spans="2:33">
      <c r="B4" s="11"/>
      <c r="C4" s="12" t="s">
        <v>3</v>
      </c>
      <c r="D4" s="13" t="s">
        <v>4</v>
      </c>
      <c r="E4" s="14"/>
      <c r="F4" s="15" t="s">
        <v>5</v>
      </c>
      <c r="G4" s="16"/>
      <c r="H4" s="17" t="s">
        <v>6</v>
      </c>
      <c r="I4" s="50"/>
      <c r="J4" s="50"/>
      <c r="K4" s="50"/>
      <c r="L4" s="51"/>
      <c r="M4" s="52"/>
      <c r="N4" s="53" t="s">
        <v>7</v>
      </c>
      <c r="O4" s="54"/>
      <c r="P4" s="12"/>
      <c r="Q4" s="70" t="s">
        <v>8</v>
      </c>
      <c r="R4" s="71"/>
      <c r="S4" s="71"/>
      <c r="T4" s="72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</row>
    <row r="5" s="4" customFormat="1" ht="18.75" customHeight="1" spans="2:33">
      <c r="B5" s="11"/>
      <c r="C5" s="12" t="s">
        <v>9</v>
      </c>
      <c r="D5" s="13" t="s">
        <v>10</v>
      </c>
      <c r="E5" s="14"/>
      <c r="F5" s="15" t="s">
        <v>11</v>
      </c>
      <c r="G5" s="16"/>
      <c r="H5" s="17" t="s">
        <v>12</v>
      </c>
      <c r="I5" s="50"/>
      <c r="J5" s="50"/>
      <c r="K5" s="50"/>
      <c r="L5" s="51"/>
      <c r="M5" s="52"/>
      <c r="N5" s="53" t="s">
        <v>13</v>
      </c>
      <c r="O5" s="54"/>
      <c r="P5" s="12"/>
      <c r="Q5" s="70" t="s">
        <v>8</v>
      </c>
      <c r="R5" s="71"/>
      <c r="S5" s="71"/>
      <c r="T5" s="72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</row>
    <row r="6" s="4" customFormat="1" ht="18.75" customHeight="1" spans="2:33">
      <c r="B6" s="18"/>
      <c r="C6" s="19" t="s">
        <v>14</v>
      </c>
      <c r="D6" s="20">
        <v>9</v>
      </c>
      <c r="E6" s="14"/>
      <c r="F6" s="15" t="s">
        <v>15</v>
      </c>
      <c r="G6" s="16"/>
      <c r="H6" s="17"/>
      <c r="I6" s="50"/>
      <c r="J6" s="50"/>
      <c r="K6" s="50"/>
      <c r="L6" s="51"/>
      <c r="M6" s="52"/>
      <c r="N6" s="53" t="s">
        <v>16</v>
      </c>
      <c r="O6" s="54"/>
      <c r="P6" s="12"/>
      <c r="Q6" s="70" t="s">
        <v>8</v>
      </c>
      <c r="R6" s="71"/>
      <c r="S6" s="71"/>
      <c r="T6" s="72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</row>
    <row r="7" s="4" customFormat="1" ht="9" customHeight="1" spans="2:34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0"/>
    </row>
    <row r="8" s="5" customFormat="1" ht="15" customHeight="1" spans="1:65">
      <c r="A8" s="22"/>
      <c r="B8" s="23" t="s">
        <v>17</v>
      </c>
      <c r="C8" s="24"/>
      <c r="D8" s="24"/>
      <c r="E8" s="24"/>
      <c r="F8" s="24"/>
      <c r="G8" s="24"/>
      <c r="H8" s="24"/>
      <c r="I8" s="24"/>
      <c r="J8" s="24"/>
      <c r="K8" s="24"/>
      <c r="L8" s="55"/>
      <c r="M8" s="22"/>
      <c r="N8" s="23" t="s">
        <v>18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55"/>
      <c r="AD8" s="83" t="s">
        <v>19</v>
      </c>
      <c r="AE8" s="83"/>
      <c r="AF8" s="83"/>
      <c r="AG8" s="22"/>
      <c r="AH8" s="100" t="s">
        <v>20</v>
      </c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</row>
    <row r="9" s="5" customFormat="1" ht="30" customHeight="1" spans="1:65">
      <c r="A9" s="25"/>
      <c r="B9" s="26"/>
      <c r="C9" s="27"/>
      <c r="D9" s="26"/>
      <c r="E9" s="26"/>
      <c r="F9" s="26"/>
      <c r="G9" s="28"/>
      <c r="H9" s="110" t="s">
        <v>21</v>
      </c>
      <c r="I9" s="110" t="s">
        <v>22</v>
      </c>
      <c r="J9" s="56"/>
      <c r="K9" s="57"/>
      <c r="L9" s="57"/>
      <c r="M9" s="25"/>
      <c r="N9" s="58"/>
      <c r="O9" s="58"/>
      <c r="P9" s="59"/>
      <c r="Q9" s="58"/>
      <c r="R9" s="73"/>
      <c r="S9" s="73"/>
      <c r="T9" s="73"/>
      <c r="U9" s="73"/>
      <c r="V9" s="73"/>
      <c r="W9" s="74" t="s">
        <v>23</v>
      </c>
      <c r="X9" s="75">
        <v>1.33</v>
      </c>
      <c r="Y9" s="74" t="s">
        <v>24</v>
      </c>
      <c r="Z9" s="75">
        <v>1.5</v>
      </c>
      <c r="AA9" s="84"/>
      <c r="AB9" s="84"/>
      <c r="AC9" s="85"/>
      <c r="AD9" s="86"/>
      <c r="AE9" s="86"/>
      <c r="AF9" s="87"/>
      <c r="AG9" s="101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</row>
    <row r="10" s="6" customFormat="1" ht="36" spans="1:65">
      <c r="A10" s="30"/>
      <c r="B10" s="31" t="s">
        <v>25</v>
      </c>
      <c r="C10" s="32" t="s">
        <v>26</v>
      </c>
      <c r="D10" s="31" t="s">
        <v>27</v>
      </c>
      <c r="E10" s="31" t="s">
        <v>28</v>
      </c>
      <c r="F10" s="31" t="s">
        <v>29</v>
      </c>
      <c r="G10" s="33" t="s">
        <v>30</v>
      </c>
      <c r="H10" s="111" t="s">
        <v>31</v>
      </c>
      <c r="I10" s="111" t="s">
        <v>32</v>
      </c>
      <c r="J10" s="60" t="s">
        <v>33</v>
      </c>
      <c r="K10" s="61" t="s">
        <v>34</v>
      </c>
      <c r="L10" s="61" t="s">
        <v>35</v>
      </c>
      <c r="M10" s="30"/>
      <c r="N10" s="62" t="s">
        <v>36</v>
      </c>
      <c r="O10" s="62" t="s">
        <v>37</v>
      </c>
      <c r="P10" s="63" t="s">
        <v>38</v>
      </c>
      <c r="Q10" s="62" t="s">
        <v>39</v>
      </c>
      <c r="R10" s="76" t="s">
        <v>40</v>
      </c>
      <c r="S10" s="76" t="s">
        <v>41</v>
      </c>
      <c r="T10" s="76" t="s">
        <v>42</v>
      </c>
      <c r="U10" s="76" t="s">
        <v>43</v>
      </c>
      <c r="V10" s="76" t="s">
        <v>44</v>
      </c>
      <c r="W10" s="112" t="s">
        <v>45</v>
      </c>
      <c r="X10" s="112" t="s">
        <v>46</v>
      </c>
      <c r="Y10" s="113" t="s">
        <v>47</v>
      </c>
      <c r="Z10" s="114" t="s">
        <v>48</v>
      </c>
      <c r="AA10" s="89" t="s">
        <v>49</v>
      </c>
      <c r="AB10" s="89" t="s">
        <v>50</v>
      </c>
      <c r="AC10" s="89" t="s">
        <v>51</v>
      </c>
      <c r="AD10" s="86"/>
      <c r="AE10" s="86"/>
      <c r="AF10" s="87"/>
      <c r="AG10" s="103"/>
      <c r="AH10" s="104">
        <v>1</v>
      </c>
      <c r="AI10" s="104">
        <v>2</v>
      </c>
      <c r="AJ10" s="104">
        <v>3</v>
      </c>
      <c r="AK10" s="104">
        <v>4</v>
      </c>
      <c r="AL10" s="104">
        <v>5</v>
      </c>
      <c r="AM10" s="104">
        <v>6</v>
      </c>
      <c r="AN10" s="104">
        <v>7</v>
      </c>
      <c r="AO10" s="104">
        <v>8</v>
      </c>
      <c r="AP10" s="104">
        <v>9</v>
      </c>
      <c r="AQ10" s="104">
        <v>10</v>
      </c>
      <c r="AR10" s="104">
        <v>11</v>
      </c>
      <c r="AS10" s="104">
        <v>12</v>
      </c>
      <c r="AT10" s="104">
        <v>13</v>
      </c>
      <c r="AU10" s="104">
        <v>14</v>
      </c>
      <c r="AV10" s="104">
        <v>15</v>
      </c>
      <c r="AW10" s="104">
        <v>16</v>
      </c>
      <c r="AX10" s="104">
        <v>17</v>
      </c>
      <c r="AY10" s="104">
        <v>18</v>
      </c>
      <c r="AZ10" s="104">
        <v>19</v>
      </c>
      <c r="BA10" s="104">
        <v>20</v>
      </c>
      <c r="BB10" s="104">
        <v>21</v>
      </c>
      <c r="BC10" s="104">
        <v>22</v>
      </c>
      <c r="BD10" s="104">
        <v>23</v>
      </c>
      <c r="BE10" s="104">
        <v>24</v>
      </c>
      <c r="BF10" s="104">
        <v>25</v>
      </c>
      <c r="BG10" s="104">
        <v>26</v>
      </c>
      <c r="BH10" s="104">
        <v>27</v>
      </c>
      <c r="BI10" s="104">
        <v>28</v>
      </c>
      <c r="BJ10" s="104">
        <v>29</v>
      </c>
      <c r="BK10" s="104">
        <v>30</v>
      </c>
      <c r="BL10" s="104">
        <v>31</v>
      </c>
      <c r="BM10" s="104">
        <v>32</v>
      </c>
    </row>
    <row r="11" s="7" customFormat="1" ht="15" customHeight="1" spans="2:65">
      <c r="B11" s="35" t="s">
        <v>52</v>
      </c>
      <c r="C11" s="36" t="s">
        <v>53</v>
      </c>
      <c r="D11" s="36" t="s">
        <v>54</v>
      </c>
      <c r="E11" s="37"/>
      <c r="F11" s="38" t="s">
        <v>55</v>
      </c>
      <c r="G11" s="39">
        <v>156.76</v>
      </c>
      <c r="H11" s="40">
        <v>0.15</v>
      </c>
      <c r="I11" s="40">
        <v>0.15</v>
      </c>
      <c r="J11" s="64" t="s">
        <v>56</v>
      </c>
      <c r="K11" s="65">
        <f>IF(AND(G11="",H11=""),"",IF(G11="",H11,G11+H11))</f>
        <v>156.91</v>
      </c>
      <c r="L11" s="65">
        <f>IF(AND(G11="",I11=""),"",IF(G11="",I11,G11-I11))</f>
        <v>156.61</v>
      </c>
      <c r="M11" s="66"/>
      <c r="N11" s="67">
        <f>IF(OR($AH11="",ISNUMBER($AH11)=FALSE),"",MAX(AH11:BM11))</f>
        <v>156.819</v>
      </c>
      <c r="O11" s="67">
        <f>IF(OR($AH11="",ISNUMBER($AH11)=FALSE),"",MIN(AH11:BM11))</f>
        <v>156.711</v>
      </c>
      <c r="P11" s="67">
        <f>IF(OR($AH11="",ISNUMBER($AH11)=FALSE),"",AVERAGE(AH11:BM11))</f>
        <v>156.76278125</v>
      </c>
      <c r="Q11" s="78">
        <f>IF(OR($AH11="",ISNUMBER($AH11)=FALSE),"",STDEV(AH11:BM11))</f>
        <v>0.0344362284613915</v>
      </c>
      <c r="R11" s="79">
        <f>IF(OR($AH11="",ISNUMBER($AH11)=FALSE),"",IF(AND(G11=0,I11=0),S11,IF(AND(G11="",H11=""),T11,(H11+ABS(I11))/(6*Q11))))</f>
        <v>1.45195923694309</v>
      </c>
      <c r="S11" s="79">
        <f>IF(OR($AH11="",ISNUMBER($AH11)=FALSE),"",IF(H11="","",(K11-P11)/(3*Q11)))</f>
        <v>1.42503749275818</v>
      </c>
      <c r="T11" s="79">
        <f>IF(OR($AH11="",ISNUMBER($AH11)=FALSE),"",IF(I11="","",(P11-L11)/(3*Q11)))</f>
        <v>1.47888098112812</v>
      </c>
      <c r="U11" s="79">
        <f>IF(OR($AH11="",ISNUMBER($AH11)=FALSE),"",IF(AND(G11=0,I11=0),((H11)-(P11))/(3*Q11),MIN(S11:T11)))</f>
        <v>1.42503749275818</v>
      </c>
      <c r="V11" s="80">
        <f>IF(OR($AH11="",ISNUMBER($AH11)=FALSE),"",IF(AND(G11=0,I11=0),NORMSDIST(3*U11),NORMSDIST(3*U11)+NORMSDIST(6*R11-3*U11)-1))</f>
        <v>0.999985879325519</v>
      </c>
      <c r="W11" s="81"/>
      <c r="X11" s="81"/>
      <c r="Y11" s="81"/>
      <c r="Z11" s="81"/>
      <c r="AA11" s="90"/>
      <c r="AB11" s="91"/>
      <c r="AC11" s="91"/>
      <c r="AD11" s="92"/>
      <c r="AE11" s="92"/>
      <c r="AF11" s="93"/>
      <c r="AG11" s="105"/>
      <c r="AH11" s="106">
        <v>156.816</v>
      </c>
      <c r="AI11" s="106">
        <v>156.75</v>
      </c>
      <c r="AJ11" s="106">
        <v>156.817</v>
      </c>
      <c r="AK11" s="106">
        <v>156.754</v>
      </c>
      <c r="AL11" s="106">
        <v>156.717</v>
      </c>
      <c r="AM11" s="106">
        <v>156.712</v>
      </c>
      <c r="AN11" s="106">
        <v>156.819</v>
      </c>
      <c r="AO11" s="106">
        <v>156.792</v>
      </c>
      <c r="AP11" s="106">
        <v>156.744</v>
      </c>
      <c r="AQ11" s="106">
        <v>156.766</v>
      </c>
      <c r="AR11" s="106">
        <v>156.731</v>
      </c>
      <c r="AS11" s="106">
        <v>156.72</v>
      </c>
      <c r="AT11" s="106">
        <v>156.784</v>
      </c>
      <c r="AU11" s="108">
        <v>156.719</v>
      </c>
      <c r="AV11" s="108">
        <v>156.743</v>
      </c>
      <c r="AW11" s="108">
        <v>156.817</v>
      </c>
      <c r="AX11" s="108">
        <v>156.798</v>
      </c>
      <c r="AY11" s="108">
        <v>156.724</v>
      </c>
      <c r="AZ11" s="108">
        <v>156.755</v>
      </c>
      <c r="BA11" s="108">
        <v>156.769</v>
      </c>
      <c r="BB11" s="108">
        <v>156.763</v>
      </c>
      <c r="BC11" s="108">
        <v>156.771</v>
      </c>
      <c r="BD11" s="108">
        <v>156.711</v>
      </c>
      <c r="BE11" s="108">
        <v>156.763</v>
      </c>
      <c r="BF11" s="108">
        <v>156.78</v>
      </c>
      <c r="BG11" s="108">
        <v>156.734</v>
      </c>
      <c r="BH11" s="108">
        <v>156.799</v>
      </c>
      <c r="BI11" s="108">
        <v>156.739</v>
      </c>
      <c r="BJ11" s="108">
        <v>156.804</v>
      </c>
      <c r="BK11" s="108">
        <v>156.733</v>
      </c>
      <c r="BL11" s="108">
        <v>156.758</v>
      </c>
      <c r="BM11" s="108">
        <v>156.807</v>
      </c>
    </row>
    <row r="12" ht="15" customHeight="1" spans="1:65">
      <c r="A12" s="41"/>
      <c r="B12" s="42" t="s">
        <v>57</v>
      </c>
      <c r="C12" s="36" t="s">
        <v>58</v>
      </c>
      <c r="D12" s="36" t="s">
        <v>54</v>
      </c>
      <c r="E12" s="43"/>
      <c r="F12" s="38" t="s">
        <v>55</v>
      </c>
      <c r="G12" s="44">
        <v>156.76</v>
      </c>
      <c r="H12" s="40">
        <v>0.15</v>
      </c>
      <c r="I12" s="40">
        <v>0.15</v>
      </c>
      <c r="J12" s="64" t="s">
        <v>56</v>
      </c>
      <c r="K12" s="65">
        <f t="shared" ref="K12:K43" si="0">IF(AND(G12="",H12=""),"",IF(G12="",H12,G12+H12))</f>
        <v>156.91</v>
      </c>
      <c r="L12" s="65">
        <f t="shared" ref="L12:L43" si="1">IF(AND(G12="",I12=""),"",IF(G12="",I12,G12-I12))</f>
        <v>156.61</v>
      </c>
      <c r="M12" s="66"/>
      <c r="N12" s="67">
        <f t="shared" ref="N12:N43" si="2">IF(OR($AH12="",ISNUMBER($AH12)=FALSE),"",MAX(AH12:BM12))</f>
        <v>156.816</v>
      </c>
      <c r="O12" s="67">
        <f t="shared" ref="O12:O43" si="3">IF(OR($AH12="",ISNUMBER($AH12)=FALSE),"",MIN(AH12:BM12))</f>
        <v>156.714</v>
      </c>
      <c r="P12" s="67">
        <f t="shared" ref="P12:P43" si="4">IF(OR($AH12="",ISNUMBER($AH12)=FALSE),"",AVERAGE(AH12:BM12))</f>
        <v>156.77578125</v>
      </c>
      <c r="Q12" s="78">
        <f t="shared" ref="Q12:Q43" si="5">IF(OR($AH12="",ISNUMBER($AH12)=FALSE),"",STDEV(AH12:BM12))</f>
        <v>0.0307924732895918</v>
      </c>
      <c r="R12" s="79">
        <f t="shared" ref="R12:R43" si="6">IF(OR($AH12="",ISNUMBER($AH12)=FALSE),"",IF(AND(G12=0,I12=0),S12,IF(AND(G12="",H12=""),T12,(H12+ABS(I12))/(6*Q12))))</f>
        <v>1.62377343092153</v>
      </c>
      <c r="S12" s="79">
        <f t="shared" ref="S12:S43" si="7">IF(OR($AH12="",ISNUMBER($AH12)=FALSE),"",IF(H12="","",(K12-P12)/(3*Q12)))</f>
        <v>1.45293893454304</v>
      </c>
      <c r="T12" s="79">
        <f t="shared" ref="T12:T43" si="8">IF(OR($AH12="",ISNUMBER($AH12)=FALSE),"",IF(I12="","",(P12-L12)/(3*Q12)))</f>
        <v>1.79460792730014</v>
      </c>
      <c r="U12" s="79">
        <f t="shared" ref="U12:U43" si="9">IF(OR($AH12="",ISNUMBER($AH12)=FALSE),"",IF(AND(G12=0,I12=0),((H12)-(P12))/(3*Q12),MIN(S12:T12)))</f>
        <v>1.45293893454304</v>
      </c>
      <c r="V12" s="80">
        <f t="shared" ref="V12:V43" si="10">IF(OR($AH12="",ISNUMBER($AH12)=FALSE),"",IF(AND(G12=0,I12=0),NORMSDIST(3*U12),NORMSDIST(3*U12)+NORMSDIST(6*R12-3*U12)-1))</f>
        <v>0.999993425164104</v>
      </c>
      <c r="W12" s="82"/>
      <c r="X12" s="82"/>
      <c r="Y12" s="82"/>
      <c r="Z12" s="82"/>
      <c r="AA12" s="94"/>
      <c r="AB12" s="95"/>
      <c r="AC12" s="96"/>
      <c r="AD12" s="97"/>
      <c r="AE12" s="97"/>
      <c r="AF12" s="98"/>
      <c r="AG12" s="107"/>
      <c r="AH12" s="106">
        <v>156.794</v>
      </c>
      <c r="AI12" s="106">
        <v>156.776</v>
      </c>
      <c r="AJ12" s="106">
        <v>156.801</v>
      </c>
      <c r="AK12" s="106">
        <v>156.77</v>
      </c>
      <c r="AL12" s="106">
        <v>156.798</v>
      </c>
      <c r="AM12" s="106">
        <v>156.734</v>
      </c>
      <c r="AN12" s="106">
        <v>156.79</v>
      </c>
      <c r="AO12" s="106">
        <v>156.797</v>
      </c>
      <c r="AP12" s="106">
        <v>156.812</v>
      </c>
      <c r="AQ12" s="106">
        <v>156.779</v>
      </c>
      <c r="AR12" s="106">
        <v>156.774</v>
      </c>
      <c r="AS12" s="106">
        <v>156.739</v>
      </c>
      <c r="AT12" s="106">
        <v>156.756</v>
      </c>
      <c r="AU12" s="108">
        <v>156.815</v>
      </c>
      <c r="AV12" s="108">
        <v>156.745</v>
      </c>
      <c r="AW12" s="108">
        <v>156.813</v>
      </c>
      <c r="AX12" s="108">
        <v>156.722</v>
      </c>
      <c r="AY12" s="108">
        <v>156.771</v>
      </c>
      <c r="AZ12" s="108">
        <v>156.733</v>
      </c>
      <c r="BA12" s="108">
        <v>156.751</v>
      </c>
      <c r="BB12" s="108">
        <v>156.812</v>
      </c>
      <c r="BC12" s="108">
        <v>156.816</v>
      </c>
      <c r="BD12" s="108">
        <v>156.793</v>
      </c>
      <c r="BE12" s="108">
        <v>156.786</v>
      </c>
      <c r="BF12" s="108">
        <v>156.771</v>
      </c>
      <c r="BG12" s="108">
        <v>156.799</v>
      </c>
      <c r="BH12" s="108">
        <v>156.776</v>
      </c>
      <c r="BI12" s="108">
        <v>156.714</v>
      </c>
      <c r="BJ12" s="108">
        <v>156.746</v>
      </c>
      <c r="BK12" s="108">
        <v>156.726</v>
      </c>
      <c r="BL12" s="108">
        <v>156.803</v>
      </c>
      <c r="BM12" s="108">
        <v>156.813</v>
      </c>
    </row>
    <row r="13" ht="15" customHeight="1" spans="1:65">
      <c r="A13" s="41"/>
      <c r="B13" s="42" t="s">
        <v>59</v>
      </c>
      <c r="C13" s="36" t="s">
        <v>60</v>
      </c>
      <c r="D13" s="45" t="s">
        <v>54</v>
      </c>
      <c r="E13" s="43"/>
      <c r="F13" s="38" t="s">
        <v>55</v>
      </c>
      <c r="G13" s="44">
        <v>156.76</v>
      </c>
      <c r="H13" s="46">
        <v>0.15</v>
      </c>
      <c r="I13" s="46">
        <v>0.15</v>
      </c>
      <c r="J13" s="64" t="s">
        <v>56</v>
      </c>
      <c r="K13" s="65">
        <f t="shared" si="0"/>
        <v>156.91</v>
      </c>
      <c r="L13" s="65">
        <f t="shared" si="1"/>
        <v>156.61</v>
      </c>
      <c r="M13" s="66"/>
      <c r="N13" s="67">
        <f t="shared" si="2"/>
        <v>156.816</v>
      </c>
      <c r="O13" s="67">
        <f t="shared" si="3"/>
        <v>156.726</v>
      </c>
      <c r="P13" s="67">
        <f t="shared" si="4"/>
        <v>156.7659375</v>
      </c>
      <c r="Q13" s="78">
        <f t="shared" si="5"/>
        <v>0.0289837969195019</v>
      </c>
      <c r="R13" s="79">
        <f t="shared" si="6"/>
        <v>1.7251017918345</v>
      </c>
      <c r="S13" s="79">
        <f t="shared" si="7"/>
        <v>1.65681651257427</v>
      </c>
      <c r="T13" s="79">
        <f t="shared" si="8"/>
        <v>1.79338707109487</v>
      </c>
      <c r="U13" s="79">
        <f t="shared" si="9"/>
        <v>1.65681651257427</v>
      </c>
      <c r="V13" s="80">
        <f t="shared" si="10"/>
        <v>0.99999962880119</v>
      </c>
      <c r="W13" s="82"/>
      <c r="X13" s="82"/>
      <c r="Y13" s="82"/>
      <c r="Z13" s="82"/>
      <c r="AA13" s="94"/>
      <c r="AB13" s="95"/>
      <c r="AC13" s="96"/>
      <c r="AD13" s="97"/>
      <c r="AE13" s="97"/>
      <c r="AF13" s="98"/>
      <c r="AG13" s="107"/>
      <c r="AH13" s="106">
        <v>156.781</v>
      </c>
      <c r="AI13" s="106">
        <v>156.735</v>
      </c>
      <c r="AJ13" s="106">
        <v>156.729</v>
      </c>
      <c r="AK13" s="106">
        <v>156.809</v>
      </c>
      <c r="AL13" s="106">
        <v>156.768</v>
      </c>
      <c r="AM13" s="106">
        <v>156.809</v>
      </c>
      <c r="AN13" s="106">
        <v>156.726</v>
      </c>
      <c r="AO13" s="106">
        <v>156.742</v>
      </c>
      <c r="AP13" s="106">
        <v>156.753</v>
      </c>
      <c r="AQ13" s="106">
        <v>156.747</v>
      </c>
      <c r="AR13" s="106">
        <v>156.773</v>
      </c>
      <c r="AS13" s="106">
        <v>156.804</v>
      </c>
      <c r="AT13" s="106">
        <v>156.78</v>
      </c>
      <c r="AU13" s="108">
        <v>156.776</v>
      </c>
      <c r="AV13" s="108">
        <v>156.806</v>
      </c>
      <c r="AW13" s="108">
        <v>156.739</v>
      </c>
      <c r="AX13" s="108">
        <v>156.744</v>
      </c>
      <c r="AY13" s="108">
        <v>156.802</v>
      </c>
      <c r="AZ13" s="108">
        <v>156.816</v>
      </c>
      <c r="BA13" s="108">
        <v>156.76</v>
      </c>
      <c r="BB13" s="108">
        <v>156.73</v>
      </c>
      <c r="BC13" s="108">
        <v>156.786</v>
      </c>
      <c r="BD13" s="108">
        <v>156.784</v>
      </c>
      <c r="BE13" s="108">
        <v>156.731</v>
      </c>
      <c r="BF13" s="108">
        <v>156.735</v>
      </c>
      <c r="BG13" s="108">
        <v>156.761</v>
      </c>
      <c r="BH13" s="108">
        <v>156.764</v>
      </c>
      <c r="BI13" s="108">
        <v>156.73</v>
      </c>
      <c r="BJ13" s="108">
        <v>156.813</v>
      </c>
      <c r="BK13" s="108">
        <v>156.752</v>
      </c>
      <c r="BL13" s="108">
        <v>156.781</v>
      </c>
      <c r="BM13" s="108">
        <v>156.744</v>
      </c>
    </row>
    <row r="14" ht="15" customHeight="1" spans="1:65">
      <c r="A14" s="41"/>
      <c r="B14" s="42" t="s">
        <v>61</v>
      </c>
      <c r="C14" s="36" t="s">
        <v>62</v>
      </c>
      <c r="D14" s="45" t="s">
        <v>54</v>
      </c>
      <c r="E14" s="43"/>
      <c r="F14" s="38" t="s">
        <v>55</v>
      </c>
      <c r="G14" s="44">
        <v>156.76</v>
      </c>
      <c r="H14" s="46">
        <v>0.15</v>
      </c>
      <c r="I14" s="46">
        <v>0.15</v>
      </c>
      <c r="J14" s="64" t="s">
        <v>56</v>
      </c>
      <c r="K14" s="65">
        <f t="shared" si="0"/>
        <v>156.91</v>
      </c>
      <c r="L14" s="65">
        <f t="shared" si="1"/>
        <v>156.61</v>
      </c>
      <c r="M14" s="66"/>
      <c r="N14" s="67">
        <f t="shared" si="2"/>
        <v>156.813</v>
      </c>
      <c r="O14" s="67">
        <f t="shared" si="3"/>
        <v>156.733</v>
      </c>
      <c r="P14" s="67">
        <f t="shared" si="4"/>
        <v>156.7729375</v>
      </c>
      <c r="Q14" s="78">
        <f t="shared" si="5"/>
        <v>0.0263829582092472</v>
      </c>
      <c r="R14" s="79">
        <f t="shared" si="6"/>
        <v>1.89516276391156</v>
      </c>
      <c r="S14" s="79">
        <f t="shared" si="7"/>
        <v>1.73170497552399</v>
      </c>
      <c r="T14" s="79">
        <f t="shared" si="8"/>
        <v>2.05862055229926</v>
      </c>
      <c r="U14" s="79">
        <f t="shared" si="9"/>
        <v>1.73170497552399</v>
      </c>
      <c r="V14" s="80">
        <f t="shared" si="10"/>
        <v>0.999999897374278</v>
      </c>
      <c r="W14" s="82"/>
      <c r="X14" s="82"/>
      <c r="Y14" s="82"/>
      <c r="Z14" s="82"/>
      <c r="AA14" s="94"/>
      <c r="AB14" s="95"/>
      <c r="AC14" s="96"/>
      <c r="AD14" s="97"/>
      <c r="AE14" s="97"/>
      <c r="AF14" s="98"/>
      <c r="AG14" s="107"/>
      <c r="AH14" s="106">
        <v>156.813</v>
      </c>
      <c r="AI14" s="106">
        <v>156.788</v>
      </c>
      <c r="AJ14" s="106">
        <v>156.812</v>
      </c>
      <c r="AK14" s="106">
        <v>156.738</v>
      </c>
      <c r="AL14" s="106">
        <v>156.775</v>
      </c>
      <c r="AM14" s="106">
        <v>156.774</v>
      </c>
      <c r="AN14" s="106">
        <v>156.808</v>
      </c>
      <c r="AO14" s="106">
        <v>156.774</v>
      </c>
      <c r="AP14" s="106">
        <v>156.733</v>
      </c>
      <c r="AQ14" s="106">
        <v>156.76</v>
      </c>
      <c r="AR14" s="106">
        <v>156.751</v>
      </c>
      <c r="AS14" s="106">
        <v>156.786</v>
      </c>
      <c r="AT14" s="106">
        <v>156.789</v>
      </c>
      <c r="AU14" s="108">
        <v>156.81</v>
      </c>
      <c r="AV14" s="108">
        <v>156.746</v>
      </c>
      <c r="AW14" s="108">
        <v>156.781</v>
      </c>
      <c r="AX14" s="108">
        <v>156.75</v>
      </c>
      <c r="AY14" s="108">
        <v>156.809</v>
      </c>
      <c r="AZ14" s="108">
        <v>156.763</v>
      </c>
      <c r="BA14" s="108">
        <v>156.762</v>
      </c>
      <c r="BB14" s="108">
        <v>156.773</v>
      </c>
      <c r="BC14" s="108">
        <v>156.742</v>
      </c>
      <c r="BD14" s="108">
        <v>156.741</v>
      </c>
      <c r="BE14" s="108">
        <v>156.761</v>
      </c>
      <c r="BF14" s="108">
        <v>156.752</v>
      </c>
      <c r="BG14" s="108">
        <v>156.773</v>
      </c>
      <c r="BH14" s="108">
        <v>156.81</v>
      </c>
      <c r="BI14" s="108">
        <v>156.809</v>
      </c>
      <c r="BJ14" s="108">
        <v>156.766</v>
      </c>
      <c r="BK14" s="108">
        <v>156.808</v>
      </c>
      <c r="BL14" s="108">
        <v>156.739</v>
      </c>
      <c r="BM14" s="108">
        <v>156.738</v>
      </c>
    </row>
    <row r="15" ht="15" customHeight="1" spans="1:65">
      <c r="A15" s="41"/>
      <c r="B15" s="42" t="s">
        <v>63</v>
      </c>
      <c r="C15" s="36" t="s">
        <v>64</v>
      </c>
      <c r="D15" s="36" t="s">
        <v>65</v>
      </c>
      <c r="E15" s="43"/>
      <c r="F15" s="38" t="s">
        <v>55</v>
      </c>
      <c r="G15" s="44">
        <v>81.38</v>
      </c>
      <c r="H15" s="46">
        <v>0.15</v>
      </c>
      <c r="I15" s="46">
        <v>0.15</v>
      </c>
      <c r="J15" s="64" t="s">
        <v>56</v>
      </c>
      <c r="K15" s="65">
        <f t="shared" si="0"/>
        <v>81.53</v>
      </c>
      <c r="L15" s="65">
        <f t="shared" si="1"/>
        <v>81.23</v>
      </c>
      <c r="M15" s="66"/>
      <c r="N15" s="67">
        <f t="shared" si="2"/>
        <v>81.452</v>
      </c>
      <c r="O15" s="67">
        <f t="shared" si="3"/>
        <v>81.35</v>
      </c>
      <c r="P15" s="67">
        <f t="shared" si="4"/>
        <v>81.39765625</v>
      </c>
      <c r="Q15" s="78">
        <f t="shared" si="5"/>
        <v>0.0313508855408192</v>
      </c>
      <c r="R15" s="79">
        <f t="shared" si="6"/>
        <v>1.59485128210811</v>
      </c>
      <c r="S15" s="79">
        <f t="shared" si="7"/>
        <v>1.40712399577652</v>
      </c>
      <c r="T15" s="79">
        <f t="shared" si="8"/>
        <v>1.78257856843981</v>
      </c>
      <c r="U15" s="79">
        <f t="shared" si="9"/>
        <v>1.40712399577652</v>
      </c>
      <c r="V15" s="80">
        <f t="shared" si="10"/>
        <v>0.999987814477317</v>
      </c>
      <c r="W15" s="82"/>
      <c r="X15" s="82"/>
      <c r="Y15" s="82"/>
      <c r="Z15" s="82"/>
      <c r="AA15" s="94"/>
      <c r="AB15" s="95"/>
      <c r="AC15" s="96"/>
      <c r="AD15" s="97"/>
      <c r="AE15" s="97"/>
      <c r="AF15" s="98"/>
      <c r="AG15" s="107"/>
      <c r="AH15" s="106">
        <v>81.375</v>
      </c>
      <c r="AI15" s="106">
        <v>81.432</v>
      </c>
      <c r="AJ15" s="106">
        <v>81.357</v>
      </c>
      <c r="AK15" s="106">
        <v>81.383</v>
      </c>
      <c r="AL15" s="106">
        <v>81.374</v>
      </c>
      <c r="AM15" s="106">
        <v>81.404</v>
      </c>
      <c r="AN15" s="106">
        <v>81.36</v>
      </c>
      <c r="AO15" s="106">
        <v>81.398</v>
      </c>
      <c r="AP15" s="106">
        <v>81.405</v>
      </c>
      <c r="AQ15" s="106">
        <v>81.419</v>
      </c>
      <c r="AR15" s="106">
        <v>81.352</v>
      </c>
      <c r="AS15" s="106">
        <v>81.444</v>
      </c>
      <c r="AT15" s="106">
        <v>81.354</v>
      </c>
      <c r="AU15" s="109">
        <v>81.432</v>
      </c>
      <c r="AV15" s="109">
        <v>81.384</v>
      </c>
      <c r="AW15" s="109">
        <v>81.403</v>
      </c>
      <c r="AX15" s="109">
        <v>81.452</v>
      </c>
      <c r="AY15" s="109">
        <v>81.404</v>
      </c>
      <c r="AZ15" s="109">
        <v>81.37</v>
      </c>
      <c r="BA15" s="109">
        <v>81.39</v>
      </c>
      <c r="BB15" s="109">
        <v>81.439</v>
      </c>
      <c r="BC15" s="109">
        <v>81.418</v>
      </c>
      <c r="BD15" s="109">
        <v>81.422</v>
      </c>
      <c r="BE15" s="109">
        <v>81.375</v>
      </c>
      <c r="BF15" s="109">
        <v>81.452</v>
      </c>
      <c r="BG15" s="109">
        <v>81.352</v>
      </c>
      <c r="BH15" s="109">
        <v>81.397</v>
      </c>
      <c r="BI15" s="109">
        <v>81.431</v>
      </c>
      <c r="BJ15" s="109">
        <v>81.35</v>
      </c>
      <c r="BK15" s="109">
        <v>81.427</v>
      </c>
      <c r="BL15" s="109">
        <v>81.395</v>
      </c>
      <c r="BM15" s="109">
        <v>81.375</v>
      </c>
    </row>
    <row r="16" ht="15" customHeight="1" spans="1:65">
      <c r="A16" s="41"/>
      <c r="B16" s="42" t="s">
        <v>66</v>
      </c>
      <c r="C16" s="36" t="s">
        <v>67</v>
      </c>
      <c r="D16" s="36" t="s">
        <v>65</v>
      </c>
      <c r="E16" s="43"/>
      <c r="F16" s="38" t="s">
        <v>55</v>
      </c>
      <c r="G16" s="44">
        <v>81.38</v>
      </c>
      <c r="H16" s="46">
        <v>0.15</v>
      </c>
      <c r="I16" s="46">
        <v>0.15</v>
      </c>
      <c r="J16" s="64" t="s">
        <v>56</v>
      </c>
      <c r="K16" s="65">
        <f t="shared" si="0"/>
        <v>81.53</v>
      </c>
      <c r="L16" s="65">
        <f t="shared" si="1"/>
        <v>81.23</v>
      </c>
      <c r="M16" s="66"/>
      <c r="N16" s="67">
        <f t="shared" si="2"/>
        <v>81.444</v>
      </c>
      <c r="O16" s="67">
        <f t="shared" si="3"/>
        <v>81.364</v>
      </c>
      <c r="P16" s="67">
        <f t="shared" si="4"/>
        <v>81.407625</v>
      </c>
      <c r="Q16" s="78">
        <f t="shared" si="5"/>
        <v>0.023032585612562</v>
      </c>
      <c r="R16" s="79">
        <f t="shared" si="6"/>
        <v>2.17083747526504</v>
      </c>
      <c r="S16" s="79">
        <f t="shared" si="7"/>
        <v>1.77104157357047</v>
      </c>
      <c r="T16" s="79">
        <f t="shared" si="8"/>
        <v>2.57063337695978</v>
      </c>
      <c r="U16" s="79">
        <f t="shared" si="9"/>
        <v>1.77104157357047</v>
      </c>
      <c r="V16" s="80">
        <f t="shared" si="10"/>
        <v>0.999999946119379</v>
      </c>
      <c r="W16" s="82"/>
      <c r="X16" s="82"/>
      <c r="Y16" s="82"/>
      <c r="Z16" s="82"/>
      <c r="AA16" s="94"/>
      <c r="AB16" s="95"/>
      <c r="AC16" s="96"/>
      <c r="AD16" s="97"/>
      <c r="AE16" s="97"/>
      <c r="AF16" s="98"/>
      <c r="AG16" s="107"/>
      <c r="AH16" s="106">
        <v>81.423</v>
      </c>
      <c r="AI16" s="106">
        <v>81.388</v>
      </c>
      <c r="AJ16" s="106">
        <v>81.441</v>
      </c>
      <c r="AK16" s="106">
        <v>81.41</v>
      </c>
      <c r="AL16" s="106">
        <v>81.417</v>
      </c>
      <c r="AM16" s="106">
        <v>81.43</v>
      </c>
      <c r="AN16" s="106">
        <v>81.409</v>
      </c>
      <c r="AO16" s="106">
        <v>81.409</v>
      </c>
      <c r="AP16" s="106">
        <v>81.398</v>
      </c>
      <c r="AQ16" s="106">
        <v>81.364</v>
      </c>
      <c r="AR16" s="106">
        <v>81.376</v>
      </c>
      <c r="AS16" s="106">
        <v>81.396</v>
      </c>
      <c r="AT16" s="106">
        <v>81.38</v>
      </c>
      <c r="AU16" s="109">
        <v>81.387</v>
      </c>
      <c r="AV16" s="109">
        <v>81.406</v>
      </c>
      <c r="AW16" s="109">
        <v>81.407</v>
      </c>
      <c r="AX16" s="109">
        <v>81.428</v>
      </c>
      <c r="AY16" s="109">
        <v>81.371</v>
      </c>
      <c r="AZ16" s="109">
        <v>81.435</v>
      </c>
      <c r="BA16" s="109">
        <v>81.376</v>
      </c>
      <c r="BB16" s="109">
        <v>81.435</v>
      </c>
      <c r="BC16" s="109">
        <v>81.439</v>
      </c>
      <c r="BD16" s="109">
        <v>81.429</v>
      </c>
      <c r="BE16" s="109">
        <v>81.406</v>
      </c>
      <c r="BF16" s="109">
        <v>81.414</v>
      </c>
      <c r="BG16" s="109">
        <v>81.413</v>
      </c>
      <c r="BH16" s="109">
        <v>81.429</v>
      </c>
      <c r="BI16" s="109">
        <v>81.444</v>
      </c>
      <c r="BJ16" s="109">
        <v>81.405</v>
      </c>
      <c r="BK16" s="109">
        <v>81.367</v>
      </c>
      <c r="BL16" s="109">
        <v>81.389</v>
      </c>
      <c r="BM16" s="109">
        <v>81.423</v>
      </c>
    </row>
    <row r="17" ht="15" customHeight="1" spans="1:65">
      <c r="A17" s="41"/>
      <c r="B17" s="42" t="s">
        <v>68</v>
      </c>
      <c r="C17" s="36" t="s">
        <v>69</v>
      </c>
      <c r="D17" s="36" t="s">
        <v>65</v>
      </c>
      <c r="E17" s="43"/>
      <c r="F17" s="38" t="s">
        <v>55</v>
      </c>
      <c r="G17" s="44">
        <v>81.38</v>
      </c>
      <c r="H17" s="46">
        <v>0.15</v>
      </c>
      <c r="I17" s="46">
        <v>0.15</v>
      </c>
      <c r="J17" s="64" t="s">
        <v>56</v>
      </c>
      <c r="K17" s="65">
        <f t="shared" si="0"/>
        <v>81.53</v>
      </c>
      <c r="L17" s="65">
        <f t="shared" si="1"/>
        <v>81.23</v>
      </c>
      <c r="M17" s="66"/>
      <c r="N17" s="67">
        <f t="shared" si="2"/>
        <v>81.433</v>
      </c>
      <c r="O17" s="67">
        <f t="shared" si="3"/>
        <v>81.346</v>
      </c>
      <c r="P17" s="67">
        <f t="shared" si="4"/>
        <v>81.39665625</v>
      </c>
      <c r="Q17" s="78">
        <f t="shared" si="5"/>
        <v>0.0296241067648108</v>
      </c>
      <c r="R17" s="79">
        <f t="shared" si="6"/>
        <v>1.68781460305135</v>
      </c>
      <c r="S17" s="79">
        <f t="shared" si="7"/>
        <v>1.50039685650397</v>
      </c>
      <c r="T17" s="79">
        <f t="shared" si="8"/>
        <v>1.87523234959886</v>
      </c>
      <c r="U17" s="79">
        <f t="shared" si="9"/>
        <v>1.50039685650397</v>
      </c>
      <c r="V17" s="80">
        <f t="shared" si="10"/>
        <v>0.999996612067722</v>
      </c>
      <c r="W17" s="82"/>
      <c r="X17" s="82"/>
      <c r="Y17" s="82"/>
      <c r="Z17" s="82"/>
      <c r="AA17" s="94"/>
      <c r="AB17" s="95"/>
      <c r="AC17" s="96"/>
      <c r="AD17" s="97"/>
      <c r="AE17" s="97"/>
      <c r="AF17" s="98"/>
      <c r="AG17" s="107"/>
      <c r="AH17" s="106">
        <v>81.422</v>
      </c>
      <c r="AI17" s="106">
        <v>81.346</v>
      </c>
      <c r="AJ17" s="106">
        <v>81.399</v>
      </c>
      <c r="AK17" s="106">
        <v>81.351</v>
      </c>
      <c r="AL17" s="106">
        <v>81.431</v>
      </c>
      <c r="AM17" s="106">
        <v>81.425</v>
      </c>
      <c r="AN17" s="106">
        <v>81.403</v>
      </c>
      <c r="AO17" s="106">
        <v>81.409</v>
      </c>
      <c r="AP17" s="106">
        <v>81.419</v>
      </c>
      <c r="AQ17" s="106">
        <v>81.432</v>
      </c>
      <c r="AR17" s="106">
        <v>81.432</v>
      </c>
      <c r="AS17" s="106">
        <v>81.421</v>
      </c>
      <c r="AT17" s="106">
        <v>81.41</v>
      </c>
      <c r="AU17" s="109">
        <v>81.374</v>
      </c>
      <c r="AV17" s="109">
        <v>81.433</v>
      </c>
      <c r="AW17" s="109">
        <v>81.377</v>
      </c>
      <c r="AX17" s="109">
        <v>81.429</v>
      </c>
      <c r="AY17" s="109">
        <v>81.423</v>
      </c>
      <c r="AZ17" s="109">
        <v>81.39</v>
      </c>
      <c r="BA17" s="109">
        <v>81.37</v>
      </c>
      <c r="BB17" s="109">
        <v>81.411</v>
      </c>
      <c r="BC17" s="109">
        <v>81.401</v>
      </c>
      <c r="BD17" s="109">
        <v>81.386</v>
      </c>
      <c r="BE17" s="109">
        <v>81.423</v>
      </c>
      <c r="BF17" s="109">
        <v>81.374</v>
      </c>
      <c r="BG17" s="109">
        <v>81.428</v>
      </c>
      <c r="BH17" s="109">
        <v>81.346</v>
      </c>
      <c r="BI17" s="109">
        <v>81.361</v>
      </c>
      <c r="BJ17" s="109">
        <v>81.351</v>
      </c>
      <c r="BK17" s="109">
        <v>81.351</v>
      </c>
      <c r="BL17" s="109">
        <v>81.37</v>
      </c>
      <c r="BM17" s="109">
        <v>81.395</v>
      </c>
    </row>
    <row r="18" ht="15" customHeight="1" spans="1:65">
      <c r="A18" s="41"/>
      <c r="B18" s="42" t="s">
        <v>70</v>
      </c>
      <c r="C18" s="36" t="s">
        <v>71</v>
      </c>
      <c r="D18" s="36" t="s">
        <v>65</v>
      </c>
      <c r="E18" s="43"/>
      <c r="F18" s="38" t="s">
        <v>55</v>
      </c>
      <c r="G18" s="39">
        <v>81.38</v>
      </c>
      <c r="H18" s="40">
        <v>0.15</v>
      </c>
      <c r="I18" s="40">
        <v>0.15</v>
      </c>
      <c r="J18" s="64" t="s">
        <v>56</v>
      </c>
      <c r="K18" s="65">
        <f t="shared" si="0"/>
        <v>81.53</v>
      </c>
      <c r="L18" s="65">
        <f t="shared" si="1"/>
        <v>81.23</v>
      </c>
      <c r="M18" s="66"/>
      <c r="N18" s="67">
        <f t="shared" si="2"/>
        <v>81.45</v>
      </c>
      <c r="O18" s="67">
        <f t="shared" si="3"/>
        <v>81.35</v>
      </c>
      <c r="P18" s="67">
        <f t="shared" si="4"/>
        <v>81.3966875</v>
      </c>
      <c r="Q18" s="78">
        <f t="shared" si="5"/>
        <v>0.0304540240468349</v>
      </c>
      <c r="R18" s="79">
        <f t="shared" si="6"/>
        <v>1.64181915411591</v>
      </c>
      <c r="S18" s="79">
        <f t="shared" si="7"/>
        <v>1.4591667732207</v>
      </c>
      <c r="T18" s="79">
        <f t="shared" si="8"/>
        <v>1.82447153501125</v>
      </c>
      <c r="U18" s="79">
        <f t="shared" si="9"/>
        <v>1.4591667732207</v>
      </c>
      <c r="V18" s="80">
        <f t="shared" si="10"/>
        <v>0.99999397551846</v>
      </c>
      <c r="W18" s="82"/>
      <c r="X18" s="82"/>
      <c r="Y18" s="82"/>
      <c r="Z18" s="82"/>
      <c r="AA18" s="94"/>
      <c r="AB18" s="95"/>
      <c r="AC18" s="96"/>
      <c r="AD18" s="97"/>
      <c r="AE18" s="97"/>
      <c r="AF18" s="98"/>
      <c r="AG18" s="107"/>
      <c r="AH18" s="106">
        <v>81.363</v>
      </c>
      <c r="AI18" s="106">
        <v>81.379</v>
      </c>
      <c r="AJ18" s="106">
        <v>81.388</v>
      </c>
      <c r="AK18" s="106">
        <v>81.35</v>
      </c>
      <c r="AL18" s="106">
        <v>81.399</v>
      </c>
      <c r="AM18" s="106">
        <v>81.402</v>
      </c>
      <c r="AN18" s="106">
        <v>81.374</v>
      </c>
      <c r="AO18" s="106">
        <v>81.45</v>
      </c>
      <c r="AP18" s="106">
        <v>81.375</v>
      </c>
      <c r="AQ18" s="106">
        <v>81.449</v>
      </c>
      <c r="AR18" s="106">
        <v>81.38</v>
      </c>
      <c r="AS18" s="106">
        <v>81.396</v>
      </c>
      <c r="AT18" s="106">
        <v>81.389</v>
      </c>
      <c r="AU18" s="109">
        <v>81.387</v>
      </c>
      <c r="AV18" s="109">
        <v>81.414</v>
      </c>
      <c r="AW18" s="109">
        <v>81.389</v>
      </c>
      <c r="AX18" s="109">
        <v>81.375</v>
      </c>
      <c r="AY18" s="109">
        <v>81.448</v>
      </c>
      <c r="AZ18" s="109">
        <v>81.447</v>
      </c>
      <c r="BA18" s="109">
        <v>81.449</v>
      </c>
      <c r="BB18" s="109">
        <v>81.371</v>
      </c>
      <c r="BC18" s="109">
        <v>81.38</v>
      </c>
      <c r="BD18" s="109">
        <v>81.35</v>
      </c>
      <c r="BE18" s="109">
        <v>81.365</v>
      </c>
      <c r="BF18" s="109">
        <v>81.377</v>
      </c>
      <c r="BG18" s="109">
        <v>81.408</v>
      </c>
      <c r="BH18" s="109">
        <v>81.42</v>
      </c>
      <c r="BI18" s="109">
        <v>81.431</v>
      </c>
      <c r="BJ18" s="109">
        <v>81.377</v>
      </c>
      <c r="BK18" s="109">
        <v>81.403</v>
      </c>
      <c r="BL18" s="109">
        <v>81.37</v>
      </c>
      <c r="BM18" s="109">
        <v>81.439</v>
      </c>
    </row>
    <row r="19" ht="15" customHeight="1" spans="1:65">
      <c r="A19" s="41"/>
      <c r="B19" s="42" t="s">
        <v>72</v>
      </c>
      <c r="C19" s="36" t="s">
        <v>73</v>
      </c>
      <c r="D19" s="45" t="s">
        <v>74</v>
      </c>
      <c r="E19" s="43"/>
      <c r="F19" s="38" t="s">
        <v>55</v>
      </c>
      <c r="G19" s="39">
        <v>3.68</v>
      </c>
      <c r="H19" s="40">
        <v>0.8</v>
      </c>
      <c r="I19" s="40">
        <v>0.8</v>
      </c>
      <c r="J19" s="64" t="s">
        <v>56</v>
      </c>
      <c r="K19" s="65">
        <f t="shared" si="0"/>
        <v>4.48</v>
      </c>
      <c r="L19" s="65">
        <f t="shared" si="1"/>
        <v>2.88</v>
      </c>
      <c r="M19" s="66"/>
      <c r="N19" s="67">
        <f t="shared" si="2"/>
        <v>3.958</v>
      </c>
      <c r="O19" s="67">
        <f t="shared" si="3"/>
        <v>3.608</v>
      </c>
      <c r="P19" s="67">
        <f t="shared" si="4"/>
        <v>3.76475</v>
      </c>
      <c r="Q19" s="78">
        <f t="shared" si="5"/>
        <v>0.087980203051779</v>
      </c>
      <c r="R19" s="79">
        <f t="shared" si="6"/>
        <v>3.03098489679235</v>
      </c>
      <c r="S19" s="79">
        <f t="shared" si="7"/>
        <v>2.70988993428841</v>
      </c>
      <c r="T19" s="79">
        <f t="shared" si="8"/>
        <v>3.3520798592963</v>
      </c>
      <c r="U19" s="79">
        <f t="shared" si="9"/>
        <v>2.70988993428841</v>
      </c>
      <c r="V19" s="80">
        <f t="shared" si="10"/>
        <v>1</v>
      </c>
      <c r="W19" s="82"/>
      <c r="X19" s="82"/>
      <c r="Y19" s="82"/>
      <c r="Z19" s="82"/>
      <c r="AA19" s="94"/>
      <c r="AB19" s="95"/>
      <c r="AC19" s="96"/>
      <c r="AD19" s="97"/>
      <c r="AE19" s="97"/>
      <c r="AF19" s="98"/>
      <c r="AG19" s="107"/>
      <c r="AH19" s="106">
        <v>3.749</v>
      </c>
      <c r="AI19" s="106">
        <v>3.839</v>
      </c>
      <c r="AJ19" s="106">
        <v>3.84</v>
      </c>
      <c r="AK19" s="106">
        <v>3.709</v>
      </c>
      <c r="AL19" s="106">
        <v>3.749</v>
      </c>
      <c r="AM19" s="106">
        <v>3.677</v>
      </c>
      <c r="AN19" s="106">
        <v>3.678</v>
      </c>
      <c r="AO19" s="106">
        <v>3.845</v>
      </c>
      <c r="AP19" s="106">
        <v>3.853</v>
      </c>
      <c r="AQ19" s="106">
        <v>3.682</v>
      </c>
      <c r="AR19" s="106">
        <v>3.729</v>
      </c>
      <c r="AS19" s="106">
        <v>3.834</v>
      </c>
      <c r="AT19" s="106">
        <v>3.647</v>
      </c>
      <c r="AU19" s="109">
        <v>3.831</v>
      </c>
      <c r="AV19" s="109">
        <v>3.789</v>
      </c>
      <c r="AW19" s="109">
        <v>3.958</v>
      </c>
      <c r="AX19" s="109">
        <v>3.822</v>
      </c>
      <c r="AY19" s="109">
        <v>3.736</v>
      </c>
      <c r="AZ19" s="109">
        <v>3.686</v>
      </c>
      <c r="BA19" s="109">
        <v>3.649</v>
      </c>
      <c r="BB19" s="109">
        <v>3.787</v>
      </c>
      <c r="BC19" s="109">
        <v>3.806</v>
      </c>
      <c r="BD19" s="109">
        <v>3.758</v>
      </c>
      <c r="BE19" s="109">
        <v>3.608</v>
      </c>
      <c r="BF19" s="109">
        <v>3.777</v>
      </c>
      <c r="BG19" s="109">
        <v>3.768</v>
      </c>
      <c r="BH19" s="109">
        <v>3.684</v>
      </c>
      <c r="BI19" s="109">
        <v>3.925</v>
      </c>
      <c r="BJ19" s="109">
        <v>3.933</v>
      </c>
      <c r="BK19" s="109">
        <v>3.754</v>
      </c>
      <c r="BL19" s="109">
        <v>3.649</v>
      </c>
      <c r="BM19" s="109">
        <v>3.721</v>
      </c>
    </row>
    <row r="20" ht="15" customHeight="1" spans="1:65">
      <c r="A20" s="41"/>
      <c r="B20" s="42" t="s">
        <v>75</v>
      </c>
      <c r="C20" s="36" t="s">
        <v>76</v>
      </c>
      <c r="D20" s="47" t="s">
        <v>74</v>
      </c>
      <c r="E20" s="43"/>
      <c r="F20" s="38" t="s">
        <v>55</v>
      </c>
      <c r="G20" s="44">
        <v>65.74</v>
      </c>
      <c r="H20" s="46">
        <v>0.8</v>
      </c>
      <c r="I20" s="46">
        <v>0.8</v>
      </c>
      <c r="J20" s="64" t="s">
        <v>56</v>
      </c>
      <c r="K20" s="65">
        <f t="shared" si="0"/>
        <v>66.54</v>
      </c>
      <c r="L20" s="65">
        <f t="shared" si="1"/>
        <v>64.94</v>
      </c>
      <c r="M20" s="66"/>
      <c r="N20" s="67">
        <f t="shared" si="2"/>
        <v>65.995</v>
      </c>
      <c r="O20" s="67">
        <f t="shared" si="3"/>
        <v>65.582</v>
      </c>
      <c r="P20" s="67">
        <f t="shared" si="4"/>
        <v>65.7583125</v>
      </c>
      <c r="Q20" s="78">
        <f t="shared" si="5"/>
        <v>0.129395726483754</v>
      </c>
      <c r="R20" s="79">
        <f t="shared" si="6"/>
        <v>2.06086146670498</v>
      </c>
      <c r="S20" s="79">
        <f t="shared" si="7"/>
        <v>2.01368705969366</v>
      </c>
      <c r="T20" s="79">
        <f t="shared" si="8"/>
        <v>2.10803587371629</v>
      </c>
      <c r="U20" s="79">
        <f t="shared" si="9"/>
        <v>2.01368705969366</v>
      </c>
      <c r="V20" s="80">
        <f t="shared" si="10"/>
        <v>0.99999999910713</v>
      </c>
      <c r="W20" s="82"/>
      <c r="X20" s="82"/>
      <c r="Y20" s="82"/>
      <c r="Z20" s="82"/>
      <c r="AA20" s="94"/>
      <c r="AB20" s="95"/>
      <c r="AC20" s="96"/>
      <c r="AD20" s="97"/>
      <c r="AE20" s="97"/>
      <c r="AF20" s="98"/>
      <c r="AG20" s="107"/>
      <c r="AH20" s="106">
        <v>65.701</v>
      </c>
      <c r="AI20" s="106">
        <v>65.69</v>
      </c>
      <c r="AJ20" s="106">
        <v>65.831</v>
      </c>
      <c r="AK20" s="106">
        <v>65.836</v>
      </c>
      <c r="AL20" s="106">
        <v>65.628</v>
      </c>
      <c r="AM20" s="106">
        <v>65.582</v>
      </c>
      <c r="AN20" s="106">
        <v>65.735</v>
      </c>
      <c r="AO20" s="106">
        <v>65.977</v>
      </c>
      <c r="AP20" s="106">
        <v>65.995</v>
      </c>
      <c r="AQ20" s="106">
        <v>65.787</v>
      </c>
      <c r="AR20" s="106">
        <v>65.933</v>
      </c>
      <c r="AS20" s="106">
        <v>65.739</v>
      </c>
      <c r="AT20" s="106">
        <v>65.709</v>
      </c>
      <c r="AU20" s="109">
        <v>65.92</v>
      </c>
      <c r="AV20" s="109">
        <v>65.766</v>
      </c>
      <c r="AW20" s="109">
        <v>65.627</v>
      </c>
      <c r="AX20" s="109">
        <v>65.661</v>
      </c>
      <c r="AY20" s="109">
        <v>65.688</v>
      </c>
      <c r="AZ20" s="109">
        <v>65.592</v>
      </c>
      <c r="BA20" s="109">
        <v>65.934</v>
      </c>
      <c r="BB20" s="109">
        <v>65.628</v>
      </c>
      <c r="BC20" s="109">
        <v>65.879</v>
      </c>
      <c r="BD20" s="109">
        <v>65.626</v>
      </c>
      <c r="BE20" s="109">
        <v>65.617</v>
      </c>
      <c r="BF20" s="109">
        <v>65.867</v>
      </c>
      <c r="BG20" s="109">
        <v>65.676</v>
      </c>
      <c r="BH20" s="109">
        <v>65.953</v>
      </c>
      <c r="BI20" s="109">
        <v>65.588</v>
      </c>
      <c r="BJ20" s="109">
        <v>65.722</v>
      </c>
      <c r="BK20" s="109">
        <v>65.66</v>
      </c>
      <c r="BL20" s="109">
        <v>65.786</v>
      </c>
      <c r="BM20" s="109">
        <v>65.933</v>
      </c>
    </row>
    <row r="21" ht="15" customHeight="1" spans="1:65">
      <c r="A21" s="41"/>
      <c r="B21" s="42" t="s">
        <v>77</v>
      </c>
      <c r="C21" s="36" t="s">
        <v>78</v>
      </c>
      <c r="D21" s="45" t="s">
        <v>79</v>
      </c>
      <c r="E21" s="43"/>
      <c r="F21" s="38" t="s">
        <v>55</v>
      </c>
      <c r="G21" s="44">
        <v>4</v>
      </c>
      <c r="H21" s="46">
        <v>0.38</v>
      </c>
      <c r="I21" s="46">
        <v>0.38</v>
      </c>
      <c r="J21" s="64" t="s">
        <v>56</v>
      </c>
      <c r="K21" s="65">
        <f t="shared" si="0"/>
        <v>4.38</v>
      </c>
      <c r="L21" s="65">
        <f t="shared" si="1"/>
        <v>3.62</v>
      </c>
      <c r="M21" s="66"/>
      <c r="N21" s="67">
        <f t="shared" si="2"/>
        <v>4.17</v>
      </c>
      <c r="O21" s="67">
        <f t="shared" si="3"/>
        <v>3.968</v>
      </c>
      <c r="P21" s="67">
        <f t="shared" si="4"/>
        <v>4.0668125</v>
      </c>
      <c r="Q21" s="78">
        <f t="shared" si="5"/>
        <v>0.0662046862682013</v>
      </c>
      <c r="R21" s="79">
        <f t="shared" si="6"/>
        <v>1.91325831759897</v>
      </c>
      <c r="S21" s="79">
        <f t="shared" si="7"/>
        <v>1.57686470879744</v>
      </c>
      <c r="T21" s="79">
        <f t="shared" si="8"/>
        <v>2.2496519264005</v>
      </c>
      <c r="U21" s="79">
        <f t="shared" si="9"/>
        <v>1.57686470879744</v>
      </c>
      <c r="V21" s="80">
        <f t="shared" si="10"/>
        <v>0.99999888067406</v>
      </c>
      <c r="W21" s="82"/>
      <c r="X21" s="82"/>
      <c r="Y21" s="82"/>
      <c r="Z21" s="82"/>
      <c r="AA21" s="94"/>
      <c r="AB21" s="95"/>
      <c r="AC21" s="96"/>
      <c r="AD21" s="97"/>
      <c r="AE21" s="97"/>
      <c r="AF21" s="98"/>
      <c r="AG21" s="107"/>
      <c r="AH21" s="106">
        <v>4.099</v>
      </c>
      <c r="AI21" s="106">
        <v>4.108</v>
      </c>
      <c r="AJ21" s="106">
        <v>4.055</v>
      </c>
      <c r="AK21" s="106">
        <v>4.089</v>
      </c>
      <c r="AL21" s="106">
        <v>4.032</v>
      </c>
      <c r="AM21" s="106">
        <v>4.131</v>
      </c>
      <c r="AN21" s="106">
        <v>3.969</v>
      </c>
      <c r="AO21" s="106">
        <v>3.977</v>
      </c>
      <c r="AP21" s="106">
        <v>4.057</v>
      </c>
      <c r="AQ21" s="106">
        <v>4.02</v>
      </c>
      <c r="AR21" s="106">
        <v>3.988</v>
      </c>
      <c r="AS21" s="106">
        <v>4.012</v>
      </c>
      <c r="AT21" s="106">
        <v>3.981</v>
      </c>
      <c r="AU21" s="109">
        <v>4.156</v>
      </c>
      <c r="AV21" s="109">
        <v>4.066</v>
      </c>
      <c r="AW21" s="109">
        <v>3.98</v>
      </c>
      <c r="AX21" s="109">
        <v>4.124</v>
      </c>
      <c r="AY21" s="109">
        <v>4.063</v>
      </c>
      <c r="AZ21" s="109">
        <v>4.03</v>
      </c>
      <c r="BA21" s="109">
        <v>4.072</v>
      </c>
      <c r="BB21" s="109">
        <v>4.162</v>
      </c>
      <c r="BC21" s="109">
        <v>4.07</v>
      </c>
      <c r="BD21" s="109">
        <v>4.133</v>
      </c>
      <c r="BE21" s="109">
        <v>3.968</v>
      </c>
      <c r="BF21" s="109">
        <v>4.17</v>
      </c>
      <c r="BG21" s="109">
        <v>4.163</v>
      </c>
      <c r="BH21" s="109">
        <v>3.998</v>
      </c>
      <c r="BI21" s="109">
        <v>4.151</v>
      </c>
      <c r="BJ21" s="109">
        <v>3.987</v>
      </c>
      <c r="BK21" s="109">
        <v>4.153</v>
      </c>
      <c r="BL21" s="109">
        <v>4.109</v>
      </c>
      <c r="BM21" s="109">
        <v>4.065</v>
      </c>
    </row>
    <row r="22" ht="15" customHeight="1" spans="1:65">
      <c r="A22" s="41"/>
      <c r="B22" s="42" t="s">
        <v>80</v>
      </c>
      <c r="C22" s="36" t="s">
        <v>81</v>
      </c>
      <c r="D22" s="47" t="s">
        <v>82</v>
      </c>
      <c r="E22" s="43"/>
      <c r="F22" s="38" t="s">
        <v>55</v>
      </c>
      <c r="G22" s="44">
        <v>5.27</v>
      </c>
      <c r="H22" s="46">
        <v>0.15</v>
      </c>
      <c r="I22" s="46">
        <v>0.15</v>
      </c>
      <c r="J22" s="64" t="s">
        <v>56</v>
      </c>
      <c r="K22" s="65">
        <f t="shared" si="0"/>
        <v>5.42</v>
      </c>
      <c r="L22" s="65">
        <f t="shared" si="1"/>
        <v>5.12</v>
      </c>
      <c r="M22" s="66"/>
      <c r="N22" s="67">
        <f t="shared" si="2"/>
        <v>5.295</v>
      </c>
      <c r="O22" s="67">
        <f t="shared" si="3"/>
        <v>5.237</v>
      </c>
      <c r="P22" s="67">
        <f t="shared" si="4"/>
        <v>5.267125</v>
      </c>
      <c r="Q22" s="78">
        <f t="shared" si="5"/>
        <v>0.0185398437547788</v>
      </c>
      <c r="R22" s="79">
        <f t="shared" si="6"/>
        <v>2.69689435689618</v>
      </c>
      <c r="S22" s="79">
        <f t="shared" si="7"/>
        <v>2.74858483207002</v>
      </c>
      <c r="T22" s="79">
        <f t="shared" si="8"/>
        <v>2.64520388172235</v>
      </c>
      <c r="U22" s="79">
        <f t="shared" si="9"/>
        <v>2.64520388172235</v>
      </c>
      <c r="V22" s="80">
        <f t="shared" si="10"/>
        <v>0.999999999999999</v>
      </c>
      <c r="W22" s="82"/>
      <c r="X22" s="82"/>
      <c r="Y22" s="82"/>
      <c r="Z22" s="82"/>
      <c r="AA22" s="94"/>
      <c r="AB22" s="95"/>
      <c r="AC22" s="96"/>
      <c r="AD22" s="97"/>
      <c r="AE22" s="97"/>
      <c r="AF22" s="98"/>
      <c r="AG22" s="107"/>
      <c r="AH22" s="106">
        <v>5.275</v>
      </c>
      <c r="AI22" s="106">
        <v>5.292</v>
      </c>
      <c r="AJ22" s="106">
        <v>5.269</v>
      </c>
      <c r="AK22" s="106">
        <v>5.272</v>
      </c>
      <c r="AL22" s="106">
        <v>5.25</v>
      </c>
      <c r="AM22" s="106">
        <v>5.266</v>
      </c>
      <c r="AN22" s="106">
        <v>5.268</v>
      </c>
      <c r="AO22" s="106">
        <v>5.26</v>
      </c>
      <c r="AP22" s="106">
        <v>5.295</v>
      </c>
      <c r="AQ22" s="106">
        <v>5.282</v>
      </c>
      <c r="AR22" s="106">
        <v>5.264</v>
      </c>
      <c r="AS22" s="106">
        <v>5.25</v>
      </c>
      <c r="AT22" s="106">
        <v>5.291</v>
      </c>
      <c r="AU22" s="109">
        <v>5.253</v>
      </c>
      <c r="AV22" s="109">
        <v>5.284</v>
      </c>
      <c r="AW22" s="109">
        <v>5.286</v>
      </c>
      <c r="AX22" s="109">
        <v>5.287</v>
      </c>
      <c r="AY22" s="109">
        <v>5.273</v>
      </c>
      <c r="AZ22" s="109">
        <v>5.249</v>
      </c>
      <c r="BA22" s="109">
        <v>5.254</v>
      </c>
      <c r="BB22" s="109">
        <v>5.292</v>
      </c>
      <c r="BC22" s="109">
        <v>5.244</v>
      </c>
      <c r="BD22" s="109">
        <v>5.248</v>
      </c>
      <c r="BE22" s="109">
        <v>5.293</v>
      </c>
      <c r="BF22" s="109">
        <v>5.28</v>
      </c>
      <c r="BG22" s="109">
        <v>5.237</v>
      </c>
      <c r="BH22" s="109">
        <v>5.284</v>
      </c>
      <c r="BI22" s="109">
        <v>5.27</v>
      </c>
      <c r="BJ22" s="109">
        <v>5.263</v>
      </c>
      <c r="BK22" s="109">
        <v>5.242</v>
      </c>
      <c r="BL22" s="109">
        <v>5.238</v>
      </c>
      <c r="BM22" s="109">
        <v>5.237</v>
      </c>
    </row>
    <row r="23" ht="15" customHeight="1" spans="1:65">
      <c r="A23" s="41"/>
      <c r="B23" s="42" t="s">
        <v>83</v>
      </c>
      <c r="C23" s="36" t="s">
        <v>84</v>
      </c>
      <c r="D23" s="36" t="s">
        <v>82</v>
      </c>
      <c r="E23" s="43"/>
      <c r="F23" s="38" t="s">
        <v>55</v>
      </c>
      <c r="G23" s="44">
        <v>5.27</v>
      </c>
      <c r="H23" s="46">
        <v>0.15</v>
      </c>
      <c r="I23" s="46">
        <v>0.15</v>
      </c>
      <c r="J23" s="64" t="s">
        <v>56</v>
      </c>
      <c r="K23" s="65">
        <f t="shared" si="0"/>
        <v>5.42</v>
      </c>
      <c r="L23" s="65">
        <f t="shared" si="1"/>
        <v>5.12</v>
      </c>
      <c r="M23" s="66"/>
      <c r="N23" s="67">
        <f t="shared" si="2"/>
        <v>5.313</v>
      </c>
      <c r="O23" s="67">
        <f t="shared" si="3"/>
        <v>5.237</v>
      </c>
      <c r="P23" s="67">
        <f t="shared" si="4"/>
        <v>5.27425</v>
      </c>
      <c r="Q23" s="78">
        <f t="shared" si="5"/>
        <v>0.0262776735848563</v>
      </c>
      <c r="R23" s="79">
        <f t="shared" si="6"/>
        <v>1.90275595891467</v>
      </c>
      <c r="S23" s="79">
        <f t="shared" si="7"/>
        <v>1.84884454007876</v>
      </c>
      <c r="T23" s="79">
        <f t="shared" si="8"/>
        <v>1.95666737775059</v>
      </c>
      <c r="U23" s="79">
        <f t="shared" si="9"/>
        <v>1.84884454007876</v>
      </c>
      <c r="V23" s="80">
        <f t="shared" si="10"/>
        <v>0.999999983251621</v>
      </c>
      <c r="W23" s="82"/>
      <c r="X23" s="82"/>
      <c r="Y23" s="82"/>
      <c r="Z23" s="82"/>
      <c r="AA23" s="94"/>
      <c r="AB23" s="95"/>
      <c r="AC23" s="96"/>
      <c r="AD23" s="97"/>
      <c r="AE23" s="97"/>
      <c r="AF23" s="98"/>
      <c r="AG23" s="107"/>
      <c r="AH23" s="106">
        <v>5.256</v>
      </c>
      <c r="AI23" s="106">
        <v>5.291</v>
      </c>
      <c r="AJ23" s="106">
        <v>5.257</v>
      </c>
      <c r="AK23" s="106">
        <v>5.239</v>
      </c>
      <c r="AL23" s="106">
        <v>5.308</v>
      </c>
      <c r="AM23" s="106">
        <v>5.302</v>
      </c>
      <c r="AN23" s="106">
        <v>5.244</v>
      </c>
      <c r="AO23" s="106">
        <v>5.288</v>
      </c>
      <c r="AP23" s="106">
        <v>5.289</v>
      </c>
      <c r="AQ23" s="106">
        <v>5.237</v>
      </c>
      <c r="AR23" s="106">
        <v>5.275</v>
      </c>
      <c r="AS23" s="106">
        <v>5.255</v>
      </c>
      <c r="AT23" s="106">
        <v>5.299</v>
      </c>
      <c r="AU23" s="109">
        <v>5.244</v>
      </c>
      <c r="AV23" s="109">
        <v>5.24</v>
      </c>
      <c r="AW23" s="109">
        <v>5.249</v>
      </c>
      <c r="AX23" s="109">
        <v>5.31</v>
      </c>
      <c r="AY23" s="109">
        <v>5.313</v>
      </c>
      <c r="AZ23" s="109">
        <v>5.252</v>
      </c>
      <c r="BA23" s="109">
        <v>5.255</v>
      </c>
      <c r="BB23" s="109">
        <v>5.237</v>
      </c>
      <c r="BC23" s="109">
        <v>5.252</v>
      </c>
      <c r="BD23" s="109">
        <v>5.259</v>
      </c>
      <c r="BE23" s="109">
        <v>5.259</v>
      </c>
      <c r="BF23" s="109">
        <v>5.308</v>
      </c>
      <c r="BG23" s="109">
        <v>5.313</v>
      </c>
      <c r="BH23" s="109">
        <v>5.305</v>
      </c>
      <c r="BI23" s="109">
        <v>5.286</v>
      </c>
      <c r="BJ23" s="109">
        <v>5.287</v>
      </c>
      <c r="BK23" s="109">
        <v>5.295</v>
      </c>
      <c r="BL23" s="109">
        <v>5.273</v>
      </c>
      <c r="BM23" s="109">
        <v>5.299</v>
      </c>
    </row>
    <row r="24" ht="15" customHeight="1" spans="1:65">
      <c r="A24" s="41"/>
      <c r="B24" s="42" t="s">
        <v>85</v>
      </c>
      <c r="C24" s="36" t="s">
        <v>86</v>
      </c>
      <c r="D24" s="36" t="s">
        <v>87</v>
      </c>
      <c r="E24" s="43"/>
      <c r="F24" s="38" t="s">
        <v>55</v>
      </c>
      <c r="G24" s="44">
        <v>11.12</v>
      </c>
      <c r="H24" s="46">
        <v>0.15</v>
      </c>
      <c r="I24" s="46">
        <v>0.15</v>
      </c>
      <c r="J24" s="64" t="s">
        <v>56</v>
      </c>
      <c r="K24" s="65">
        <f t="shared" si="0"/>
        <v>11.27</v>
      </c>
      <c r="L24" s="65">
        <f t="shared" si="1"/>
        <v>10.97</v>
      </c>
      <c r="M24" s="66"/>
      <c r="N24" s="67">
        <f t="shared" si="2"/>
        <v>11.161</v>
      </c>
      <c r="O24" s="67">
        <f t="shared" si="3"/>
        <v>11.078</v>
      </c>
      <c r="P24" s="67">
        <f t="shared" si="4"/>
        <v>11.1183125</v>
      </c>
      <c r="Q24" s="78">
        <f t="shared" si="5"/>
        <v>0.025758728555078</v>
      </c>
      <c r="R24" s="79">
        <f t="shared" si="6"/>
        <v>1.94108959582724</v>
      </c>
      <c r="S24" s="79">
        <f t="shared" si="7"/>
        <v>1.96292685378031</v>
      </c>
      <c r="T24" s="79">
        <f t="shared" si="8"/>
        <v>1.91925233787418</v>
      </c>
      <c r="U24" s="79">
        <f t="shared" si="9"/>
        <v>1.91925233787418</v>
      </c>
      <c r="V24" s="80">
        <f t="shared" si="10"/>
        <v>0.999999993792775</v>
      </c>
      <c r="W24" s="82"/>
      <c r="X24" s="82"/>
      <c r="Y24" s="82"/>
      <c r="Z24" s="82"/>
      <c r="AA24" s="94"/>
      <c r="AB24" s="95"/>
      <c r="AC24" s="96"/>
      <c r="AD24" s="97"/>
      <c r="AE24" s="97"/>
      <c r="AF24" s="98"/>
      <c r="AG24" s="107"/>
      <c r="AH24" s="106">
        <v>11.109</v>
      </c>
      <c r="AI24" s="106">
        <v>11.086</v>
      </c>
      <c r="AJ24" s="106">
        <v>11.096</v>
      </c>
      <c r="AK24" s="106">
        <v>11.139</v>
      </c>
      <c r="AL24" s="106">
        <v>11.138</v>
      </c>
      <c r="AM24" s="106">
        <v>11.107</v>
      </c>
      <c r="AN24" s="106">
        <v>11.14</v>
      </c>
      <c r="AO24" s="106">
        <v>11.159</v>
      </c>
      <c r="AP24" s="106">
        <v>11.089</v>
      </c>
      <c r="AQ24" s="106">
        <v>11.157</v>
      </c>
      <c r="AR24" s="106">
        <v>11.082</v>
      </c>
      <c r="AS24" s="106">
        <v>11.078</v>
      </c>
      <c r="AT24" s="106">
        <v>11.134</v>
      </c>
      <c r="AU24" s="109">
        <v>11.101</v>
      </c>
      <c r="AV24" s="109">
        <v>11.143</v>
      </c>
      <c r="AW24" s="109">
        <v>11.091</v>
      </c>
      <c r="AX24" s="109">
        <v>11.151</v>
      </c>
      <c r="AY24" s="109">
        <v>11.128</v>
      </c>
      <c r="AZ24" s="109">
        <v>11.145</v>
      </c>
      <c r="BA24" s="109">
        <v>11.143</v>
      </c>
      <c r="BB24" s="109">
        <v>11.122</v>
      </c>
      <c r="BC24" s="109">
        <v>11.088</v>
      </c>
      <c r="BD24" s="109">
        <v>11.122</v>
      </c>
      <c r="BE24" s="109">
        <v>11.161</v>
      </c>
      <c r="BF24" s="109">
        <v>11.128</v>
      </c>
      <c r="BG24" s="109">
        <v>11.102</v>
      </c>
      <c r="BH24" s="109">
        <v>11.122</v>
      </c>
      <c r="BI24" s="109">
        <v>11.085</v>
      </c>
      <c r="BJ24" s="109">
        <v>11.137</v>
      </c>
      <c r="BK24" s="109">
        <v>11.119</v>
      </c>
      <c r="BL24" s="109">
        <v>11.102</v>
      </c>
      <c r="BM24" s="109">
        <v>11.082</v>
      </c>
    </row>
    <row r="25" ht="15" customHeight="1" spans="1:65">
      <c r="A25" s="41"/>
      <c r="B25" s="42" t="s">
        <v>88</v>
      </c>
      <c r="C25" s="36" t="s">
        <v>89</v>
      </c>
      <c r="D25" s="36" t="s">
        <v>87</v>
      </c>
      <c r="E25" s="43"/>
      <c r="F25" s="38" t="s">
        <v>55</v>
      </c>
      <c r="G25" s="44">
        <v>11.12</v>
      </c>
      <c r="H25" s="46">
        <v>0.15</v>
      </c>
      <c r="I25" s="46">
        <v>0.15</v>
      </c>
      <c r="J25" s="64" t="s">
        <v>56</v>
      </c>
      <c r="K25" s="65">
        <f t="shared" si="0"/>
        <v>11.27</v>
      </c>
      <c r="L25" s="65">
        <f t="shared" si="1"/>
        <v>10.97</v>
      </c>
      <c r="M25" s="66"/>
      <c r="N25" s="67">
        <f t="shared" si="2"/>
        <v>11.166</v>
      </c>
      <c r="O25" s="67">
        <f t="shared" si="3"/>
        <v>11.085</v>
      </c>
      <c r="P25" s="67">
        <f t="shared" si="4"/>
        <v>11.1246875</v>
      </c>
      <c r="Q25" s="78">
        <f t="shared" si="5"/>
        <v>0.0229690359593785</v>
      </c>
      <c r="R25" s="79">
        <f t="shared" si="6"/>
        <v>2.17684364674367</v>
      </c>
      <c r="S25" s="79">
        <f t="shared" si="7"/>
        <v>2.10881728278292</v>
      </c>
      <c r="T25" s="79">
        <f t="shared" si="8"/>
        <v>2.24487001070443</v>
      </c>
      <c r="U25" s="79">
        <f t="shared" si="9"/>
        <v>2.10881728278292</v>
      </c>
      <c r="V25" s="80">
        <f t="shared" si="10"/>
        <v>0.99999999986635</v>
      </c>
      <c r="W25" s="82"/>
      <c r="X25" s="82"/>
      <c r="Y25" s="82"/>
      <c r="Z25" s="82"/>
      <c r="AA25" s="94"/>
      <c r="AB25" s="95"/>
      <c r="AC25" s="96"/>
      <c r="AD25" s="97"/>
      <c r="AE25" s="97"/>
      <c r="AF25" s="98"/>
      <c r="AG25" s="107"/>
      <c r="AH25" s="106">
        <v>11.111</v>
      </c>
      <c r="AI25" s="106">
        <v>11.108</v>
      </c>
      <c r="AJ25" s="106">
        <v>11.085</v>
      </c>
      <c r="AK25" s="106">
        <v>11.158</v>
      </c>
      <c r="AL25" s="106">
        <v>11.088</v>
      </c>
      <c r="AM25" s="106">
        <v>11.166</v>
      </c>
      <c r="AN25" s="106">
        <v>11.131</v>
      </c>
      <c r="AO25" s="106">
        <v>11.165</v>
      </c>
      <c r="AP25" s="106">
        <v>11.126</v>
      </c>
      <c r="AQ25" s="106">
        <v>11.156</v>
      </c>
      <c r="AR25" s="106">
        <v>11.138</v>
      </c>
      <c r="AS25" s="106">
        <v>11.121</v>
      </c>
      <c r="AT25" s="106">
        <v>11.143</v>
      </c>
      <c r="AU25" s="109">
        <v>11.101</v>
      </c>
      <c r="AV25" s="109">
        <v>11.104</v>
      </c>
      <c r="AW25" s="109">
        <v>11.124</v>
      </c>
      <c r="AX25" s="109">
        <v>11.087</v>
      </c>
      <c r="AY25" s="109">
        <v>11.127</v>
      </c>
      <c r="AZ25" s="109">
        <v>11.093</v>
      </c>
      <c r="BA25" s="109">
        <v>11.133</v>
      </c>
      <c r="BB25" s="109">
        <v>11.122</v>
      </c>
      <c r="BC25" s="109">
        <v>11.119</v>
      </c>
      <c r="BD25" s="109">
        <v>11.12</v>
      </c>
      <c r="BE25" s="109">
        <v>11.141</v>
      </c>
      <c r="BF25" s="109">
        <v>11.148</v>
      </c>
      <c r="BG25" s="109">
        <v>11.129</v>
      </c>
      <c r="BH25" s="109">
        <v>11.155</v>
      </c>
      <c r="BI25" s="109">
        <v>11.138</v>
      </c>
      <c r="BJ25" s="109">
        <v>11.117</v>
      </c>
      <c r="BK25" s="109">
        <v>11.096</v>
      </c>
      <c r="BL25" s="109">
        <v>11.137</v>
      </c>
      <c r="BM25" s="109">
        <v>11.103</v>
      </c>
    </row>
    <row r="26" ht="15" customHeight="1" spans="1:65">
      <c r="A26" s="41"/>
      <c r="B26" s="42" t="s">
        <v>90</v>
      </c>
      <c r="C26" s="36" t="s">
        <v>91</v>
      </c>
      <c r="D26" s="36" t="s">
        <v>87</v>
      </c>
      <c r="E26" s="43"/>
      <c r="F26" s="38" t="s">
        <v>55</v>
      </c>
      <c r="G26" s="44">
        <v>11.12</v>
      </c>
      <c r="H26" s="46">
        <v>0.15</v>
      </c>
      <c r="I26" s="46">
        <v>0.15</v>
      </c>
      <c r="J26" s="64" t="s">
        <v>56</v>
      </c>
      <c r="K26" s="65">
        <f t="shared" si="0"/>
        <v>11.27</v>
      </c>
      <c r="L26" s="65">
        <f t="shared" si="1"/>
        <v>10.97</v>
      </c>
      <c r="M26" s="66"/>
      <c r="N26" s="67">
        <f t="shared" si="2"/>
        <v>11.172</v>
      </c>
      <c r="O26" s="67">
        <f t="shared" si="3"/>
        <v>11.066</v>
      </c>
      <c r="P26" s="67">
        <f t="shared" si="4"/>
        <v>11.13165625</v>
      </c>
      <c r="Q26" s="78">
        <f t="shared" si="5"/>
        <v>0.0271466856231581</v>
      </c>
      <c r="R26" s="79">
        <f t="shared" si="6"/>
        <v>1.84184547219077</v>
      </c>
      <c r="S26" s="79">
        <f t="shared" si="7"/>
        <v>1.69871873028929</v>
      </c>
      <c r="T26" s="79">
        <f t="shared" si="8"/>
        <v>1.98497221409226</v>
      </c>
      <c r="U26" s="79">
        <f t="shared" si="9"/>
        <v>1.69871873028929</v>
      </c>
      <c r="V26" s="80">
        <f t="shared" si="10"/>
        <v>0.999999825389386</v>
      </c>
      <c r="W26" s="82"/>
      <c r="X26" s="82"/>
      <c r="Y26" s="82"/>
      <c r="Z26" s="82"/>
      <c r="AA26" s="94"/>
      <c r="AB26" s="95"/>
      <c r="AC26" s="96"/>
      <c r="AD26" s="97"/>
      <c r="AE26" s="97"/>
      <c r="AF26" s="98"/>
      <c r="AG26" s="107"/>
      <c r="AH26" s="106">
        <v>11.148</v>
      </c>
      <c r="AI26" s="106">
        <v>11.123</v>
      </c>
      <c r="AJ26" s="106">
        <v>11.156</v>
      </c>
      <c r="AK26" s="106">
        <v>11.171</v>
      </c>
      <c r="AL26" s="106">
        <v>11.14</v>
      </c>
      <c r="AM26" s="106">
        <v>11.149</v>
      </c>
      <c r="AN26" s="106">
        <v>11.155</v>
      </c>
      <c r="AO26" s="106">
        <v>11.066</v>
      </c>
      <c r="AP26" s="106">
        <v>11.1</v>
      </c>
      <c r="AQ26" s="106">
        <v>11.129</v>
      </c>
      <c r="AR26" s="106">
        <v>11.147</v>
      </c>
      <c r="AS26" s="106">
        <v>11.146</v>
      </c>
      <c r="AT26" s="106">
        <v>11.128</v>
      </c>
      <c r="AU26" s="109">
        <v>11.124</v>
      </c>
      <c r="AV26" s="109">
        <v>11.124</v>
      </c>
      <c r="AW26" s="109">
        <v>11.147</v>
      </c>
      <c r="AX26" s="109">
        <v>11.128</v>
      </c>
      <c r="AY26" s="109">
        <v>11.095</v>
      </c>
      <c r="AZ26" s="109">
        <v>11.088</v>
      </c>
      <c r="BA26" s="109">
        <v>11.172</v>
      </c>
      <c r="BB26" s="109">
        <v>11.14</v>
      </c>
      <c r="BC26" s="109">
        <v>11.136</v>
      </c>
      <c r="BD26" s="109">
        <v>11.144</v>
      </c>
      <c r="BE26" s="109">
        <v>11.117</v>
      </c>
      <c r="BF26" s="109">
        <v>11.117</v>
      </c>
      <c r="BG26" s="109">
        <v>11.091</v>
      </c>
      <c r="BH26" s="109">
        <v>11.155</v>
      </c>
      <c r="BI26" s="109">
        <v>11.168</v>
      </c>
      <c r="BJ26" s="109">
        <v>11.076</v>
      </c>
      <c r="BK26" s="109">
        <v>11.159</v>
      </c>
      <c r="BL26" s="109">
        <v>11.124</v>
      </c>
      <c r="BM26" s="109">
        <v>11.15</v>
      </c>
    </row>
    <row r="27" ht="15" customHeight="1" spans="1:65">
      <c r="A27" s="41"/>
      <c r="B27" s="42" t="s">
        <v>92</v>
      </c>
      <c r="C27" s="36" t="s">
        <v>93</v>
      </c>
      <c r="D27" s="36" t="s">
        <v>87</v>
      </c>
      <c r="E27" s="43"/>
      <c r="F27" s="38" t="s">
        <v>55</v>
      </c>
      <c r="G27" s="44">
        <v>11.12</v>
      </c>
      <c r="H27" s="46">
        <v>0.15</v>
      </c>
      <c r="I27" s="46">
        <v>0.15</v>
      </c>
      <c r="J27" s="64" t="s">
        <v>56</v>
      </c>
      <c r="K27" s="65">
        <f t="shared" si="0"/>
        <v>11.27</v>
      </c>
      <c r="L27" s="65">
        <f t="shared" si="1"/>
        <v>10.97</v>
      </c>
      <c r="M27" s="66"/>
      <c r="N27" s="67">
        <f t="shared" si="2"/>
        <v>11.161</v>
      </c>
      <c r="O27" s="67">
        <f t="shared" si="3"/>
        <v>11.088</v>
      </c>
      <c r="P27" s="67">
        <f t="shared" si="4"/>
        <v>11.12075</v>
      </c>
      <c r="Q27" s="78">
        <f t="shared" si="5"/>
        <v>0.0199854785991907</v>
      </c>
      <c r="R27" s="79">
        <f t="shared" si="6"/>
        <v>2.50181649400304</v>
      </c>
      <c r="S27" s="79">
        <f t="shared" si="7"/>
        <v>2.489307411533</v>
      </c>
      <c r="T27" s="79">
        <f t="shared" si="8"/>
        <v>2.51432557647309</v>
      </c>
      <c r="U27" s="79">
        <f t="shared" si="9"/>
        <v>2.489307411533</v>
      </c>
      <c r="V27" s="80">
        <f t="shared" si="10"/>
        <v>0.999999999999936</v>
      </c>
      <c r="W27" s="82"/>
      <c r="X27" s="82"/>
      <c r="Y27" s="82"/>
      <c r="Z27" s="82"/>
      <c r="AA27" s="94"/>
      <c r="AB27" s="95"/>
      <c r="AC27" s="96"/>
      <c r="AD27" s="97"/>
      <c r="AE27" s="97"/>
      <c r="AF27" s="98"/>
      <c r="AG27" s="107"/>
      <c r="AH27" s="106">
        <v>11.093</v>
      </c>
      <c r="AI27" s="106">
        <v>11.154</v>
      </c>
      <c r="AJ27" s="106">
        <v>11.095</v>
      </c>
      <c r="AK27" s="106">
        <v>11.109</v>
      </c>
      <c r="AL27" s="106">
        <v>11.14</v>
      </c>
      <c r="AM27" s="106">
        <v>11.112</v>
      </c>
      <c r="AN27" s="106">
        <v>11.135</v>
      </c>
      <c r="AO27" s="106">
        <v>11.114</v>
      </c>
      <c r="AP27" s="106">
        <v>11.133</v>
      </c>
      <c r="AQ27" s="106">
        <v>11.104</v>
      </c>
      <c r="AR27" s="106">
        <v>11.108</v>
      </c>
      <c r="AS27" s="106">
        <v>11.115</v>
      </c>
      <c r="AT27" s="106">
        <v>11.121</v>
      </c>
      <c r="AU27" s="109">
        <v>11.137</v>
      </c>
      <c r="AV27" s="109">
        <v>11.104</v>
      </c>
      <c r="AW27" s="109">
        <v>11.095</v>
      </c>
      <c r="AX27" s="109">
        <v>11.161</v>
      </c>
      <c r="AY27" s="109">
        <v>11.15</v>
      </c>
      <c r="AZ27" s="109">
        <v>11.126</v>
      </c>
      <c r="BA27" s="109">
        <v>11.115</v>
      </c>
      <c r="BB27" s="109">
        <v>11.111</v>
      </c>
      <c r="BC27" s="109">
        <v>11.132</v>
      </c>
      <c r="BD27" s="109">
        <v>11.131</v>
      </c>
      <c r="BE27" s="109">
        <v>11.129</v>
      </c>
      <c r="BF27" s="109">
        <v>11.102</v>
      </c>
      <c r="BG27" s="109">
        <v>11.126</v>
      </c>
      <c r="BH27" s="109">
        <v>11.111</v>
      </c>
      <c r="BI27" s="109">
        <v>11.088</v>
      </c>
      <c r="BJ27" s="109">
        <v>11.088</v>
      </c>
      <c r="BK27" s="109">
        <v>11.154</v>
      </c>
      <c r="BL27" s="109">
        <v>11.142</v>
      </c>
      <c r="BM27" s="109">
        <v>11.129</v>
      </c>
    </row>
    <row r="28" ht="15" customHeight="1" spans="1:65">
      <c r="A28" s="41"/>
      <c r="B28" s="42" t="s">
        <v>94</v>
      </c>
      <c r="C28" s="36" t="s">
        <v>95</v>
      </c>
      <c r="D28" s="36" t="s">
        <v>82</v>
      </c>
      <c r="E28" s="43"/>
      <c r="F28" s="38" t="s">
        <v>55</v>
      </c>
      <c r="G28" s="44">
        <v>9.09</v>
      </c>
      <c r="H28" s="46">
        <v>0.15</v>
      </c>
      <c r="I28" s="46">
        <v>0.15</v>
      </c>
      <c r="J28" s="64" t="s">
        <v>56</v>
      </c>
      <c r="K28" s="65">
        <f t="shared" si="0"/>
        <v>9.24</v>
      </c>
      <c r="L28" s="65">
        <f t="shared" si="1"/>
        <v>8.94</v>
      </c>
      <c r="M28" s="66"/>
      <c r="N28" s="67">
        <f t="shared" si="2"/>
        <v>9.141</v>
      </c>
      <c r="O28" s="67">
        <f t="shared" si="3"/>
        <v>9.065</v>
      </c>
      <c r="P28" s="67">
        <f t="shared" si="4"/>
        <v>9.10053125</v>
      </c>
      <c r="Q28" s="78">
        <f t="shared" si="5"/>
        <v>0.0234314158769802</v>
      </c>
      <c r="R28" s="79">
        <f t="shared" si="6"/>
        <v>2.13388726752623</v>
      </c>
      <c r="S28" s="79">
        <f t="shared" si="7"/>
        <v>1.984070598952</v>
      </c>
      <c r="T28" s="79">
        <f t="shared" si="8"/>
        <v>2.28370393610047</v>
      </c>
      <c r="U28" s="79">
        <f t="shared" si="9"/>
        <v>1.984070598952</v>
      </c>
      <c r="V28" s="80">
        <f t="shared" si="10"/>
        <v>0.999999998673622</v>
      </c>
      <c r="W28" s="82"/>
      <c r="X28" s="82"/>
      <c r="Y28" s="82"/>
      <c r="Z28" s="82"/>
      <c r="AA28" s="94"/>
      <c r="AB28" s="95"/>
      <c r="AC28" s="96"/>
      <c r="AD28" s="97"/>
      <c r="AE28" s="97"/>
      <c r="AF28" s="98"/>
      <c r="AG28" s="107"/>
      <c r="AH28" s="106">
        <v>9.065</v>
      </c>
      <c r="AI28" s="106">
        <v>9.083</v>
      </c>
      <c r="AJ28" s="106">
        <v>9.087</v>
      </c>
      <c r="AK28" s="106">
        <v>9.109</v>
      </c>
      <c r="AL28" s="106">
        <v>9.101</v>
      </c>
      <c r="AM28" s="106">
        <v>9.141</v>
      </c>
      <c r="AN28" s="106">
        <v>9.12</v>
      </c>
      <c r="AO28" s="106">
        <v>9.075</v>
      </c>
      <c r="AP28" s="106">
        <v>9.065</v>
      </c>
      <c r="AQ28" s="106">
        <v>9.109</v>
      </c>
      <c r="AR28" s="106">
        <v>9.105</v>
      </c>
      <c r="AS28" s="106">
        <v>9.074</v>
      </c>
      <c r="AT28" s="106">
        <v>9.094</v>
      </c>
      <c r="AU28" s="109">
        <v>9.105</v>
      </c>
      <c r="AV28" s="109">
        <v>9.068</v>
      </c>
      <c r="AW28" s="109">
        <v>9.123</v>
      </c>
      <c r="AX28" s="109">
        <v>9.13</v>
      </c>
      <c r="AY28" s="109">
        <v>9.134</v>
      </c>
      <c r="AZ28" s="109">
        <v>9.095</v>
      </c>
      <c r="BA28" s="109">
        <v>9.074</v>
      </c>
      <c r="BB28" s="109">
        <v>9.136</v>
      </c>
      <c r="BC28" s="109">
        <v>9.086</v>
      </c>
      <c r="BD28" s="109">
        <v>9.11</v>
      </c>
      <c r="BE28" s="109">
        <v>9.1</v>
      </c>
      <c r="BF28" s="109">
        <v>9.093</v>
      </c>
      <c r="BG28" s="109">
        <v>9.126</v>
      </c>
      <c r="BH28" s="109">
        <v>9.136</v>
      </c>
      <c r="BI28" s="109">
        <v>9.121</v>
      </c>
      <c r="BJ28" s="109">
        <v>9.067</v>
      </c>
      <c r="BK28" s="109">
        <v>9.079</v>
      </c>
      <c r="BL28" s="109">
        <v>9.12</v>
      </c>
      <c r="BM28" s="109">
        <v>9.086</v>
      </c>
    </row>
    <row r="29" ht="15" customHeight="1" spans="1:65">
      <c r="A29" s="41"/>
      <c r="B29" s="42" t="s">
        <v>96</v>
      </c>
      <c r="C29" s="36" t="s">
        <v>97</v>
      </c>
      <c r="D29" s="36" t="s">
        <v>82</v>
      </c>
      <c r="E29" s="43"/>
      <c r="F29" s="38" t="s">
        <v>55</v>
      </c>
      <c r="G29" s="44">
        <v>9.09</v>
      </c>
      <c r="H29" s="46">
        <v>0.15</v>
      </c>
      <c r="I29" s="46">
        <v>0.15</v>
      </c>
      <c r="J29" s="64" t="s">
        <v>56</v>
      </c>
      <c r="K29" s="65">
        <f t="shared" si="0"/>
        <v>9.24</v>
      </c>
      <c r="L29" s="65">
        <f t="shared" si="1"/>
        <v>8.94</v>
      </c>
      <c r="M29" s="66"/>
      <c r="N29" s="67">
        <f t="shared" si="2"/>
        <v>9.139</v>
      </c>
      <c r="O29" s="67">
        <f t="shared" si="3"/>
        <v>9.068</v>
      </c>
      <c r="P29" s="67">
        <f t="shared" si="4"/>
        <v>9.1013125</v>
      </c>
      <c r="Q29" s="78">
        <f t="shared" si="5"/>
        <v>0.0227119941312811</v>
      </c>
      <c r="R29" s="79">
        <f t="shared" si="6"/>
        <v>2.2014799630093</v>
      </c>
      <c r="S29" s="79">
        <f t="shared" si="7"/>
        <v>2.03545168246567</v>
      </c>
      <c r="T29" s="79">
        <f t="shared" si="8"/>
        <v>2.36750824355293</v>
      </c>
      <c r="U29" s="79">
        <f t="shared" si="9"/>
        <v>2.03545168246567</v>
      </c>
      <c r="V29" s="80">
        <f t="shared" si="10"/>
        <v>0.999999999489727</v>
      </c>
      <c r="W29" s="82"/>
      <c r="X29" s="82"/>
      <c r="Y29" s="82"/>
      <c r="Z29" s="82"/>
      <c r="AA29" s="94"/>
      <c r="AB29" s="95"/>
      <c r="AC29" s="96"/>
      <c r="AD29" s="97"/>
      <c r="AE29" s="97"/>
      <c r="AF29" s="98"/>
      <c r="AG29" s="107"/>
      <c r="AH29" s="106">
        <v>9.086</v>
      </c>
      <c r="AI29" s="106">
        <v>9.13</v>
      </c>
      <c r="AJ29" s="106">
        <v>9.088</v>
      </c>
      <c r="AK29" s="106">
        <v>9.127</v>
      </c>
      <c r="AL29" s="106">
        <v>9.069</v>
      </c>
      <c r="AM29" s="106">
        <v>9.123</v>
      </c>
      <c r="AN29" s="106">
        <v>9.069</v>
      </c>
      <c r="AO29" s="106">
        <v>9.136</v>
      </c>
      <c r="AP29" s="106">
        <v>9.123</v>
      </c>
      <c r="AQ29" s="106">
        <v>9.091</v>
      </c>
      <c r="AR29" s="106">
        <v>9.089</v>
      </c>
      <c r="AS29" s="106">
        <v>9.084</v>
      </c>
      <c r="AT29" s="106">
        <v>9.139</v>
      </c>
      <c r="AU29" s="109">
        <v>9.117</v>
      </c>
      <c r="AV29" s="109">
        <v>9.069</v>
      </c>
      <c r="AW29" s="109">
        <v>9.091</v>
      </c>
      <c r="AX29" s="109">
        <v>9.086</v>
      </c>
      <c r="AY29" s="109">
        <v>9.133</v>
      </c>
      <c r="AZ29" s="109">
        <v>9.136</v>
      </c>
      <c r="BA29" s="109">
        <v>9.107</v>
      </c>
      <c r="BB29" s="109">
        <v>9.121</v>
      </c>
      <c r="BC29" s="109">
        <v>9.074</v>
      </c>
      <c r="BD29" s="109">
        <v>9.116</v>
      </c>
      <c r="BE29" s="109">
        <v>9.092</v>
      </c>
      <c r="BF29" s="109">
        <v>9.107</v>
      </c>
      <c r="BG29" s="109">
        <v>9.098</v>
      </c>
      <c r="BH29" s="109">
        <v>9.068</v>
      </c>
      <c r="BI29" s="109">
        <v>9.105</v>
      </c>
      <c r="BJ29" s="109">
        <v>9.09</v>
      </c>
      <c r="BK29" s="109">
        <v>9.118</v>
      </c>
      <c r="BL29" s="109">
        <v>9.073</v>
      </c>
      <c r="BM29" s="109">
        <v>9.087</v>
      </c>
    </row>
    <row r="30" ht="15" customHeight="1" spans="1:65">
      <c r="A30" s="41"/>
      <c r="B30" s="42" t="s">
        <v>98</v>
      </c>
      <c r="C30" s="36" t="s">
        <v>99</v>
      </c>
      <c r="D30" s="36" t="s">
        <v>82</v>
      </c>
      <c r="E30" s="43"/>
      <c r="F30" s="38" t="s">
        <v>55</v>
      </c>
      <c r="G30" s="44">
        <v>72.28</v>
      </c>
      <c r="H30" s="46">
        <v>0.15</v>
      </c>
      <c r="I30" s="46">
        <v>0.15</v>
      </c>
      <c r="J30" s="64" t="s">
        <v>56</v>
      </c>
      <c r="K30" s="65">
        <f t="shared" si="0"/>
        <v>72.43</v>
      </c>
      <c r="L30" s="65">
        <f t="shared" si="1"/>
        <v>72.13</v>
      </c>
      <c r="M30" s="66"/>
      <c r="N30" s="67">
        <f t="shared" si="2"/>
        <v>72.327</v>
      </c>
      <c r="O30" s="67">
        <f t="shared" si="3"/>
        <v>72.227</v>
      </c>
      <c r="P30" s="67">
        <f t="shared" si="4"/>
        <v>72.2814375</v>
      </c>
      <c r="Q30" s="78">
        <f t="shared" si="5"/>
        <v>0.032508993792786</v>
      </c>
      <c r="R30" s="79">
        <f t="shared" si="6"/>
        <v>1.53803591457498</v>
      </c>
      <c r="S30" s="79">
        <f t="shared" si="7"/>
        <v>1.52329640372723</v>
      </c>
      <c r="T30" s="79">
        <f t="shared" si="8"/>
        <v>1.55277542542285</v>
      </c>
      <c r="U30" s="79">
        <f t="shared" si="9"/>
        <v>1.52329640372723</v>
      </c>
      <c r="V30" s="80">
        <f t="shared" si="10"/>
        <v>0.999995966136099</v>
      </c>
      <c r="W30" s="82"/>
      <c r="X30" s="82"/>
      <c r="Y30" s="82"/>
      <c r="Z30" s="82"/>
      <c r="AA30" s="94"/>
      <c r="AB30" s="95"/>
      <c r="AC30" s="96"/>
      <c r="AD30" s="97"/>
      <c r="AE30" s="97"/>
      <c r="AF30" s="98"/>
      <c r="AG30" s="107"/>
      <c r="AH30" s="106">
        <v>72.228</v>
      </c>
      <c r="AI30" s="106">
        <v>72.227</v>
      </c>
      <c r="AJ30" s="106">
        <v>72.255</v>
      </c>
      <c r="AK30" s="106">
        <v>72.301</v>
      </c>
      <c r="AL30" s="106">
        <v>72.253</v>
      </c>
      <c r="AM30" s="106">
        <v>72.31</v>
      </c>
      <c r="AN30" s="106">
        <v>72.241</v>
      </c>
      <c r="AO30" s="106">
        <v>72.309</v>
      </c>
      <c r="AP30" s="106">
        <v>72.244</v>
      </c>
      <c r="AQ30" s="106">
        <v>72.292</v>
      </c>
      <c r="AR30" s="106">
        <v>72.324</v>
      </c>
      <c r="AS30" s="106">
        <v>72.286</v>
      </c>
      <c r="AT30" s="106">
        <v>72.277</v>
      </c>
      <c r="AU30" s="109">
        <v>72.275</v>
      </c>
      <c r="AV30" s="109">
        <v>72.234</v>
      </c>
      <c r="AW30" s="109">
        <v>72.234</v>
      </c>
      <c r="AX30" s="109">
        <v>72.259</v>
      </c>
      <c r="AY30" s="109">
        <v>72.323</v>
      </c>
      <c r="AZ30" s="109">
        <v>72.305</v>
      </c>
      <c r="BA30" s="109">
        <v>72.309</v>
      </c>
      <c r="BB30" s="109">
        <v>72.311</v>
      </c>
      <c r="BC30" s="109">
        <v>72.245</v>
      </c>
      <c r="BD30" s="109">
        <v>72.286</v>
      </c>
      <c r="BE30" s="109">
        <v>72.308</v>
      </c>
      <c r="BF30" s="109">
        <v>72.248</v>
      </c>
      <c r="BG30" s="109">
        <v>72.327</v>
      </c>
      <c r="BH30" s="109">
        <v>72.261</v>
      </c>
      <c r="BI30" s="109">
        <v>72.309</v>
      </c>
      <c r="BJ30" s="109">
        <v>72.307</v>
      </c>
      <c r="BK30" s="109">
        <v>72.325</v>
      </c>
      <c r="BL30" s="109">
        <v>72.29</v>
      </c>
      <c r="BM30" s="109">
        <v>72.303</v>
      </c>
    </row>
    <row r="31" s="7" customFormat="1" ht="15" customHeight="1" spans="2:65">
      <c r="B31" s="42" t="s">
        <v>100</v>
      </c>
      <c r="C31" s="36" t="s">
        <v>101</v>
      </c>
      <c r="D31" s="36" t="s">
        <v>82</v>
      </c>
      <c r="E31" s="37"/>
      <c r="F31" s="38" t="s">
        <v>55</v>
      </c>
      <c r="G31" s="39">
        <v>72.28</v>
      </c>
      <c r="H31" s="40">
        <v>0.15</v>
      </c>
      <c r="I31" s="40">
        <v>0.15</v>
      </c>
      <c r="J31" s="64" t="s">
        <v>56</v>
      </c>
      <c r="K31" s="65">
        <f t="shared" si="0"/>
        <v>72.43</v>
      </c>
      <c r="L31" s="65">
        <f t="shared" si="1"/>
        <v>72.13</v>
      </c>
      <c r="M31" s="66"/>
      <c r="N31" s="67">
        <f t="shared" si="2"/>
        <v>72.316</v>
      </c>
      <c r="O31" s="67">
        <f t="shared" si="3"/>
        <v>72.227</v>
      </c>
      <c r="P31" s="67">
        <f t="shared" si="4"/>
        <v>72.26678125</v>
      </c>
      <c r="Q31" s="78">
        <f t="shared" si="5"/>
        <v>0.0295468292878905</v>
      </c>
      <c r="R31" s="79">
        <f t="shared" si="6"/>
        <v>1.69222895332773</v>
      </c>
      <c r="S31" s="79">
        <f t="shared" si="7"/>
        <v>1.84135662983972</v>
      </c>
      <c r="T31" s="79">
        <f t="shared" si="8"/>
        <v>1.54310127681587</v>
      </c>
      <c r="U31" s="79">
        <f t="shared" si="9"/>
        <v>1.54310127681587</v>
      </c>
      <c r="V31" s="80">
        <f t="shared" si="10"/>
        <v>0.999998148952665</v>
      </c>
      <c r="W31" s="81"/>
      <c r="X31" s="81"/>
      <c r="Y31" s="81"/>
      <c r="Z31" s="81"/>
      <c r="AA31" s="90"/>
      <c r="AB31" s="91"/>
      <c r="AC31" s="91"/>
      <c r="AD31" s="92"/>
      <c r="AE31" s="92"/>
      <c r="AF31" s="93"/>
      <c r="AG31" s="105"/>
      <c r="AH31" s="106">
        <v>72.23</v>
      </c>
      <c r="AI31" s="106">
        <v>72.283</v>
      </c>
      <c r="AJ31" s="106">
        <v>72.25</v>
      </c>
      <c r="AK31" s="106">
        <v>72.31</v>
      </c>
      <c r="AL31" s="106">
        <v>72.297</v>
      </c>
      <c r="AM31" s="106">
        <v>72.252</v>
      </c>
      <c r="AN31" s="106">
        <v>72.303</v>
      </c>
      <c r="AO31" s="106">
        <v>72.227</v>
      </c>
      <c r="AP31" s="106">
        <v>72.23</v>
      </c>
      <c r="AQ31" s="106">
        <v>72.303</v>
      </c>
      <c r="AR31" s="106">
        <v>72.258</v>
      </c>
      <c r="AS31" s="106">
        <v>72.238</v>
      </c>
      <c r="AT31" s="106">
        <v>72.23</v>
      </c>
      <c r="AU31" s="109">
        <v>72.234</v>
      </c>
      <c r="AV31" s="109">
        <v>72.316</v>
      </c>
      <c r="AW31" s="109">
        <v>72.266</v>
      </c>
      <c r="AX31" s="109">
        <v>72.259</v>
      </c>
      <c r="AY31" s="109">
        <v>72.303</v>
      </c>
      <c r="AZ31" s="109">
        <v>72.31</v>
      </c>
      <c r="BA31" s="109">
        <v>72.286</v>
      </c>
      <c r="BB31" s="109">
        <v>72.247</v>
      </c>
      <c r="BC31" s="109">
        <v>72.248</v>
      </c>
      <c r="BD31" s="109">
        <v>72.231</v>
      </c>
      <c r="BE31" s="109">
        <v>72.229</v>
      </c>
      <c r="BF31" s="109">
        <v>72.275</v>
      </c>
      <c r="BG31" s="109">
        <v>72.259</v>
      </c>
      <c r="BH31" s="109">
        <v>72.241</v>
      </c>
      <c r="BI31" s="109">
        <v>72.282</v>
      </c>
      <c r="BJ31" s="109">
        <v>72.257</v>
      </c>
      <c r="BK31" s="109">
        <v>72.31</v>
      </c>
      <c r="BL31" s="109">
        <v>72.283</v>
      </c>
      <c r="BM31" s="109">
        <v>72.29</v>
      </c>
    </row>
    <row r="32" s="7" customFormat="1" ht="15" customHeight="1" spans="2:65">
      <c r="B32" s="42" t="s">
        <v>102</v>
      </c>
      <c r="C32" s="36" t="s">
        <v>103</v>
      </c>
      <c r="D32" s="36" t="s">
        <v>104</v>
      </c>
      <c r="E32" s="37"/>
      <c r="F32" s="38" t="s">
        <v>55</v>
      </c>
      <c r="G32" s="39">
        <v>0</v>
      </c>
      <c r="H32" s="40">
        <v>0.1</v>
      </c>
      <c r="I32" s="40">
        <v>0</v>
      </c>
      <c r="J32" s="64" t="s">
        <v>56</v>
      </c>
      <c r="K32" s="65">
        <f t="shared" si="0"/>
        <v>0.1</v>
      </c>
      <c r="L32" s="65">
        <f t="shared" si="1"/>
        <v>0</v>
      </c>
      <c r="M32" s="66"/>
      <c r="N32" s="67">
        <f t="shared" si="2"/>
        <v>0.034</v>
      </c>
      <c r="O32" s="67">
        <f t="shared" si="3"/>
        <v>0.002</v>
      </c>
      <c r="P32" s="67">
        <f t="shared" si="4"/>
        <v>0.0218125</v>
      </c>
      <c r="Q32" s="78">
        <f t="shared" si="5"/>
        <v>0.00916669110456175</v>
      </c>
      <c r="R32" s="79">
        <f t="shared" si="6"/>
        <v>2.84317423841523</v>
      </c>
      <c r="S32" s="79">
        <f t="shared" si="7"/>
        <v>2.84317423841523</v>
      </c>
      <c r="T32" s="79">
        <f t="shared" ref="T32:T48" si="11">IF(OR($AH32="",ISNUMBER($AH32)=FALSE),"",IF(I32="","",(P32-L32)/(3*Q32)))</f>
        <v>0.79317970360265</v>
      </c>
      <c r="U32" s="79">
        <f t="shared" si="9"/>
        <v>2.84317423841523</v>
      </c>
      <c r="V32" s="80">
        <f t="shared" si="10"/>
        <v>1</v>
      </c>
      <c r="W32" s="81"/>
      <c r="X32" s="81"/>
      <c r="Y32" s="81"/>
      <c r="Z32" s="81"/>
      <c r="AA32" s="90"/>
      <c r="AB32" s="91"/>
      <c r="AC32" s="91"/>
      <c r="AD32" s="92"/>
      <c r="AE32" s="92"/>
      <c r="AF32" s="93"/>
      <c r="AG32" s="105"/>
      <c r="AH32" s="106">
        <v>0.032</v>
      </c>
      <c r="AI32" s="106">
        <v>0.034</v>
      </c>
      <c r="AJ32" s="106">
        <v>0.015</v>
      </c>
      <c r="AK32" s="106">
        <v>0.033</v>
      </c>
      <c r="AL32" s="106">
        <v>0.012</v>
      </c>
      <c r="AM32" s="106">
        <v>0.003</v>
      </c>
      <c r="AN32" s="106">
        <v>0.027</v>
      </c>
      <c r="AO32" s="106">
        <v>0.031</v>
      </c>
      <c r="AP32" s="106">
        <v>0.021</v>
      </c>
      <c r="AQ32" s="106">
        <v>0.022</v>
      </c>
      <c r="AR32" s="106">
        <v>0.011</v>
      </c>
      <c r="AS32" s="106">
        <v>0.028</v>
      </c>
      <c r="AT32" s="106">
        <v>0.002</v>
      </c>
      <c r="AU32" s="109">
        <v>0.025</v>
      </c>
      <c r="AV32" s="109">
        <v>0.02</v>
      </c>
      <c r="AW32" s="109">
        <v>0.022</v>
      </c>
      <c r="AX32" s="109">
        <v>0.031</v>
      </c>
      <c r="AY32" s="109">
        <v>0.03</v>
      </c>
      <c r="AZ32" s="109">
        <v>0.008</v>
      </c>
      <c r="BA32" s="109">
        <v>0.032</v>
      </c>
      <c r="BB32" s="109">
        <v>0.024</v>
      </c>
      <c r="BC32" s="109">
        <v>0.023</v>
      </c>
      <c r="BD32" s="109">
        <v>0.03</v>
      </c>
      <c r="BE32" s="109">
        <v>0.025</v>
      </c>
      <c r="BF32" s="109">
        <v>0.032</v>
      </c>
      <c r="BG32" s="109">
        <v>0.01</v>
      </c>
      <c r="BH32" s="109">
        <v>0.014</v>
      </c>
      <c r="BI32" s="109">
        <v>0.013</v>
      </c>
      <c r="BJ32" s="109">
        <v>0.02</v>
      </c>
      <c r="BK32" s="109">
        <v>0.027</v>
      </c>
      <c r="BL32" s="109">
        <v>0.028</v>
      </c>
      <c r="BM32" s="109">
        <v>0.013</v>
      </c>
    </row>
    <row r="33" s="7" customFormat="1" ht="15" customHeight="1" spans="2:65">
      <c r="B33" s="42" t="s">
        <v>105</v>
      </c>
      <c r="C33" s="36" t="s">
        <v>106</v>
      </c>
      <c r="D33" s="36" t="s">
        <v>104</v>
      </c>
      <c r="E33" s="37"/>
      <c r="F33" s="38" t="s">
        <v>55</v>
      </c>
      <c r="G33" s="39">
        <v>0</v>
      </c>
      <c r="H33" s="40">
        <v>0.1</v>
      </c>
      <c r="I33" s="40">
        <v>0</v>
      </c>
      <c r="J33" s="64" t="s">
        <v>56</v>
      </c>
      <c r="K33" s="65">
        <f t="shared" si="0"/>
        <v>0.1</v>
      </c>
      <c r="L33" s="65">
        <f t="shared" si="1"/>
        <v>0</v>
      </c>
      <c r="M33" s="66"/>
      <c r="N33" s="67">
        <f t="shared" si="2"/>
        <v>0.035</v>
      </c>
      <c r="O33" s="67">
        <f t="shared" si="3"/>
        <v>0.015</v>
      </c>
      <c r="P33" s="67">
        <f t="shared" si="4"/>
        <v>0.027</v>
      </c>
      <c r="Q33" s="78">
        <f t="shared" si="5"/>
        <v>0.00574175425592944</v>
      </c>
      <c r="R33" s="79">
        <f t="shared" si="6"/>
        <v>4.23796147461459</v>
      </c>
      <c r="S33" s="79">
        <f t="shared" si="7"/>
        <v>4.23796147461459</v>
      </c>
      <c r="T33" s="79">
        <f t="shared" si="11"/>
        <v>1.56746520293964</v>
      </c>
      <c r="U33" s="79">
        <f t="shared" si="9"/>
        <v>4.23796147461459</v>
      </c>
      <c r="V33" s="80">
        <f t="shared" si="10"/>
        <v>1</v>
      </c>
      <c r="W33" s="81"/>
      <c r="X33" s="81"/>
      <c r="Y33" s="81"/>
      <c r="Z33" s="81"/>
      <c r="AA33" s="90"/>
      <c r="AB33" s="91"/>
      <c r="AC33" s="91"/>
      <c r="AD33" s="92"/>
      <c r="AE33" s="92"/>
      <c r="AF33" s="93"/>
      <c r="AG33" s="105"/>
      <c r="AH33" s="106">
        <v>0.031</v>
      </c>
      <c r="AI33" s="106">
        <v>0.033</v>
      </c>
      <c r="AJ33" s="106">
        <v>0.025</v>
      </c>
      <c r="AK33" s="106">
        <v>0.035</v>
      </c>
      <c r="AL33" s="106">
        <v>0.025</v>
      </c>
      <c r="AM33" s="106">
        <v>0.028</v>
      </c>
      <c r="AN33" s="106">
        <v>0.023</v>
      </c>
      <c r="AO33" s="106">
        <v>0.017</v>
      </c>
      <c r="AP33" s="106">
        <v>0.018</v>
      </c>
      <c r="AQ33" s="106">
        <v>0.031</v>
      </c>
      <c r="AR33" s="106">
        <v>0.029</v>
      </c>
      <c r="AS33" s="106">
        <v>0.025</v>
      </c>
      <c r="AT33" s="106">
        <v>0.026</v>
      </c>
      <c r="AU33" s="109">
        <v>0.035</v>
      </c>
      <c r="AV33" s="109">
        <v>0.035</v>
      </c>
      <c r="AW33" s="109">
        <v>0.028</v>
      </c>
      <c r="AX33" s="109">
        <v>0.031</v>
      </c>
      <c r="AY33" s="109">
        <v>0.017</v>
      </c>
      <c r="AZ33" s="109">
        <v>0.029</v>
      </c>
      <c r="BA33" s="109">
        <v>0.032</v>
      </c>
      <c r="BB33" s="109">
        <v>0.029</v>
      </c>
      <c r="BC33" s="109">
        <v>0.028</v>
      </c>
      <c r="BD33" s="109">
        <v>0.017</v>
      </c>
      <c r="BE33" s="109">
        <v>0.032</v>
      </c>
      <c r="BF33" s="109">
        <v>0.023</v>
      </c>
      <c r="BG33" s="109">
        <v>0.026</v>
      </c>
      <c r="BH33" s="109">
        <v>0.02</v>
      </c>
      <c r="BI33" s="109">
        <v>0.033</v>
      </c>
      <c r="BJ33" s="109">
        <v>0.015</v>
      </c>
      <c r="BK33" s="109">
        <v>0.027</v>
      </c>
      <c r="BL33" s="109">
        <v>0.03</v>
      </c>
      <c r="BM33" s="109">
        <v>0.031</v>
      </c>
    </row>
    <row r="34" s="7" customFormat="1" ht="15" customHeight="1" spans="2:65">
      <c r="B34" s="42" t="s">
        <v>107</v>
      </c>
      <c r="C34" s="36" t="s">
        <v>108</v>
      </c>
      <c r="D34" s="36" t="s">
        <v>109</v>
      </c>
      <c r="E34" s="37"/>
      <c r="F34" s="38" t="s">
        <v>55</v>
      </c>
      <c r="G34" s="39">
        <v>0</v>
      </c>
      <c r="H34" s="40">
        <v>0.1</v>
      </c>
      <c r="I34" s="40">
        <v>0</v>
      </c>
      <c r="J34" s="64" t="s">
        <v>56</v>
      </c>
      <c r="K34" s="65">
        <f t="shared" si="0"/>
        <v>0.1</v>
      </c>
      <c r="L34" s="65">
        <f t="shared" si="1"/>
        <v>0</v>
      </c>
      <c r="M34" s="66"/>
      <c r="N34" s="67">
        <f t="shared" si="2"/>
        <v>0.049</v>
      </c>
      <c r="O34" s="67">
        <f t="shared" si="3"/>
        <v>0.02</v>
      </c>
      <c r="P34" s="67">
        <f t="shared" si="4"/>
        <v>0.0343125</v>
      </c>
      <c r="Q34" s="78">
        <f t="shared" si="5"/>
        <v>0.00901410185531895</v>
      </c>
      <c r="R34" s="79">
        <f t="shared" si="6"/>
        <v>2.42906433550152</v>
      </c>
      <c r="S34" s="79">
        <f t="shared" si="7"/>
        <v>2.42906433550152</v>
      </c>
      <c r="T34" s="79">
        <f t="shared" si="11"/>
        <v>1.26884521426292</v>
      </c>
      <c r="U34" s="79">
        <f t="shared" si="9"/>
        <v>2.42906433550152</v>
      </c>
      <c r="V34" s="80">
        <f t="shared" si="10"/>
        <v>0.999999999999842</v>
      </c>
      <c r="W34" s="81"/>
      <c r="X34" s="81"/>
      <c r="Y34" s="81"/>
      <c r="Z34" s="81"/>
      <c r="AA34" s="90"/>
      <c r="AB34" s="91"/>
      <c r="AC34" s="91"/>
      <c r="AD34" s="92"/>
      <c r="AE34" s="92"/>
      <c r="AF34" s="93"/>
      <c r="AG34" s="105"/>
      <c r="AH34" s="106">
        <v>0.024</v>
      </c>
      <c r="AI34" s="106">
        <v>0.02</v>
      </c>
      <c r="AJ34" s="106">
        <v>0.044</v>
      </c>
      <c r="AK34" s="106">
        <v>0.037</v>
      </c>
      <c r="AL34" s="106">
        <v>0.025</v>
      </c>
      <c r="AM34" s="106">
        <v>0.045</v>
      </c>
      <c r="AN34" s="106">
        <v>0.049</v>
      </c>
      <c r="AO34" s="106">
        <v>0.04</v>
      </c>
      <c r="AP34" s="106">
        <v>0.038</v>
      </c>
      <c r="AQ34" s="106">
        <v>0.036</v>
      </c>
      <c r="AR34" s="106">
        <v>0.04</v>
      </c>
      <c r="AS34" s="106">
        <v>0.038</v>
      </c>
      <c r="AT34" s="106">
        <v>0.037</v>
      </c>
      <c r="AU34" s="109">
        <v>0.022</v>
      </c>
      <c r="AV34" s="109">
        <v>0.02</v>
      </c>
      <c r="AW34" s="109">
        <v>0.02</v>
      </c>
      <c r="AX34" s="109">
        <v>0.046</v>
      </c>
      <c r="AY34" s="109">
        <v>0.028</v>
      </c>
      <c r="AZ34" s="109">
        <v>0.042</v>
      </c>
      <c r="BA34" s="109">
        <v>0.028</v>
      </c>
      <c r="BB34" s="109">
        <v>0.048</v>
      </c>
      <c r="BC34" s="109">
        <v>0.032</v>
      </c>
      <c r="BD34" s="109">
        <v>0.036</v>
      </c>
      <c r="BE34" s="109">
        <v>0.04</v>
      </c>
      <c r="BF34" s="109">
        <v>0.041</v>
      </c>
      <c r="BG34" s="109">
        <v>0.035</v>
      </c>
      <c r="BH34" s="109">
        <v>0.02</v>
      </c>
      <c r="BI34" s="109">
        <v>0.033</v>
      </c>
      <c r="BJ34" s="109">
        <v>0.042</v>
      </c>
      <c r="BK34" s="109">
        <v>0.023</v>
      </c>
      <c r="BL34" s="109">
        <v>0.028</v>
      </c>
      <c r="BM34" s="109">
        <v>0.041</v>
      </c>
    </row>
    <row r="35" s="7" customFormat="1" ht="15" customHeight="1" spans="2:65">
      <c r="B35" s="42" t="s">
        <v>110</v>
      </c>
      <c r="C35" s="36" t="s">
        <v>111</v>
      </c>
      <c r="D35" s="36" t="s">
        <v>112</v>
      </c>
      <c r="E35" s="37"/>
      <c r="F35" s="38" t="s">
        <v>55</v>
      </c>
      <c r="G35" s="39">
        <v>0</v>
      </c>
      <c r="H35" s="40">
        <v>0.2</v>
      </c>
      <c r="I35" s="40">
        <v>0</v>
      </c>
      <c r="J35" s="64" t="s">
        <v>56</v>
      </c>
      <c r="K35" s="65">
        <f t="shared" si="0"/>
        <v>0.2</v>
      </c>
      <c r="L35" s="65">
        <f t="shared" si="1"/>
        <v>0</v>
      </c>
      <c r="M35" s="66"/>
      <c r="N35" s="67">
        <f t="shared" si="2"/>
        <v>0.065</v>
      </c>
      <c r="O35" s="67">
        <f t="shared" si="3"/>
        <v>0.024</v>
      </c>
      <c r="P35" s="67">
        <f t="shared" si="4"/>
        <v>0.04546875</v>
      </c>
      <c r="Q35" s="78">
        <f t="shared" si="5"/>
        <v>0.0116480217758348</v>
      </c>
      <c r="R35" s="79">
        <f t="shared" si="6"/>
        <v>4.42224591076323</v>
      </c>
      <c r="S35" s="79">
        <f t="shared" si="7"/>
        <v>4.42224591076323</v>
      </c>
      <c r="T35" s="79">
        <f t="shared" si="11"/>
        <v>1.3011866127726</v>
      </c>
      <c r="U35" s="79">
        <f t="shared" si="9"/>
        <v>4.42224591076323</v>
      </c>
      <c r="V35" s="80">
        <f t="shared" si="10"/>
        <v>1</v>
      </c>
      <c r="W35" s="81"/>
      <c r="X35" s="81"/>
      <c r="Y35" s="81"/>
      <c r="Z35" s="81"/>
      <c r="AA35" s="90"/>
      <c r="AB35" s="91"/>
      <c r="AC35" s="91"/>
      <c r="AD35" s="92"/>
      <c r="AE35" s="92"/>
      <c r="AF35" s="93"/>
      <c r="AG35" s="105"/>
      <c r="AH35" s="106">
        <v>0.038</v>
      </c>
      <c r="AI35" s="106">
        <v>0.031</v>
      </c>
      <c r="AJ35" s="106">
        <v>0.047</v>
      </c>
      <c r="AK35" s="106">
        <v>0.038</v>
      </c>
      <c r="AL35" s="106">
        <v>0.032</v>
      </c>
      <c r="AM35" s="106">
        <v>0.051</v>
      </c>
      <c r="AN35" s="106">
        <v>0.03</v>
      </c>
      <c r="AO35" s="106">
        <v>0.024</v>
      </c>
      <c r="AP35" s="106">
        <v>0.058</v>
      </c>
      <c r="AQ35" s="106">
        <v>0.05</v>
      </c>
      <c r="AR35" s="106">
        <v>0.061</v>
      </c>
      <c r="AS35" s="106">
        <v>0.064</v>
      </c>
      <c r="AT35" s="106">
        <v>0.039</v>
      </c>
      <c r="AU35" s="109">
        <v>0.037</v>
      </c>
      <c r="AV35" s="109">
        <v>0.065</v>
      </c>
      <c r="AW35" s="109">
        <v>0.052</v>
      </c>
      <c r="AX35" s="109">
        <v>0.048</v>
      </c>
      <c r="AY35" s="109">
        <v>0.057</v>
      </c>
      <c r="AZ35" s="109">
        <v>0.03</v>
      </c>
      <c r="BA35" s="109">
        <v>0.043</v>
      </c>
      <c r="BB35" s="109">
        <v>0.037</v>
      </c>
      <c r="BC35" s="109">
        <v>0.054</v>
      </c>
      <c r="BD35" s="109">
        <v>0.032</v>
      </c>
      <c r="BE35" s="109">
        <v>0.061</v>
      </c>
      <c r="BF35" s="109">
        <v>0.054</v>
      </c>
      <c r="BG35" s="109">
        <v>0.041</v>
      </c>
      <c r="BH35" s="109">
        <v>0.049</v>
      </c>
      <c r="BI35" s="109">
        <v>0.033</v>
      </c>
      <c r="BJ35" s="109">
        <v>0.065</v>
      </c>
      <c r="BK35" s="109">
        <v>0.05</v>
      </c>
      <c r="BL35" s="109">
        <v>0.046</v>
      </c>
      <c r="BM35" s="109">
        <v>0.038</v>
      </c>
    </row>
    <row r="36" s="7" customFormat="1" ht="15" customHeight="1" spans="2:65">
      <c r="B36" s="42" t="s">
        <v>113</v>
      </c>
      <c r="C36" s="36" t="s">
        <v>114</v>
      </c>
      <c r="D36" s="36" t="s">
        <v>104</v>
      </c>
      <c r="E36" s="37"/>
      <c r="F36" s="38" t="s">
        <v>55</v>
      </c>
      <c r="G36" s="39">
        <v>0</v>
      </c>
      <c r="H36" s="40">
        <v>0.2</v>
      </c>
      <c r="I36" s="40">
        <v>0</v>
      </c>
      <c r="J36" s="64" t="s">
        <v>56</v>
      </c>
      <c r="K36" s="65">
        <f t="shared" si="0"/>
        <v>0.2</v>
      </c>
      <c r="L36" s="65">
        <f t="shared" si="1"/>
        <v>0</v>
      </c>
      <c r="M36" s="66"/>
      <c r="N36" s="67">
        <f t="shared" si="2"/>
        <v>0.086</v>
      </c>
      <c r="O36" s="67">
        <f t="shared" si="3"/>
        <v>0.028</v>
      </c>
      <c r="P36" s="67">
        <f t="shared" si="4"/>
        <v>0.06215625</v>
      </c>
      <c r="Q36" s="78">
        <f t="shared" si="5"/>
        <v>0.0173820622686055</v>
      </c>
      <c r="R36" s="79">
        <f t="shared" si="6"/>
        <v>2.64340996808275</v>
      </c>
      <c r="S36" s="79">
        <f t="shared" si="7"/>
        <v>2.64340996808275</v>
      </c>
      <c r="T36" s="79">
        <f t="shared" si="11"/>
        <v>1.19196155668025</v>
      </c>
      <c r="U36" s="79">
        <f t="shared" si="9"/>
        <v>2.64340996808275</v>
      </c>
      <c r="V36" s="80">
        <f t="shared" si="10"/>
        <v>0.999999999999999</v>
      </c>
      <c r="W36" s="81"/>
      <c r="X36" s="81"/>
      <c r="Y36" s="81"/>
      <c r="Z36" s="81"/>
      <c r="AA36" s="90"/>
      <c r="AB36" s="91"/>
      <c r="AC36" s="91"/>
      <c r="AD36" s="92"/>
      <c r="AE36" s="92"/>
      <c r="AF36" s="93"/>
      <c r="AG36" s="105"/>
      <c r="AH36" s="106">
        <v>0.048</v>
      </c>
      <c r="AI36" s="106">
        <v>0.03</v>
      </c>
      <c r="AJ36" s="106">
        <v>0.072</v>
      </c>
      <c r="AK36" s="106">
        <v>0.083</v>
      </c>
      <c r="AL36" s="106">
        <v>0.029</v>
      </c>
      <c r="AM36" s="106">
        <v>0.079</v>
      </c>
      <c r="AN36" s="106">
        <v>0.065</v>
      </c>
      <c r="AO36" s="106">
        <v>0.085</v>
      </c>
      <c r="AP36" s="106">
        <v>0.083</v>
      </c>
      <c r="AQ36" s="106">
        <v>0.056</v>
      </c>
      <c r="AR36" s="106">
        <v>0.075</v>
      </c>
      <c r="AS36" s="106">
        <v>0.048</v>
      </c>
      <c r="AT36" s="106">
        <v>0.061</v>
      </c>
      <c r="AU36" s="108">
        <v>0.04</v>
      </c>
      <c r="AV36" s="108">
        <v>0.07</v>
      </c>
      <c r="AW36" s="108">
        <v>0.057</v>
      </c>
      <c r="AX36" s="108">
        <v>0.028</v>
      </c>
      <c r="AY36" s="108">
        <v>0.062</v>
      </c>
      <c r="AZ36" s="108">
        <v>0.073</v>
      </c>
      <c r="BA36" s="108">
        <v>0.055</v>
      </c>
      <c r="BB36" s="108">
        <v>0.067</v>
      </c>
      <c r="BC36" s="108">
        <v>0.081</v>
      </c>
      <c r="BD36" s="108">
        <v>0.065</v>
      </c>
      <c r="BE36" s="108">
        <v>0.083</v>
      </c>
      <c r="BF36" s="108">
        <v>0.066</v>
      </c>
      <c r="BG36" s="108">
        <v>0.039</v>
      </c>
      <c r="BH36" s="108">
        <v>0.059</v>
      </c>
      <c r="BI36" s="108">
        <v>0.086</v>
      </c>
      <c r="BJ36" s="108">
        <v>0.074</v>
      </c>
      <c r="BK36" s="108">
        <v>0.044</v>
      </c>
      <c r="BL36" s="108">
        <v>0.079</v>
      </c>
      <c r="BM36" s="108">
        <v>0.047</v>
      </c>
    </row>
    <row r="37" s="7" customFormat="1" ht="15" customHeight="1" spans="2:65">
      <c r="B37" s="42" t="s">
        <v>115</v>
      </c>
      <c r="C37" s="36" t="s">
        <v>116</v>
      </c>
      <c r="D37" s="36" t="s">
        <v>112</v>
      </c>
      <c r="E37" s="37"/>
      <c r="F37" s="38" t="s">
        <v>55</v>
      </c>
      <c r="G37" s="39">
        <v>0</v>
      </c>
      <c r="H37" s="40">
        <v>0.08</v>
      </c>
      <c r="I37" s="40">
        <v>0</v>
      </c>
      <c r="J37" s="64" t="s">
        <v>56</v>
      </c>
      <c r="K37" s="65">
        <f t="shared" si="0"/>
        <v>0.08</v>
      </c>
      <c r="L37" s="65">
        <f t="shared" si="1"/>
        <v>0</v>
      </c>
      <c r="M37" s="66"/>
      <c r="N37" s="67">
        <f t="shared" si="2"/>
        <v>0.042</v>
      </c>
      <c r="O37" s="67">
        <f t="shared" si="3"/>
        <v>0.023</v>
      </c>
      <c r="P37" s="67">
        <f t="shared" si="4"/>
        <v>0.03221875</v>
      </c>
      <c r="Q37" s="78">
        <f t="shared" si="5"/>
        <v>0.00589551155130858</v>
      </c>
      <c r="R37" s="79">
        <f t="shared" si="6"/>
        <v>2.70156087299975</v>
      </c>
      <c r="S37" s="79">
        <f t="shared" si="7"/>
        <v>2.70156087299975</v>
      </c>
      <c r="T37" s="79">
        <f t="shared" si="11"/>
        <v>1.82165419232358</v>
      </c>
      <c r="U37" s="79">
        <f t="shared" si="9"/>
        <v>2.70156087299975</v>
      </c>
      <c r="V37" s="80">
        <f t="shared" si="10"/>
        <v>1</v>
      </c>
      <c r="W37" s="81"/>
      <c r="X37" s="81"/>
      <c r="Y37" s="81"/>
      <c r="Z37" s="81"/>
      <c r="AA37" s="90"/>
      <c r="AB37" s="91"/>
      <c r="AC37" s="91"/>
      <c r="AD37" s="92"/>
      <c r="AE37" s="92"/>
      <c r="AF37" s="93"/>
      <c r="AG37" s="105"/>
      <c r="AH37" s="106">
        <v>0.034</v>
      </c>
      <c r="AI37" s="106">
        <v>0.025</v>
      </c>
      <c r="AJ37" s="106">
        <v>0.033</v>
      </c>
      <c r="AK37" s="106">
        <v>0.027</v>
      </c>
      <c r="AL37" s="106">
        <v>0.028</v>
      </c>
      <c r="AM37" s="106">
        <v>0.038</v>
      </c>
      <c r="AN37" s="106">
        <v>0.025</v>
      </c>
      <c r="AO37" s="106">
        <v>0.04</v>
      </c>
      <c r="AP37" s="106">
        <v>0.026</v>
      </c>
      <c r="AQ37" s="106">
        <v>0.041</v>
      </c>
      <c r="AR37" s="106">
        <v>0.028</v>
      </c>
      <c r="AS37" s="106">
        <v>0.029</v>
      </c>
      <c r="AT37" s="106">
        <v>0.028</v>
      </c>
      <c r="AU37" s="109">
        <v>0.04</v>
      </c>
      <c r="AV37" s="109">
        <v>0.023</v>
      </c>
      <c r="AW37" s="109">
        <v>0.034</v>
      </c>
      <c r="AX37" s="109">
        <v>0.036</v>
      </c>
      <c r="AY37" s="109">
        <v>0.039</v>
      </c>
      <c r="AZ37" s="109">
        <v>0.034</v>
      </c>
      <c r="BA37" s="109">
        <v>0.034</v>
      </c>
      <c r="BB37" s="109">
        <v>0.025</v>
      </c>
      <c r="BC37" s="109">
        <v>0.028</v>
      </c>
      <c r="BD37" s="109">
        <v>0.037</v>
      </c>
      <c r="BE37" s="109">
        <v>0.042</v>
      </c>
      <c r="BF37" s="109">
        <v>0.024</v>
      </c>
      <c r="BG37" s="109">
        <v>0.04</v>
      </c>
      <c r="BH37" s="109">
        <v>0.024</v>
      </c>
      <c r="BI37" s="109">
        <v>0.034</v>
      </c>
      <c r="BJ37" s="109">
        <v>0.036</v>
      </c>
      <c r="BK37" s="109">
        <v>0.028</v>
      </c>
      <c r="BL37" s="109">
        <v>0.033</v>
      </c>
      <c r="BM37" s="109">
        <v>0.038</v>
      </c>
    </row>
    <row r="38" s="7" customFormat="1" ht="15" customHeight="1" spans="2:65">
      <c r="B38" s="42" t="s">
        <v>117</v>
      </c>
      <c r="C38" s="36" t="s">
        <v>118</v>
      </c>
      <c r="D38" s="36" t="s">
        <v>109</v>
      </c>
      <c r="E38" s="37"/>
      <c r="F38" s="38" t="s">
        <v>55</v>
      </c>
      <c r="G38" s="39">
        <v>0</v>
      </c>
      <c r="H38" s="40">
        <v>0.2</v>
      </c>
      <c r="I38" s="40">
        <v>0</v>
      </c>
      <c r="J38" s="64" t="s">
        <v>56</v>
      </c>
      <c r="K38" s="65">
        <f t="shared" si="0"/>
        <v>0.2</v>
      </c>
      <c r="L38" s="65">
        <f t="shared" si="1"/>
        <v>0</v>
      </c>
      <c r="M38" s="66"/>
      <c r="N38" s="67">
        <f t="shared" si="2"/>
        <v>0.051</v>
      </c>
      <c r="O38" s="67">
        <f t="shared" si="3"/>
        <v>0.01</v>
      </c>
      <c r="P38" s="67">
        <f t="shared" si="4"/>
        <v>0.02890625</v>
      </c>
      <c r="Q38" s="78">
        <f t="shared" si="5"/>
        <v>0.0133956164592221</v>
      </c>
      <c r="R38" s="79">
        <f t="shared" si="6"/>
        <v>4.25745617408578</v>
      </c>
      <c r="S38" s="79">
        <f t="shared" si="7"/>
        <v>4.25745617408578</v>
      </c>
      <c r="T38" s="79">
        <f t="shared" si="11"/>
        <v>0.719296248589835</v>
      </c>
      <c r="U38" s="79">
        <f t="shared" si="9"/>
        <v>4.25745617408578</v>
      </c>
      <c r="V38" s="80">
        <f t="shared" si="10"/>
        <v>1</v>
      </c>
      <c r="W38" s="81"/>
      <c r="X38" s="81"/>
      <c r="Y38" s="81"/>
      <c r="Z38" s="81"/>
      <c r="AA38" s="90"/>
      <c r="AB38" s="91"/>
      <c r="AC38" s="91"/>
      <c r="AD38" s="92"/>
      <c r="AE38" s="92"/>
      <c r="AF38" s="93"/>
      <c r="AG38" s="105"/>
      <c r="AH38" s="106">
        <v>0.017</v>
      </c>
      <c r="AI38" s="106">
        <v>0.021</v>
      </c>
      <c r="AJ38" s="106">
        <v>0.011</v>
      </c>
      <c r="AK38" s="106">
        <v>0.025</v>
      </c>
      <c r="AL38" s="106">
        <v>0.012</v>
      </c>
      <c r="AM38" s="106">
        <v>0.013</v>
      </c>
      <c r="AN38" s="106">
        <v>0.039</v>
      </c>
      <c r="AO38" s="106">
        <v>0.047</v>
      </c>
      <c r="AP38" s="106">
        <v>0.038</v>
      </c>
      <c r="AQ38" s="106">
        <v>0.011</v>
      </c>
      <c r="AR38" s="106">
        <v>0.039</v>
      </c>
      <c r="AS38" s="106">
        <v>0.031</v>
      </c>
      <c r="AT38" s="106">
        <v>0.037</v>
      </c>
      <c r="AU38" s="109">
        <v>0.041</v>
      </c>
      <c r="AV38" s="109">
        <v>0.025</v>
      </c>
      <c r="AW38" s="109">
        <v>0.027</v>
      </c>
      <c r="AX38" s="109">
        <v>0.015</v>
      </c>
      <c r="AY38" s="109">
        <v>0.048</v>
      </c>
      <c r="AZ38" s="109">
        <v>0.018</v>
      </c>
      <c r="BA38" s="109">
        <v>0.032</v>
      </c>
      <c r="BB38" s="109">
        <v>0.015</v>
      </c>
      <c r="BC38" s="109">
        <v>0.01</v>
      </c>
      <c r="BD38" s="109">
        <v>0.028</v>
      </c>
      <c r="BE38" s="109">
        <v>0.051</v>
      </c>
      <c r="BF38" s="109">
        <v>0.027</v>
      </c>
      <c r="BG38" s="109">
        <v>0.017</v>
      </c>
      <c r="BH38" s="109">
        <v>0.05</v>
      </c>
      <c r="BI38" s="109">
        <v>0.049</v>
      </c>
      <c r="BJ38" s="109">
        <v>0.018</v>
      </c>
      <c r="BK38" s="109">
        <v>0.048</v>
      </c>
      <c r="BL38" s="109">
        <v>0.039</v>
      </c>
      <c r="BM38" s="109">
        <v>0.026</v>
      </c>
    </row>
    <row r="39" s="7" customFormat="1" ht="15" customHeight="1" spans="2:65">
      <c r="B39" s="42" t="s">
        <v>119</v>
      </c>
      <c r="C39" s="36" t="s">
        <v>120</v>
      </c>
      <c r="D39" s="36" t="s">
        <v>79</v>
      </c>
      <c r="E39" s="37"/>
      <c r="F39" s="38" t="s">
        <v>55</v>
      </c>
      <c r="G39" s="39">
        <v>4</v>
      </c>
      <c r="H39" s="40">
        <v>0.38</v>
      </c>
      <c r="I39" s="40">
        <v>0.38</v>
      </c>
      <c r="J39" s="64" t="s">
        <v>56</v>
      </c>
      <c r="K39" s="65">
        <f t="shared" si="0"/>
        <v>4.38</v>
      </c>
      <c r="L39" s="65">
        <f t="shared" si="1"/>
        <v>3.62</v>
      </c>
      <c r="M39" s="66"/>
      <c r="N39" s="67">
        <f t="shared" si="2"/>
        <v>4.163</v>
      </c>
      <c r="O39" s="67">
        <f t="shared" si="3"/>
        <v>4.089</v>
      </c>
      <c r="P39" s="67">
        <f t="shared" si="4"/>
        <v>4.1211875</v>
      </c>
      <c r="Q39" s="78">
        <f t="shared" si="5"/>
        <v>0.0216190440241036</v>
      </c>
      <c r="R39" s="79">
        <f t="shared" si="6"/>
        <v>5.85903181127912</v>
      </c>
      <c r="S39" s="79">
        <f t="shared" si="7"/>
        <v>3.99050176488599</v>
      </c>
      <c r="T39" s="79">
        <f t="shared" si="11"/>
        <v>7.72756185767223</v>
      </c>
      <c r="U39" s="79">
        <f t="shared" si="9"/>
        <v>3.99050176488599</v>
      </c>
      <c r="V39" s="80">
        <f t="shared" si="10"/>
        <v>1</v>
      </c>
      <c r="W39" s="81"/>
      <c r="X39" s="81"/>
      <c r="Y39" s="81"/>
      <c r="Z39" s="81"/>
      <c r="AA39" s="90"/>
      <c r="AB39" s="91"/>
      <c r="AC39" s="91"/>
      <c r="AD39" s="92"/>
      <c r="AE39" s="92"/>
      <c r="AF39" s="93"/>
      <c r="AG39" s="105"/>
      <c r="AH39" s="106">
        <v>4.104</v>
      </c>
      <c r="AI39" s="106">
        <v>4.144</v>
      </c>
      <c r="AJ39" s="106">
        <v>4.147</v>
      </c>
      <c r="AK39" s="106">
        <v>4.094</v>
      </c>
      <c r="AL39" s="106">
        <v>4.109</v>
      </c>
      <c r="AM39" s="106">
        <v>4.148</v>
      </c>
      <c r="AN39" s="106">
        <v>4.163</v>
      </c>
      <c r="AO39" s="106">
        <v>4.111</v>
      </c>
      <c r="AP39" s="106">
        <v>4.147</v>
      </c>
      <c r="AQ39" s="106">
        <v>4.149</v>
      </c>
      <c r="AR39" s="106">
        <v>4.135</v>
      </c>
      <c r="AS39" s="106">
        <v>4.092</v>
      </c>
      <c r="AT39" s="106">
        <v>4.149</v>
      </c>
      <c r="AU39" s="109">
        <v>4.109</v>
      </c>
      <c r="AV39" s="109">
        <v>4.115</v>
      </c>
      <c r="AW39" s="109">
        <v>4.127</v>
      </c>
      <c r="AX39" s="109">
        <v>4.119</v>
      </c>
      <c r="AY39" s="109">
        <v>4.096</v>
      </c>
      <c r="AZ39" s="109">
        <v>4.094</v>
      </c>
      <c r="BA39" s="109">
        <v>4.09</v>
      </c>
      <c r="BB39" s="109">
        <v>4.121</v>
      </c>
      <c r="BC39" s="109">
        <v>4.136</v>
      </c>
      <c r="BD39" s="109">
        <v>4.089</v>
      </c>
      <c r="BE39" s="109">
        <v>4.116</v>
      </c>
      <c r="BF39" s="109">
        <v>4.139</v>
      </c>
      <c r="BG39" s="109">
        <v>4.108</v>
      </c>
      <c r="BH39" s="109">
        <v>4.16</v>
      </c>
      <c r="BI39" s="109">
        <v>4.109</v>
      </c>
      <c r="BJ39" s="109">
        <v>4.123</v>
      </c>
      <c r="BK39" s="109">
        <v>4.11</v>
      </c>
      <c r="BL39" s="109">
        <v>4.115</v>
      </c>
      <c r="BM39" s="109">
        <v>4.11</v>
      </c>
    </row>
    <row r="40" s="7" customFormat="1" ht="15" customHeight="1" spans="2:65">
      <c r="B40" s="48" t="s">
        <v>121</v>
      </c>
      <c r="C40" s="36" t="s">
        <v>122</v>
      </c>
      <c r="D40" s="36" t="s">
        <v>123</v>
      </c>
      <c r="E40" s="37"/>
      <c r="F40" s="38" t="s">
        <v>55</v>
      </c>
      <c r="G40" s="44">
        <v>0</v>
      </c>
      <c r="H40" s="40">
        <v>0.35</v>
      </c>
      <c r="I40" s="40">
        <v>0</v>
      </c>
      <c r="J40" s="64" t="s">
        <v>56</v>
      </c>
      <c r="K40" s="65">
        <f t="shared" si="0"/>
        <v>0.35</v>
      </c>
      <c r="L40" s="65">
        <f t="shared" si="1"/>
        <v>0</v>
      </c>
      <c r="M40" s="66"/>
      <c r="N40" s="67">
        <f t="shared" si="2"/>
        <v>0.164</v>
      </c>
      <c r="O40" s="67">
        <f t="shared" si="3"/>
        <v>0.044</v>
      </c>
      <c r="P40" s="67">
        <f t="shared" si="4"/>
        <v>0.107625</v>
      </c>
      <c r="Q40" s="78">
        <f t="shared" si="5"/>
        <v>0.0321064258466302</v>
      </c>
      <c r="R40" s="79">
        <f t="shared" si="6"/>
        <v>2.51637061853605</v>
      </c>
      <c r="S40" s="79">
        <f t="shared" si="7"/>
        <v>2.51637061853605</v>
      </c>
      <c r="T40" s="79">
        <f t="shared" si="11"/>
        <v>1.11737756707558</v>
      </c>
      <c r="U40" s="79">
        <f t="shared" si="9"/>
        <v>2.51637061853605</v>
      </c>
      <c r="V40" s="80">
        <f t="shared" si="10"/>
        <v>0.999999999999978</v>
      </c>
      <c r="W40" s="81"/>
      <c r="X40" s="81"/>
      <c r="Y40" s="81"/>
      <c r="Z40" s="81"/>
      <c r="AA40" s="90"/>
      <c r="AB40" s="91"/>
      <c r="AC40" s="91"/>
      <c r="AD40" s="92"/>
      <c r="AE40" s="92"/>
      <c r="AF40" s="93"/>
      <c r="AG40" s="105"/>
      <c r="AH40" s="106">
        <v>0.044</v>
      </c>
      <c r="AI40" s="106">
        <v>0.088</v>
      </c>
      <c r="AJ40" s="106">
        <v>0.154</v>
      </c>
      <c r="AK40" s="106">
        <v>0.132</v>
      </c>
      <c r="AL40" s="106">
        <v>0.078</v>
      </c>
      <c r="AM40" s="106">
        <v>0.134</v>
      </c>
      <c r="AN40" s="106">
        <v>0.122</v>
      </c>
      <c r="AO40" s="106">
        <v>0.136</v>
      </c>
      <c r="AP40" s="106">
        <v>0.082</v>
      </c>
      <c r="AQ40" s="106">
        <v>0.122</v>
      </c>
      <c r="AR40" s="106">
        <v>0.124</v>
      </c>
      <c r="AS40" s="106">
        <v>0.136</v>
      </c>
      <c r="AT40" s="106">
        <v>0.082</v>
      </c>
      <c r="AU40" s="109">
        <v>0.164</v>
      </c>
      <c r="AV40" s="109">
        <v>0.1</v>
      </c>
      <c r="AW40" s="109">
        <v>0.15</v>
      </c>
      <c r="AX40" s="109">
        <v>0.096</v>
      </c>
      <c r="AY40" s="109">
        <v>0.058</v>
      </c>
      <c r="AZ40" s="109">
        <v>0.05</v>
      </c>
      <c r="BA40" s="109">
        <v>0.104</v>
      </c>
      <c r="BB40" s="109">
        <v>0.096</v>
      </c>
      <c r="BC40" s="109">
        <v>0.132</v>
      </c>
      <c r="BD40" s="109">
        <v>0.076</v>
      </c>
      <c r="BE40" s="109">
        <v>0.116</v>
      </c>
      <c r="BF40" s="109">
        <v>0.12</v>
      </c>
      <c r="BG40" s="109">
        <v>0.124</v>
      </c>
      <c r="BH40" s="109">
        <v>0.148</v>
      </c>
      <c r="BI40" s="109">
        <v>0.052</v>
      </c>
      <c r="BJ40" s="109">
        <v>0.088</v>
      </c>
      <c r="BK40" s="109">
        <v>0.132</v>
      </c>
      <c r="BL40" s="109">
        <v>0.084</v>
      </c>
      <c r="BM40" s="109">
        <v>0.12</v>
      </c>
    </row>
    <row r="41" ht="15" customHeight="1" spans="1:65">
      <c r="A41" s="41"/>
      <c r="B41" s="43" t="s">
        <v>124</v>
      </c>
      <c r="C41" s="36" t="s">
        <v>125</v>
      </c>
      <c r="D41" s="36" t="s">
        <v>126</v>
      </c>
      <c r="E41" s="43"/>
      <c r="F41" s="38" t="s">
        <v>55</v>
      </c>
      <c r="G41" s="44">
        <v>0</v>
      </c>
      <c r="H41" s="40">
        <v>0.2</v>
      </c>
      <c r="I41" s="40">
        <v>0.15</v>
      </c>
      <c r="J41" s="64" t="s">
        <v>56</v>
      </c>
      <c r="K41" s="65">
        <f t="shared" si="0"/>
        <v>0.2</v>
      </c>
      <c r="L41" s="65">
        <f t="shared" si="1"/>
        <v>-0.15</v>
      </c>
      <c r="M41" s="66"/>
      <c r="N41" s="67">
        <f t="shared" si="2"/>
        <v>0.066</v>
      </c>
      <c r="O41" s="67">
        <f t="shared" si="3"/>
        <v>0.014</v>
      </c>
      <c r="P41" s="67">
        <f t="shared" si="4"/>
        <v>0.04246875</v>
      </c>
      <c r="Q41" s="78">
        <f t="shared" si="5"/>
        <v>0.0154188497437181</v>
      </c>
      <c r="R41" s="79">
        <f t="shared" si="6"/>
        <v>3.78324805695051</v>
      </c>
      <c r="S41" s="79">
        <f t="shared" si="7"/>
        <v>3.40559883126563</v>
      </c>
      <c r="T41" s="79">
        <f t="shared" si="11"/>
        <v>4.1608972826354</v>
      </c>
      <c r="U41" s="79">
        <f t="shared" si="9"/>
        <v>3.40559883126563</v>
      </c>
      <c r="V41" s="80">
        <f t="shared" si="10"/>
        <v>1</v>
      </c>
      <c r="W41" s="82"/>
      <c r="X41" s="82"/>
      <c r="Y41" s="82"/>
      <c r="Z41" s="82"/>
      <c r="AA41" s="94"/>
      <c r="AB41" s="95"/>
      <c r="AC41" s="96"/>
      <c r="AD41" s="97"/>
      <c r="AE41" s="97"/>
      <c r="AF41" s="98"/>
      <c r="AG41" s="107"/>
      <c r="AH41" s="106">
        <v>0.022</v>
      </c>
      <c r="AI41" s="106">
        <v>0.044</v>
      </c>
      <c r="AJ41" s="106">
        <v>0.055</v>
      </c>
      <c r="AK41" s="106">
        <v>0.064</v>
      </c>
      <c r="AL41" s="106">
        <v>0.039</v>
      </c>
      <c r="AM41" s="106">
        <v>0.014</v>
      </c>
      <c r="AN41" s="106">
        <v>0.061</v>
      </c>
      <c r="AO41" s="106">
        <v>0.065</v>
      </c>
      <c r="AP41" s="106">
        <v>0.019</v>
      </c>
      <c r="AQ41" s="106">
        <v>0.058</v>
      </c>
      <c r="AR41" s="106">
        <v>0.062</v>
      </c>
      <c r="AS41" s="106">
        <v>0.04</v>
      </c>
      <c r="AT41" s="106">
        <v>0.019</v>
      </c>
      <c r="AU41" s="109">
        <v>0.054</v>
      </c>
      <c r="AV41" s="109">
        <v>0.05</v>
      </c>
      <c r="AW41" s="109">
        <v>0.033</v>
      </c>
      <c r="AX41" s="109">
        <v>0.048</v>
      </c>
      <c r="AY41" s="109">
        <v>0.024</v>
      </c>
      <c r="AZ41" s="109">
        <v>0.016</v>
      </c>
      <c r="BA41" s="109">
        <v>0.048</v>
      </c>
      <c r="BB41" s="109">
        <v>0.048</v>
      </c>
      <c r="BC41" s="109">
        <v>0.055</v>
      </c>
      <c r="BD41" s="109">
        <v>0.038</v>
      </c>
      <c r="BE41" s="109">
        <v>0.058</v>
      </c>
      <c r="BF41" s="109">
        <v>0.038</v>
      </c>
      <c r="BG41" s="109">
        <v>0.027</v>
      </c>
      <c r="BH41" s="109">
        <v>0.04</v>
      </c>
      <c r="BI41" s="109">
        <v>0.026</v>
      </c>
      <c r="BJ41" s="109">
        <v>0.044</v>
      </c>
      <c r="BK41" s="109">
        <v>0.066</v>
      </c>
      <c r="BL41" s="109">
        <v>0.042</v>
      </c>
      <c r="BM41" s="109">
        <v>0.042</v>
      </c>
    </row>
    <row r="42" s="7" customFormat="1" ht="15" customHeight="1" spans="2:65">
      <c r="B42" s="42" t="s">
        <v>127</v>
      </c>
      <c r="C42" s="36" t="s">
        <v>128</v>
      </c>
      <c r="D42" s="36" t="s">
        <v>129</v>
      </c>
      <c r="E42" s="37"/>
      <c r="F42" s="38" t="s">
        <v>55</v>
      </c>
      <c r="G42" s="44">
        <v>0</v>
      </c>
      <c r="H42" s="40">
        <v>0.2</v>
      </c>
      <c r="I42" s="40">
        <v>0.15</v>
      </c>
      <c r="J42" s="64" t="s">
        <v>56</v>
      </c>
      <c r="K42" s="65">
        <f t="shared" si="0"/>
        <v>0.2</v>
      </c>
      <c r="L42" s="65">
        <f t="shared" si="1"/>
        <v>-0.15</v>
      </c>
      <c r="M42" s="66"/>
      <c r="N42" s="67">
        <f t="shared" si="2"/>
        <v>-0.009</v>
      </c>
      <c r="O42" s="67">
        <f t="shared" si="3"/>
        <v>-0.082</v>
      </c>
      <c r="P42" s="67">
        <f t="shared" si="4"/>
        <v>-0.0444375</v>
      </c>
      <c r="Q42" s="78">
        <f t="shared" si="5"/>
        <v>0.0226201986529025</v>
      </c>
      <c r="R42" s="79">
        <f t="shared" si="6"/>
        <v>2.57881613810886</v>
      </c>
      <c r="S42" s="79">
        <f t="shared" si="7"/>
        <v>3.60205354147991</v>
      </c>
      <c r="T42" s="79">
        <f t="shared" si="11"/>
        <v>1.55557873473781</v>
      </c>
      <c r="U42" s="79">
        <f t="shared" si="9"/>
        <v>1.55557873473781</v>
      </c>
      <c r="V42" s="80">
        <f t="shared" si="10"/>
        <v>0.999998469890959</v>
      </c>
      <c r="W42" s="81"/>
      <c r="X42" s="81"/>
      <c r="Y42" s="81"/>
      <c r="Z42" s="81"/>
      <c r="AA42" s="90"/>
      <c r="AB42" s="91"/>
      <c r="AC42" s="91"/>
      <c r="AD42" s="92"/>
      <c r="AE42" s="92"/>
      <c r="AF42" s="93"/>
      <c r="AG42" s="105"/>
      <c r="AH42" s="106">
        <v>-0.009</v>
      </c>
      <c r="AI42" s="106">
        <v>-0.038</v>
      </c>
      <c r="AJ42" s="106">
        <v>-0.077</v>
      </c>
      <c r="AK42" s="106">
        <v>-0.066</v>
      </c>
      <c r="AL42" s="106">
        <v>-0.014</v>
      </c>
      <c r="AM42" s="106">
        <v>-0.067</v>
      </c>
      <c r="AN42" s="106">
        <v>-0.02</v>
      </c>
      <c r="AO42" s="106">
        <v>-0.068</v>
      </c>
      <c r="AP42" s="106">
        <v>-0.041</v>
      </c>
      <c r="AQ42" s="106">
        <v>-0.061</v>
      </c>
      <c r="AR42" s="106">
        <v>-0.041</v>
      </c>
      <c r="AS42" s="106">
        <v>-0.068</v>
      </c>
      <c r="AT42" s="106">
        <v>-0.041</v>
      </c>
      <c r="AU42" s="109">
        <v>-0.082</v>
      </c>
      <c r="AV42" s="109">
        <v>-0.046</v>
      </c>
      <c r="AW42" s="109">
        <v>-0.075</v>
      </c>
      <c r="AX42" s="109">
        <v>-0.027</v>
      </c>
      <c r="AY42" s="109">
        <v>-0.029</v>
      </c>
      <c r="AZ42" s="109">
        <v>-0.025</v>
      </c>
      <c r="BA42" s="109">
        <v>-0.052</v>
      </c>
      <c r="BB42" s="109">
        <v>-0.015</v>
      </c>
      <c r="BC42" s="109">
        <v>-0.066</v>
      </c>
      <c r="BD42" s="109">
        <v>-0.037</v>
      </c>
      <c r="BE42" s="109">
        <v>-0.019</v>
      </c>
      <c r="BF42" s="109">
        <v>-0.06</v>
      </c>
      <c r="BG42" s="109">
        <v>-0.062</v>
      </c>
      <c r="BH42" s="109">
        <v>-0.074</v>
      </c>
      <c r="BI42" s="109">
        <v>-0.017</v>
      </c>
      <c r="BJ42" s="109">
        <v>-0.034</v>
      </c>
      <c r="BK42" s="109">
        <v>-0.019</v>
      </c>
      <c r="BL42" s="109">
        <v>-0.012</v>
      </c>
      <c r="BM42" s="109">
        <v>-0.06</v>
      </c>
    </row>
    <row r="43" ht="15" customHeight="1" spans="1:65">
      <c r="A43" s="41"/>
      <c r="B43" s="43" t="s">
        <v>130</v>
      </c>
      <c r="C43" s="36" t="s">
        <v>131</v>
      </c>
      <c r="D43" s="36" t="s">
        <v>123</v>
      </c>
      <c r="E43" s="43"/>
      <c r="F43" s="38" t="s">
        <v>55</v>
      </c>
      <c r="G43" s="44">
        <v>0</v>
      </c>
      <c r="H43" s="40">
        <v>0.35</v>
      </c>
      <c r="I43" s="40">
        <v>0</v>
      </c>
      <c r="J43" s="64" t="s">
        <v>56</v>
      </c>
      <c r="K43" s="65">
        <f t="shared" si="0"/>
        <v>0.35</v>
      </c>
      <c r="L43" s="65">
        <f t="shared" si="1"/>
        <v>0</v>
      </c>
      <c r="M43" s="66"/>
      <c r="N43" s="67">
        <f t="shared" si="2"/>
        <v>0.134</v>
      </c>
      <c r="O43" s="67">
        <f t="shared" si="3"/>
        <v>0.068</v>
      </c>
      <c r="P43" s="67">
        <f t="shared" si="4"/>
        <v>0.09975</v>
      </c>
      <c r="Q43" s="78">
        <f t="shared" si="5"/>
        <v>0.0179155726097572</v>
      </c>
      <c r="R43" s="79">
        <f t="shared" si="6"/>
        <v>4.65609827180383</v>
      </c>
      <c r="S43" s="79">
        <f t="shared" si="7"/>
        <v>4.65609827180383</v>
      </c>
      <c r="T43" s="79">
        <f t="shared" si="11"/>
        <v>1.85592728316656</v>
      </c>
      <c r="U43" s="79">
        <f t="shared" si="9"/>
        <v>4.65609827180383</v>
      </c>
      <c r="V43" s="80">
        <f t="shared" si="10"/>
        <v>1</v>
      </c>
      <c r="W43" s="82"/>
      <c r="X43" s="82"/>
      <c r="Y43" s="82"/>
      <c r="Z43" s="82"/>
      <c r="AA43" s="94"/>
      <c r="AB43" s="95"/>
      <c r="AC43" s="96"/>
      <c r="AD43" s="97"/>
      <c r="AE43" s="97"/>
      <c r="AF43" s="98"/>
      <c r="AG43" s="107"/>
      <c r="AH43" s="106">
        <v>0.082</v>
      </c>
      <c r="AI43" s="106">
        <v>0.118</v>
      </c>
      <c r="AJ43" s="106">
        <v>0.086</v>
      </c>
      <c r="AK43" s="106">
        <v>0.08</v>
      </c>
      <c r="AL43" s="106">
        <v>0.068</v>
      </c>
      <c r="AM43" s="106">
        <v>0.13</v>
      </c>
      <c r="AN43" s="106">
        <v>0.098</v>
      </c>
      <c r="AO43" s="106">
        <v>0.104</v>
      </c>
      <c r="AP43" s="106">
        <v>0.128</v>
      </c>
      <c r="AQ43" s="106">
        <v>0.116</v>
      </c>
      <c r="AR43" s="106">
        <v>0.098</v>
      </c>
      <c r="AS43" s="106">
        <v>0.086</v>
      </c>
      <c r="AT43" s="106">
        <v>0.134</v>
      </c>
      <c r="AU43" s="109">
        <v>0.098</v>
      </c>
      <c r="AV43" s="109">
        <v>0.084</v>
      </c>
      <c r="AW43" s="109">
        <v>0.122</v>
      </c>
      <c r="AX43" s="109">
        <v>0.106</v>
      </c>
      <c r="AY43" s="109">
        <v>0.13</v>
      </c>
      <c r="AZ43" s="109">
        <v>0.084</v>
      </c>
      <c r="BA43" s="109">
        <v>0.088</v>
      </c>
      <c r="BB43" s="109">
        <v>0.116</v>
      </c>
      <c r="BC43" s="109">
        <v>0.09</v>
      </c>
      <c r="BD43" s="109">
        <v>0.092</v>
      </c>
      <c r="BE43" s="109">
        <v>0.078</v>
      </c>
      <c r="BF43" s="109">
        <v>0.082</v>
      </c>
      <c r="BG43" s="109">
        <v>0.104</v>
      </c>
      <c r="BH43" s="109">
        <v>0.114</v>
      </c>
      <c r="BI43" s="109">
        <v>0.082</v>
      </c>
      <c r="BJ43" s="109">
        <v>0.1</v>
      </c>
      <c r="BK43" s="109">
        <v>0.082</v>
      </c>
      <c r="BL43" s="109">
        <v>0.114</v>
      </c>
      <c r="BM43" s="109">
        <v>0.098</v>
      </c>
    </row>
    <row r="44" ht="15" customHeight="1" spans="1:65">
      <c r="A44" s="41"/>
      <c r="B44" s="43" t="s">
        <v>132</v>
      </c>
      <c r="C44" s="49" t="s">
        <v>133</v>
      </c>
      <c r="D44" s="36" t="s">
        <v>126</v>
      </c>
      <c r="E44" s="43"/>
      <c r="F44" s="38" t="s">
        <v>55</v>
      </c>
      <c r="G44" s="44">
        <v>0</v>
      </c>
      <c r="H44" s="46">
        <v>0.2</v>
      </c>
      <c r="I44" s="46">
        <v>0.15</v>
      </c>
      <c r="J44" s="64" t="s">
        <v>56</v>
      </c>
      <c r="K44" s="65">
        <f t="shared" ref="K44:K107" si="12">IF(AND(G44="",H44=""),"",IF(G44="",H44,G44+H44))</f>
        <v>0.2</v>
      </c>
      <c r="L44" s="65">
        <f t="shared" ref="L44:L107" si="13">IF(AND(G44="",I44=""),"",IF(G44="",I44,G44-I44))</f>
        <v>-0.15</v>
      </c>
      <c r="M44" s="66"/>
      <c r="N44" s="67">
        <f t="shared" ref="N44:N107" si="14">IF(OR($AH44="",ISNUMBER($AH44)=FALSE),"",MAX(AH44:BM44))</f>
        <v>0.067</v>
      </c>
      <c r="O44" s="67">
        <f t="shared" ref="O44:O107" si="15">IF(OR($AH44="",ISNUMBER($AH44)=FALSE),"",MIN(AH44:BM44))</f>
        <v>0.031</v>
      </c>
      <c r="P44" s="67">
        <f t="shared" ref="P44:P107" si="16">IF(OR($AH44="",ISNUMBER($AH44)=FALSE),"",AVERAGE(AH44:BM44))</f>
        <v>0.04653125</v>
      </c>
      <c r="Q44" s="78">
        <f t="shared" ref="Q44:Q107" si="17">IF(OR($AH44="",ISNUMBER($AH44)=FALSE),"",STDEV(AH44:BM44))</f>
        <v>0.0114694105791125</v>
      </c>
      <c r="R44" s="79">
        <f t="shared" ref="R44:R107" si="18">IF(OR($AH44="",ISNUMBER($AH44)=FALSE),"",IF(AND(G44=0,I44=0),S44,IF(AND(G44="",H44=""),T44,(H44+ABS(I44))/(6*Q44))))</f>
        <v>5.08599225138621</v>
      </c>
      <c r="S44" s="79">
        <f t="shared" ref="S44:S107" si="19">IF(OR($AH44="",ISNUMBER($AH44)=FALSE),"",IF(H44="","",(K44-P44)/(3*Q44)))</f>
        <v>4.4602335618853</v>
      </c>
      <c r="T44" s="79">
        <f t="shared" si="11"/>
        <v>5.71175094088712</v>
      </c>
      <c r="U44" s="79">
        <f t="shared" ref="U44:U107" si="20">IF(OR($AH44="",ISNUMBER($AH44)=FALSE),"",IF(AND(G44=0,I44=0),((H44)-(P44))/(3*Q44),MIN(S44:T44)))</f>
        <v>4.4602335618853</v>
      </c>
      <c r="V44" s="80">
        <f t="shared" ref="V44:V107" si="21">IF(OR($AH44="",ISNUMBER($AH44)=FALSE),"",IF(AND(G44=0,I44=0),NORMSDIST(3*U44),NORMSDIST(3*U44)+NORMSDIST(6*R44-3*U44)-1))</f>
        <v>1</v>
      </c>
      <c r="W44" s="82"/>
      <c r="X44" s="82"/>
      <c r="Y44" s="82"/>
      <c r="Z44" s="82"/>
      <c r="AA44" s="94"/>
      <c r="AB44" s="95"/>
      <c r="AC44" s="96"/>
      <c r="AD44" s="97"/>
      <c r="AE44" s="97"/>
      <c r="AF44" s="98"/>
      <c r="AG44" s="107"/>
      <c r="AH44" s="106">
        <v>0.036</v>
      </c>
      <c r="AI44" s="106">
        <v>0.059</v>
      </c>
      <c r="AJ44" s="106">
        <v>0.032</v>
      </c>
      <c r="AK44" s="106">
        <v>0.031</v>
      </c>
      <c r="AL44" s="106">
        <v>0.034</v>
      </c>
      <c r="AM44" s="106">
        <v>0.065</v>
      </c>
      <c r="AN44" s="106">
        <v>0.038</v>
      </c>
      <c r="AO44" s="106">
        <v>0.037</v>
      </c>
      <c r="AP44" s="106">
        <v>0.064</v>
      </c>
      <c r="AQ44" s="106">
        <v>0.058</v>
      </c>
      <c r="AR44" s="106">
        <v>0.049</v>
      </c>
      <c r="AS44" s="106">
        <v>0.043</v>
      </c>
      <c r="AT44" s="106">
        <v>0.067</v>
      </c>
      <c r="AU44" s="109">
        <v>0.049</v>
      </c>
      <c r="AV44" s="109">
        <v>0.04</v>
      </c>
      <c r="AW44" s="109">
        <v>0.061</v>
      </c>
      <c r="AX44" s="109">
        <v>0.031</v>
      </c>
      <c r="AY44" s="109">
        <v>0.065</v>
      </c>
      <c r="AZ44" s="109">
        <v>0.042</v>
      </c>
      <c r="BA44" s="109">
        <v>0.041</v>
      </c>
      <c r="BB44" s="109">
        <v>0.058</v>
      </c>
      <c r="BC44" s="109">
        <v>0.031</v>
      </c>
      <c r="BD44" s="109">
        <v>0.046</v>
      </c>
      <c r="BE44" s="109">
        <v>0.035</v>
      </c>
      <c r="BF44" s="109">
        <v>0.041</v>
      </c>
      <c r="BG44" s="109">
        <v>0.052</v>
      </c>
      <c r="BH44" s="109">
        <v>0.057</v>
      </c>
      <c r="BI44" s="109">
        <v>0.041</v>
      </c>
      <c r="BJ44" s="109">
        <v>0.05</v>
      </c>
      <c r="BK44" s="109">
        <v>0.041</v>
      </c>
      <c r="BL44" s="109">
        <v>0.057</v>
      </c>
      <c r="BM44" s="109">
        <v>0.038</v>
      </c>
    </row>
    <row r="45" ht="15" customHeight="1" spans="1:65">
      <c r="A45" s="41"/>
      <c r="B45" s="43" t="s">
        <v>134</v>
      </c>
      <c r="C45" s="36" t="s">
        <v>135</v>
      </c>
      <c r="D45" s="36" t="s">
        <v>129</v>
      </c>
      <c r="E45" s="43"/>
      <c r="F45" s="38" t="s">
        <v>55</v>
      </c>
      <c r="G45" s="44">
        <v>0</v>
      </c>
      <c r="H45" s="46">
        <v>0.2</v>
      </c>
      <c r="I45" s="46">
        <v>0.15</v>
      </c>
      <c r="J45" s="64" t="s">
        <v>56</v>
      </c>
      <c r="K45" s="65">
        <f t="shared" si="12"/>
        <v>0.2</v>
      </c>
      <c r="L45" s="65">
        <f t="shared" si="13"/>
        <v>-0.15</v>
      </c>
      <c r="M45" s="66"/>
      <c r="N45" s="67">
        <f t="shared" si="14"/>
        <v>-0.029</v>
      </c>
      <c r="O45" s="67">
        <f t="shared" si="15"/>
        <v>-0.053</v>
      </c>
      <c r="P45" s="67">
        <f t="shared" si="16"/>
        <v>-0.0388125</v>
      </c>
      <c r="Q45" s="78">
        <f t="shared" si="17"/>
        <v>0.00704564610467046</v>
      </c>
      <c r="R45" s="79">
        <f t="shared" si="18"/>
        <v>8.27934478495378</v>
      </c>
      <c r="S45" s="79">
        <f t="shared" si="19"/>
        <v>11.2983487226101</v>
      </c>
      <c r="T45" s="79">
        <f t="shared" si="11"/>
        <v>5.26034084729742</v>
      </c>
      <c r="U45" s="79">
        <f t="shared" si="20"/>
        <v>5.26034084729742</v>
      </c>
      <c r="V45" s="80">
        <f t="shared" si="21"/>
        <v>1</v>
      </c>
      <c r="W45" s="82"/>
      <c r="X45" s="82"/>
      <c r="Y45" s="82"/>
      <c r="Z45" s="82"/>
      <c r="AA45" s="94"/>
      <c r="AB45" s="95"/>
      <c r="AC45" s="96"/>
      <c r="AD45" s="97"/>
      <c r="AE45" s="97"/>
      <c r="AF45" s="98"/>
      <c r="AG45" s="107"/>
      <c r="AH45" s="106">
        <v>-0.041</v>
      </c>
      <c r="AI45" s="106">
        <v>-0.037</v>
      </c>
      <c r="AJ45" s="106">
        <v>-0.043</v>
      </c>
      <c r="AK45" s="106">
        <v>-0.04</v>
      </c>
      <c r="AL45" s="106">
        <v>-0.032</v>
      </c>
      <c r="AM45" s="106">
        <v>-0.036</v>
      </c>
      <c r="AN45" s="106">
        <v>-0.049</v>
      </c>
      <c r="AO45" s="106">
        <v>-0.052</v>
      </c>
      <c r="AP45" s="106">
        <v>-0.038</v>
      </c>
      <c r="AQ45" s="106">
        <v>-0.043</v>
      </c>
      <c r="AR45" s="106">
        <v>-0.032</v>
      </c>
      <c r="AS45" s="106">
        <v>-0.029</v>
      </c>
      <c r="AT45" s="106">
        <v>-0.029</v>
      </c>
      <c r="AU45" s="109">
        <v>-0.03</v>
      </c>
      <c r="AV45" s="109">
        <v>-0.042</v>
      </c>
      <c r="AW45" s="109">
        <v>-0.049</v>
      </c>
      <c r="AX45" s="109">
        <v>-0.053</v>
      </c>
      <c r="AY45" s="109">
        <v>-0.044</v>
      </c>
      <c r="AZ45" s="109">
        <v>-0.03</v>
      </c>
      <c r="BA45" s="109">
        <v>-0.044</v>
      </c>
      <c r="BB45" s="109">
        <v>-0.043</v>
      </c>
      <c r="BC45" s="109">
        <v>-0.045</v>
      </c>
      <c r="BD45" s="109">
        <v>-0.032</v>
      </c>
      <c r="BE45" s="109">
        <v>-0.039</v>
      </c>
      <c r="BF45" s="109">
        <v>-0.038</v>
      </c>
      <c r="BG45" s="109">
        <v>-0.036</v>
      </c>
      <c r="BH45" s="109">
        <v>-0.037</v>
      </c>
      <c r="BI45" s="109">
        <v>-0.031</v>
      </c>
      <c r="BJ45" s="109">
        <v>-0.033</v>
      </c>
      <c r="BK45" s="109">
        <v>-0.036</v>
      </c>
      <c r="BL45" s="109">
        <v>-0.03</v>
      </c>
      <c r="BM45" s="109">
        <v>-0.049</v>
      </c>
    </row>
    <row r="46" ht="15" customHeight="1" spans="1:65">
      <c r="A46" s="41"/>
      <c r="B46" s="43" t="s">
        <v>136</v>
      </c>
      <c r="C46" s="36" t="s">
        <v>137</v>
      </c>
      <c r="D46" s="36" t="s">
        <v>138</v>
      </c>
      <c r="E46" s="43"/>
      <c r="F46" s="38" t="s">
        <v>55</v>
      </c>
      <c r="G46" s="44">
        <v>0</v>
      </c>
      <c r="H46" s="46">
        <v>0.35</v>
      </c>
      <c r="I46" s="40">
        <v>0</v>
      </c>
      <c r="J46" s="64" t="s">
        <v>56</v>
      </c>
      <c r="K46" s="65">
        <f t="shared" si="12"/>
        <v>0.35</v>
      </c>
      <c r="L46" s="65">
        <f t="shared" si="13"/>
        <v>0</v>
      </c>
      <c r="M46" s="66"/>
      <c r="N46" s="67">
        <f t="shared" si="14"/>
        <v>0.158</v>
      </c>
      <c r="O46" s="67">
        <f t="shared" si="15"/>
        <v>0.05</v>
      </c>
      <c r="P46" s="67">
        <f t="shared" si="16"/>
        <v>0.1185625</v>
      </c>
      <c r="Q46" s="78">
        <f t="shared" si="17"/>
        <v>0.028001080048294</v>
      </c>
      <c r="R46" s="79">
        <f t="shared" si="18"/>
        <v>2.75510206035905</v>
      </c>
      <c r="S46" s="79">
        <f t="shared" si="19"/>
        <v>2.75510206035905</v>
      </c>
      <c r="T46" s="79">
        <f t="shared" si="11"/>
        <v>1.4114038910346</v>
      </c>
      <c r="U46" s="79">
        <f t="shared" si="20"/>
        <v>2.75510206035905</v>
      </c>
      <c r="V46" s="80">
        <f t="shared" si="21"/>
        <v>1</v>
      </c>
      <c r="W46" s="82"/>
      <c r="X46" s="82"/>
      <c r="Y46" s="82"/>
      <c r="Z46" s="82"/>
      <c r="AA46" s="94"/>
      <c r="AB46" s="95"/>
      <c r="AC46" s="96"/>
      <c r="AD46" s="97"/>
      <c r="AE46" s="97"/>
      <c r="AF46" s="98"/>
      <c r="AG46" s="107"/>
      <c r="AH46" s="106">
        <v>0.124</v>
      </c>
      <c r="AI46" s="106">
        <v>0.144</v>
      </c>
      <c r="AJ46" s="106">
        <v>0.104</v>
      </c>
      <c r="AK46" s="106">
        <v>0.102</v>
      </c>
      <c r="AL46" s="106">
        <v>0.124</v>
      </c>
      <c r="AM46" s="106">
        <v>0.15</v>
      </c>
      <c r="AN46" s="106">
        <v>0.114</v>
      </c>
      <c r="AO46" s="106">
        <v>0.142</v>
      </c>
      <c r="AP46" s="106">
        <v>0.142</v>
      </c>
      <c r="AQ46" s="106">
        <v>0.086</v>
      </c>
      <c r="AR46" s="106">
        <v>0.092</v>
      </c>
      <c r="AS46" s="106">
        <v>0.15</v>
      </c>
      <c r="AT46" s="106">
        <v>0.104</v>
      </c>
      <c r="AU46" s="109">
        <v>0.07</v>
      </c>
      <c r="AV46" s="109">
        <v>0.092</v>
      </c>
      <c r="AW46" s="109">
        <v>0.148</v>
      </c>
      <c r="AX46" s="109">
        <v>0.15</v>
      </c>
      <c r="AY46" s="109">
        <v>0.142</v>
      </c>
      <c r="AZ46" s="109">
        <v>0.106</v>
      </c>
      <c r="BA46" s="109">
        <v>0.05</v>
      </c>
      <c r="BB46" s="109">
        <v>0.158</v>
      </c>
      <c r="BC46" s="109">
        <v>0.12</v>
      </c>
      <c r="BD46" s="109">
        <v>0.108</v>
      </c>
      <c r="BE46" s="109">
        <v>0.13</v>
      </c>
      <c r="BF46" s="109">
        <v>0.146</v>
      </c>
      <c r="BG46" s="109">
        <v>0.09</v>
      </c>
      <c r="BH46" s="109">
        <v>0.142</v>
      </c>
      <c r="BI46" s="109">
        <v>0.086</v>
      </c>
      <c r="BJ46" s="109">
        <v>0.09</v>
      </c>
      <c r="BK46" s="109">
        <v>0.098</v>
      </c>
      <c r="BL46" s="109">
        <v>0.138</v>
      </c>
      <c r="BM46" s="109">
        <v>0.152</v>
      </c>
    </row>
    <row r="47" ht="15" customHeight="1" spans="1:65">
      <c r="A47" s="41"/>
      <c r="B47" s="43" t="s">
        <v>139</v>
      </c>
      <c r="C47" s="49" t="s">
        <v>140</v>
      </c>
      <c r="D47" s="36" t="s">
        <v>141</v>
      </c>
      <c r="E47" s="43"/>
      <c r="F47" s="38" t="s">
        <v>55</v>
      </c>
      <c r="G47" s="44">
        <v>0</v>
      </c>
      <c r="H47" s="46">
        <v>0.2</v>
      </c>
      <c r="I47" s="46">
        <v>0.15</v>
      </c>
      <c r="J47" s="64" t="s">
        <v>56</v>
      </c>
      <c r="K47" s="65">
        <f t="shared" si="12"/>
        <v>0.2</v>
      </c>
      <c r="L47" s="65">
        <f t="shared" si="13"/>
        <v>-0.15</v>
      </c>
      <c r="M47" s="66"/>
      <c r="N47" s="67">
        <f t="shared" si="14"/>
        <v>0.076</v>
      </c>
      <c r="O47" s="67">
        <f t="shared" si="15"/>
        <v>0.016</v>
      </c>
      <c r="P47" s="67">
        <f t="shared" si="16"/>
        <v>0.04615625</v>
      </c>
      <c r="Q47" s="78">
        <f t="shared" si="17"/>
        <v>0.0180163176485347</v>
      </c>
      <c r="R47" s="79">
        <f t="shared" si="18"/>
        <v>3.23780555334945</v>
      </c>
      <c r="S47" s="79">
        <f t="shared" si="19"/>
        <v>2.84637798913202</v>
      </c>
      <c r="T47" s="79">
        <f t="shared" si="11"/>
        <v>3.62923311756687</v>
      </c>
      <c r="U47" s="79">
        <f t="shared" si="20"/>
        <v>2.84637798913202</v>
      </c>
      <c r="V47" s="80">
        <f t="shared" si="21"/>
        <v>1</v>
      </c>
      <c r="W47" s="82"/>
      <c r="X47" s="82"/>
      <c r="Y47" s="82"/>
      <c r="Z47" s="82"/>
      <c r="AA47" s="94"/>
      <c r="AB47" s="95"/>
      <c r="AC47" s="96"/>
      <c r="AD47" s="97"/>
      <c r="AE47" s="97"/>
      <c r="AF47" s="98"/>
      <c r="AG47" s="107"/>
      <c r="AH47" s="106">
        <v>0.031</v>
      </c>
      <c r="AI47" s="106">
        <v>0.016</v>
      </c>
      <c r="AJ47" s="106">
        <v>0.02</v>
      </c>
      <c r="AK47" s="106">
        <v>0.041</v>
      </c>
      <c r="AL47" s="106">
        <v>0.03</v>
      </c>
      <c r="AM47" s="106">
        <v>0.03</v>
      </c>
      <c r="AN47" s="106">
        <v>0.035</v>
      </c>
      <c r="AO47" s="106">
        <v>0.047</v>
      </c>
      <c r="AP47" s="106">
        <v>0.059</v>
      </c>
      <c r="AQ47" s="106">
        <v>0.04</v>
      </c>
      <c r="AR47" s="106">
        <v>0.046</v>
      </c>
      <c r="AS47" s="106">
        <v>0.075</v>
      </c>
      <c r="AT47" s="106">
        <v>0.052</v>
      </c>
      <c r="AU47" s="109">
        <v>0.035</v>
      </c>
      <c r="AV47" s="109">
        <v>0.036</v>
      </c>
      <c r="AW47" s="109">
        <v>0.026</v>
      </c>
      <c r="AX47" s="109">
        <v>0.075</v>
      </c>
      <c r="AY47" s="109">
        <v>0.071</v>
      </c>
      <c r="AZ47" s="109">
        <v>0.053</v>
      </c>
      <c r="BA47" s="109">
        <v>0.021</v>
      </c>
      <c r="BB47" s="109">
        <v>0.063</v>
      </c>
      <c r="BC47" s="109">
        <v>0.021</v>
      </c>
      <c r="BD47" s="109">
        <v>0.054</v>
      </c>
      <c r="BE47" s="109">
        <v>0.065</v>
      </c>
      <c r="BF47" s="109">
        <v>0.073</v>
      </c>
      <c r="BG47" s="109">
        <v>0.034</v>
      </c>
      <c r="BH47" s="109">
        <v>0.071</v>
      </c>
      <c r="BI47" s="109">
        <v>0.043</v>
      </c>
      <c r="BJ47" s="109">
        <v>0.045</v>
      </c>
      <c r="BK47" s="109">
        <v>0.049</v>
      </c>
      <c r="BL47" s="109">
        <v>0.044</v>
      </c>
      <c r="BM47" s="109">
        <v>0.076</v>
      </c>
    </row>
    <row r="48" ht="15" customHeight="1" spans="1:65">
      <c r="A48" s="41"/>
      <c r="B48" s="43" t="s">
        <v>142</v>
      </c>
      <c r="C48" s="36" t="s">
        <v>143</v>
      </c>
      <c r="D48" s="36" t="s">
        <v>144</v>
      </c>
      <c r="E48" s="43"/>
      <c r="F48" s="38" t="s">
        <v>55</v>
      </c>
      <c r="G48" s="44">
        <v>0</v>
      </c>
      <c r="H48" s="46">
        <v>0.2</v>
      </c>
      <c r="I48" s="46">
        <v>0.15</v>
      </c>
      <c r="J48" s="64" t="s">
        <v>56</v>
      </c>
      <c r="K48" s="65">
        <f t="shared" si="12"/>
        <v>0.2</v>
      </c>
      <c r="L48" s="65">
        <f t="shared" si="13"/>
        <v>-0.15</v>
      </c>
      <c r="M48" s="66"/>
      <c r="N48" s="67">
        <f t="shared" si="14"/>
        <v>-0.025</v>
      </c>
      <c r="O48" s="67">
        <f t="shared" si="15"/>
        <v>-0.079</v>
      </c>
      <c r="P48" s="67">
        <f t="shared" si="16"/>
        <v>-0.05128125</v>
      </c>
      <c r="Q48" s="78">
        <f t="shared" si="17"/>
        <v>0.0159378518303987</v>
      </c>
      <c r="R48" s="79">
        <f t="shared" si="18"/>
        <v>3.66004992103595</v>
      </c>
      <c r="S48" s="79">
        <f t="shared" si="19"/>
        <v>5.2554395384018</v>
      </c>
      <c r="T48" s="79">
        <f t="shared" si="11"/>
        <v>2.0646603036701</v>
      </c>
      <c r="U48" s="79">
        <f t="shared" si="20"/>
        <v>2.0646603036701</v>
      </c>
      <c r="V48" s="80">
        <f t="shared" si="21"/>
        <v>0.999999999706683</v>
      </c>
      <c r="W48" s="82"/>
      <c r="X48" s="82"/>
      <c r="Y48" s="82"/>
      <c r="Z48" s="82"/>
      <c r="AA48" s="94"/>
      <c r="AB48" s="95"/>
      <c r="AC48" s="96"/>
      <c r="AD48" s="97"/>
      <c r="AE48" s="97"/>
      <c r="AF48" s="98"/>
      <c r="AG48" s="107"/>
      <c r="AH48" s="106">
        <v>-0.062</v>
      </c>
      <c r="AI48" s="106">
        <v>-0.072</v>
      </c>
      <c r="AJ48" s="106">
        <v>-0.052</v>
      </c>
      <c r="AK48" s="106">
        <v>-0.051</v>
      </c>
      <c r="AL48" s="106">
        <v>-0.062</v>
      </c>
      <c r="AM48" s="106">
        <v>-0.075</v>
      </c>
      <c r="AN48" s="106">
        <v>-0.057</v>
      </c>
      <c r="AO48" s="106">
        <v>-0.071</v>
      </c>
      <c r="AP48" s="106">
        <v>-0.071</v>
      </c>
      <c r="AQ48" s="106">
        <v>-0.043</v>
      </c>
      <c r="AR48" s="106">
        <v>-0.035</v>
      </c>
      <c r="AS48" s="106">
        <v>-0.06</v>
      </c>
      <c r="AT48" s="106">
        <v>-0.049</v>
      </c>
      <c r="AU48" s="109">
        <v>-0.029</v>
      </c>
      <c r="AV48" s="109">
        <v>-0.046</v>
      </c>
      <c r="AW48" s="109">
        <v>-0.074</v>
      </c>
      <c r="AX48" s="109">
        <v>-0.038</v>
      </c>
      <c r="AY48" s="109">
        <v>-0.059</v>
      </c>
      <c r="AZ48" s="109">
        <v>-0.043</v>
      </c>
      <c r="BA48" s="109">
        <v>-0.025</v>
      </c>
      <c r="BB48" s="109">
        <v>-0.079</v>
      </c>
      <c r="BC48" s="109">
        <v>-0.06</v>
      </c>
      <c r="BD48" s="109">
        <v>-0.026</v>
      </c>
      <c r="BE48" s="109">
        <v>-0.029</v>
      </c>
      <c r="BF48" s="109">
        <v>-0.053</v>
      </c>
      <c r="BG48" s="109">
        <v>-0.045</v>
      </c>
      <c r="BH48" s="109">
        <v>-0.06</v>
      </c>
      <c r="BI48" s="109">
        <v>-0.028</v>
      </c>
      <c r="BJ48" s="109">
        <v>-0.041</v>
      </c>
      <c r="BK48" s="109">
        <v>-0.037</v>
      </c>
      <c r="BL48" s="109">
        <v>-0.069</v>
      </c>
      <c r="BM48" s="109">
        <v>-0.04</v>
      </c>
    </row>
    <row r="49" ht="15" customHeight="1" spans="1:65">
      <c r="A49" s="41"/>
      <c r="B49" s="43" t="s">
        <v>145</v>
      </c>
      <c r="C49" s="36" t="s">
        <v>146</v>
      </c>
      <c r="D49" s="36" t="s">
        <v>138</v>
      </c>
      <c r="E49" s="43"/>
      <c r="F49" s="38" t="s">
        <v>55</v>
      </c>
      <c r="G49" s="44">
        <v>0</v>
      </c>
      <c r="H49" s="46">
        <v>0.35</v>
      </c>
      <c r="I49" s="40">
        <v>0</v>
      </c>
      <c r="J49" s="64" t="s">
        <v>56</v>
      </c>
      <c r="K49" s="65">
        <f t="shared" si="12"/>
        <v>0.35</v>
      </c>
      <c r="L49" s="65">
        <f t="shared" si="13"/>
        <v>0</v>
      </c>
      <c r="M49" s="66"/>
      <c r="N49" s="67">
        <f t="shared" si="14"/>
        <v>0.136</v>
      </c>
      <c r="O49" s="67">
        <f t="shared" si="15"/>
        <v>0.07</v>
      </c>
      <c r="P49" s="67">
        <f t="shared" si="16"/>
        <v>0.1109375</v>
      </c>
      <c r="Q49" s="78">
        <f t="shared" si="17"/>
        <v>0.0162717596248938</v>
      </c>
      <c r="R49" s="79">
        <f t="shared" si="18"/>
        <v>4.89728842098233</v>
      </c>
      <c r="S49" s="79">
        <f t="shared" si="19"/>
        <v>4.89728842098233</v>
      </c>
      <c r="T49" s="79">
        <f t="shared" ref="T44:T112" si="22">IF(OR($AH49="",ISNUMBER($AH49)=FALSE),"",IF(I49="","",(P49-L49)/(3*Q49)))</f>
        <v>2.27259789470422</v>
      </c>
      <c r="U49" s="79">
        <f t="shared" si="20"/>
        <v>4.89728842098233</v>
      </c>
      <c r="V49" s="80">
        <f t="shared" si="21"/>
        <v>1</v>
      </c>
      <c r="W49" s="82"/>
      <c r="X49" s="82"/>
      <c r="Y49" s="82"/>
      <c r="Z49" s="82"/>
      <c r="AA49" s="94"/>
      <c r="AB49" s="95"/>
      <c r="AC49" s="96"/>
      <c r="AD49" s="97"/>
      <c r="AE49" s="97"/>
      <c r="AF49" s="98"/>
      <c r="AG49" s="107"/>
      <c r="AH49" s="106">
        <v>0.126</v>
      </c>
      <c r="AI49" s="106">
        <v>0.1</v>
      </c>
      <c r="AJ49" s="106">
        <v>0.11</v>
      </c>
      <c r="AK49" s="106">
        <v>0.122</v>
      </c>
      <c r="AL49" s="106">
        <v>0.122</v>
      </c>
      <c r="AM49" s="106">
        <v>0.088</v>
      </c>
      <c r="AN49" s="106">
        <v>0.118</v>
      </c>
      <c r="AO49" s="106">
        <v>0.114</v>
      </c>
      <c r="AP49" s="106">
        <v>0.112</v>
      </c>
      <c r="AQ49" s="106">
        <v>0.114</v>
      </c>
      <c r="AR49" s="106">
        <v>0.128</v>
      </c>
      <c r="AS49" s="106">
        <v>0.108</v>
      </c>
      <c r="AT49" s="106">
        <v>0.1</v>
      </c>
      <c r="AU49" s="109">
        <v>0.122</v>
      </c>
      <c r="AV49" s="109">
        <v>0.08</v>
      </c>
      <c r="AW49" s="109">
        <v>0.118</v>
      </c>
      <c r="AX49" s="109">
        <v>0.122</v>
      </c>
      <c r="AY49" s="109">
        <v>0.07</v>
      </c>
      <c r="AZ49" s="109">
        <v>0.124</v>
      </c>
      <c r="BA49" s="109">
        <v>0.112</v>
      </c>
      <c r="BB49" s="109">
        <v>0.114</v>
      </c>
      <c r="BC49" s="109">
        <v>0.096</v>
      </c>
      <c r="BD49" s="109">
        <v>0.136</v>
      </c>
      <c r="BE49" s="109">
        <v>0.112</v>
      </c>
      <c r="BF49" s="109">
        <v>0.106</v>
      </c>
      <c r="BG49" s="109">
        <v>0.126</v>
      </c>
      <c r="BH49" s="109">
        <v>0.078</v>
      </c>
      <c r="BI49" s="109">
        <v>0.12</v>
      </c>
      <c r="BJ49" s="109">
        <v>0.106</v>
      </c>
      <c r="BK49" s="109">
        <v>0.126</v>
      </c>
      <c r="BL49" s="109">
        <v>0.132</v>
      </c>
      <c r="BM49" s="109">
        <v>0.088</v>
      </c>
    </row>
    <row r="50" ht="15" customHeight="1" spans="1:65">
      <c r="A50" s="41"/>
      <c r="B50" s="43" t="s">
        <v>147</v>
      </c>
      <c r="C50" s="36" t="s">
        <v>148</v>
      </c>
      <c r="D50" s="36" t="s">
        <v>149</v>
      </c>
      <c r="E50" s="43"/>
      <c r="F50" s="38" t="s">
        <v>55</v>
      </c>
      <c r="G50" s="44">
        <v>0</v>
      </c>
      <c r="H50" s="46">
        <v>0.2</v>
      </c>
      <c r="I50" s="46">
        <v>0.15</v>
      </c>
      <c r="J50" s="64" t="s">
        <v>56</v>
      </c>
      <c r="K50" s="65">
        <f t="shared" si="12"/>
        <v>0.2</v>
      </c>
      <c r="L50" s="65">
        <f t="shared" si="13"/>
        <v>-0.15</v>
      </c>
      <c r="M50" s="66"/>
      <c r="N50" s="67">
        <f t="shared" si="14"/>
        <v>0.064</v>
      </c>
      <c r="O50" s="67">
        <f t="shared" si="15"/>
        <v>0.031</v>
      </c>
      <c r="P50" s="67">
        <f t="shared" si="16"/>
        <v>0.05065625</v>
      </c>
      <c r="Q50" s="78">
        <f t="shared" si="17"/>
        <v>0.0106213703477713</v>
      </c>
      <c r="R50" s="79">
        <f t="shared" si="18"/>
        <v>5.49207224899877</v>
      </c>
      <c r="S50" s="79">
        <f t="shared" si="19"/>
        <v>4.68689522820806</v>
      </c>
      <c r="T50" s="79">
        <f t="shared" si="22"/>
        <v>6.29724926978948</v>
      </c>
      <c r="U50" s="79">
        <f t="shared" si="20"/>
        <v>4.68689522820806</v>
      </c>
      <c r="V50" s="80">
        <f t="shared" si="21"/>
        <v>1</v>
      </c>
      <c r="W50" s="82"/>
      <c r="X50" s="82"/>
      <c r="Y50" s="82"/>
      <c r="Z50" s="82"/>
      <c r="AA50" s="94"/>
      <c r="AB50" s="95"/>
      <c r="AC50" s="96"/>
      <c r="AD50" s="97"/>
      <c r="AE50" s="97"/>
      <c r="AF50" s="98"/>
      <c r="AG50" s="107"/>
      <c r="AH50" s="106">
        <v>0.046</v>
      </c>
      <c r="AI50" s="106">
        <v>0.04</v>
      </c>
      <c r="AJ50" s="106">
        <v>0.055</v>
      </c>
      <c r="AK50" s="106">
        <v>0.061</v>
      </c>
      <c r="AL50" s="106">
        <v>0.061</v>
      </c>
      <c r="AM50" s="106">
        <v>0.037</v>
      </c>
      <c r="AN50" s="106">
        <v>0.04</v>
      </c>
      <c r="AO50" s="106">
        <v>0.057</v>
      </c>
      <c r="AP50" s="106">
        <v>0.056</v>
      </c>
      <c r="AQ50" s="106">
        <v>0.051</v>
      </c>
      <c r="AR50" s="106">
        <v>0.064</v>
      </c>
      <c r="AS50" s="106">
        <v>0.034</v>
      </c>
      <c r="AT50" s="106">
        <v>0.05</v>
      </c>
      <c r="AU50" s="109">
        <v>0.061</v>
      </c>
      <c r="AV50" s="109">
        <v>0.04</v>
      </c>
      <c r="AW50" s="109">
        <v>0.059</v>
      </c>
      <c r="AX50" s="109">
        <v>0.061</v>
      </c>
      <c r="AY50" s="109">
        <v>0.035</v>
      </c>
      <c r="AZ50" s="109">
        <v>0.062</v>
      </c>
      <c r="BA50" s="109">
        <v>0.053</v>
      </c>
      <c r="BB50" s="109">
        <v>0.057</v>
      </c>
      <c r="BC50" s="109">
        <v>0.048</v>
      </c>
      <c r="BD50" s="109">
        <v>0.041</v>
      </c>
      <c r="BE50" s="109">
        <v>0.031</v>
      </c>
      <c r="BF50" s="109">
        <v>0.035</v>
      </c>
      <c r="BG50" s="109">
        <v>0.063</v>
      </c>
      <c r="BH50" s="109">
        <v>0.039</v>
      </c>
      <c r="BI50" s="109">
        <v>0.06</v>
      </c>
      <c r="BJ50" s="109">
        <v>0.053</v>
      </c>
      <c r="BK50" s="109">
        <v>0.063</v>
      </c>
      <c r="BL50" s="109">
        <v>0.064</v>
      </c>
      <c r="BM50" s="109">
        <v>0.044</v>
      </c>
    </row>
    <row r="51" ht="15" customHeight="1" spans="1:65">
      <c r="A51" s="41"/>
      <c r="B51" s="43" t="s">
        <v>150</v>
      </c>
      <c r="C51" s="36" t="s">
        <v>151</v>
      </c>
      <c r="D51" s="36" t="s">
        <v>144</v>
      </c>
      <c r="E51" s="43"/>
      <c r="F51" s="38" t="s">
        <v>55</v>
      </c>
      <c r="G51" s="44">
        <v>0</v>
      </c>
      <c r="H51" s="46">
        <v>0.2</v>
      </c>
      <c r="I51" s="46">
        <v>0.15</v>
      </c>
      <c r="J51" s="64" t="s">
        <v>56</v>
      </c>
      <c r="K51" s="65">
        <f t="shared" si="12"/>
        <v>0.2</v>
      </c>
      <c r="L51" s="65">
        <f t="shared" si="13"/>
        <v>-0.15</v>
      </c>
      <c r="M51" s="66"/>
      <c r="N51" s="67">
        <f t="shared" si="14"/>
        <v>-0.019</v>
      </c>
      <c r="O51" s="67">
        <f t="shared" si="15"/>
        <v>-0.068</v>
      </c>
      <c r="P51" s="67">
        <f t="shared" si="16"/>
        <v>-0.043625</v>
      </c>
      <c r="Q51" s="78">
        <f t="shared" si="17"/>
        <v>0.0140798414580517</v>
      </c>
      <c r="R51" s="79">
        <f t="shared" si="18"/>
        <v>4.1430390752003</v>
      </c>
      <c r="S51" s="79">
        <f t="shared" si="19"/>
        <v>5.76770225540385</v>
      </c>
      <c r="T51" s="79">
        <f t="shared" si="22"/>
        <v>2.51837589499676</v>
      </c>
      <c r="U51" s="79">
        <f t="shared" si="20"/>
        <v>2.51837589499676</v>
      </c>
      <c r="V51" s="80">
        <f t="shared" si="21"/>
        <v>0.999999999999979</v>
      </c>
      <c r="W51" s="82"/>
      <c r="X51" s="82"/>
      <c r="Y51" s="82"/>
      <c r="Z51" s="82"/>
      <c r="AA51" s="94"/>
      <c r="AB51" s="95"/>
      <c r="AC51" s="96"/>
      <c r="AD51" s="97"/>
      <c r="AE51" s="97"/>
      <c r="AF51" s="98"/>
      <c r="AG51" s="107"/>
      <c r="AH51" s="106">
        <v>-0.063</v>
      </c>
      <c r="AI51" s="106">
        <v>-0.05</v>
      </c>
      <c r="AJ51" s="106">
        <v>-0.051</v>
      </c>
      <c r="AK51" s="106">
        <v>-0.056</v>
      </c>
      <c r="AL51" s="106">
        <v>-0.057</v>
      </c>
      <c r="AM51" s="106">
        <v>-0.044</v>
      </c>
      <c r="AN51" s="106">
        <v>-0.059</v>
      </c>
      <c r="AO51" s="106">
        <v>-0.04</v>
      </c>
      <c r="AP51" s="106">
        <v>-0.019</v>
      </c>
      <c r="AQ51" s="106">
        <v>-0.057</v>
      </c>
      <c r="AR51" s="106">
        <v>-0.03</v>
      </c>
      <c r="AS51" s="106">
        <v>-0.054</v>
      </c>
      <c r="AT51" s="106">
        <v>-0.041</v>
      </c>
      <c r="AU51" s="109">
        <v>-0.02</v>
      </c>
      <c r="AV51" s="109">
        <v>-0.031</v>
      </c>
      <c r="AW51" s="109">
        <v>-0.057</v>
      </c>
      <c r="AX51" s="109">
        <v>-0.03</v>
      </c>
      <c r="AY51" s="109">
        <v>-0.029</v>
      </c>
      <c r="AZ51" s="109">
        <v>-0.043</v>
      </c>
      <c r="BA51" s="109">
        <v>-0.056</v>
      </c>
      <c r="BB51" s="109">
        <v>-0.033</v>
      </c>
      <c r="BC51" s="109">
        <v>-0.023</v>
      </c>
      <c r="BD51" s="109">
        <v>-0.068</v>
      </c>
      <c r="BE51" s="109">
        <v>-0.056</v>
      </c>
      <c r="BF51" s="109">
        <v>-0.053</v>
      </c>
      <c r="BG51" s="109">
        <v>-0.041</v>
      </c>
      <c r="BH51" s="109">
        <v>-0.03</v>
      </c>
      <c r="BI51" s="109">
        <v>-0.025</v>
      </c>
      <c r="BJ51" s="109">
        <v>-0.043</v>
      </c>
      <c r="BK51" s="109">
        <v>-0.033</v>
      </c>
      <c r="BL51" s="109">
        <v>-0.066</v>
      </c>
      <c r="BM51" s="109">
        <v>-0.038</v>
      </c>
    </row>
    <row r="52" ht="15" customHeight="1" spans="1:65">
      <c r="A52" s="41"/>
      <c r="B52" s="43" t="s">
        <v>152</v>
      </c>
      <c r="C52" s="36" t="s">
        <v>153</v>
      </c>
      <c r="D52" s="36" t="s">
        <v>154</v>
      </c>
      <c r="E52" s="43"/>
      <c r="F52" s="38" t="s">
        <v>55</v>
      </c>
      <c r="G52" s="44">
        <v>0</v>
      </c>
      <c r="H52" s="46">
        <v>0.35</v>
      </c>
      <c r="I52" s="40">
        <v>0</v>
      </c>
      <c r="J52" s="64" t="s">
        <v>56</v>
      </c>
      <c r="K52" s="65">
        <f t="shared" si="12"/>
        <v>0.35</v>
      </c>
      <c r="L52" s="65">
        <f t="shared" si="13"/>
        <v>0</v>
      </c>
      <c r="M52" s="66"/>
      <c r="N52" s="67">
        <f t="shared" si="14"/>
        <v>0.138</v>
      </c>
      <c r="O52" s="67">
        <f t="shared" si="15"/>
        <v>0.066</v>
      </c>
      <c r="P52" s="67">
        <f t="shared" si="16"/>
        <v>0.1075625</v>
      </c>
      <c r="Q52" s="78">
        <f t="shared" si="17"/>
        <v>0.0223620321945696</v>
      </c>
      <c r="R52" s="79">
        <f t="shared" si="18"/>
        <v>3.61382629704041</v>
      </c>
      <c r="S52" s="79">
        <f t="shared" si="19"/>
        <v>3.61382629704041</v>
      </c>
      <c r="T52" s="79">
        <f t="shared" si="22"/>
        <v>1.6033501049772</v>
      </c>
      <c r="U52" s="79">
        <f t="shared" si="20"/>
        <v>3.61382629704041</v>
      </c>
      <c r="V52" s="80">
        <f t="shared" si="21"/>
        <v>1</v>
      </c>
      <c r="W52" s="82"/>
      <c r="X52" s="82"/>
      <c r="Y52" s="82"/>
      <c r="Z52" s="82"/>
      <c r="AA52" s="94"/>
      <c r="AB52" s="95"/>
      <c r="AC52" s="96"/>
      <c r="AD52" s="97"/>
      <c r="AE52" s="97"/>
      <c r="AF52" s="98"/>
      <c r="AG52" s="107"/>
      <c r="AH52" s="106">
        <v>0.122</v>
      </c>
      <c r="AI52" s="106">
        <v>0.118</v>
      </c>
      <c r="AJ52" s="106">
        <v>0.074</v>
      </c>
      <c r="AK52" s="106">
        <v>0.13</v>
      </c>
      <c r="AL52" s="106">
        <v>0.134</v>
      </c>
      <c r="AM52" s="106">
        <v>0.134</v>
      </c>
      <c r="AN52" s="106">
        <v>0.136</v>
      </c>
      <c r="AO52" s="106">
        <v>0.138</v>
      </c>
      <c r="AP52" s="106">
        <v>0.08</v>
      </c>
      <c r="AQ52" s="106">
        <v>0.066</v>
      </c>
      <c r="AR52" s="106">
        <v>0.108</v>
      </c>
      <c r="AS52" s="106">
        <v>0.108</v>
      </c>
      <c r="AT52" s="106">
        <v>0.078</v>
      </c>
      <c r="AU52" s="109">
        <v>0.076</v>
      </c>
      <c r="AV52" s="109">
        <v>0.124</v>
      </c>
      <c r="AW52" s="109">
        <v>0.118</v>
      </c>
      <c r="AX52" s="109">
        <v>0.124</v>
      </c>
      <c r="AY52" s="109">
        <v>0.092</v>
      </c>
      <c r="AZ52" s="109">
        <v>0.104</v>
      </c>
      <c r="BA52" s="109">
        <v>0.138</v>
      </c>
      <c r="BB52" s="109">
        <v>0.124</v>
      </c>
      <c r="BC52" s="109">
        <v>0.102</v>
      </c>
      <c r="BD52" s="109">
        <v>0.122</v>
      </c>
      <c r="BE52" s="109">
        <v>0.12</v>
      </c>
      <c r="BF52" s="109">
        <v>0.108</v>
      </c>
      <c r="BG52" s="109">
        <v>0.112</v>
      </c>
      <c r="BH52" s="109">
        <v>0.112</v>
      </c>
      <c r="BI52" s="109">
        <v>0.078</v>
      </c>
      <c r="BJ52" s="109">
        <v>0.072</v>
      </c>
      <c r="BK52" s="109">
        <v>0.122</v>
      </c>
      <c r="BL52" s="109">
        <v>0.09</v>
      </c>
      <c r="BM52" s="109">
        <v>0.078</v>
      </c>
    </row>
    <row r="53" ht="15" customHeight="1" spans="1:65">
      <c r="A53" s="41"/>
      <c r="B53" s="43" t="s">
        <v>155</v>
      </c>
      <c r="C53" s="36" t="s">
        <v>156</v>
      </c>
      <c r="D53" s="36" t="s">
        <v>157</v>
      </c>
      <c r="E53" s="43"/>
      <c r="F53" s="38" t="s">
        <v>55</v>
      </c>
      <c r="G53" s="44">
        <v>0</v>
      </c>
      <c r="H53" s="46">
        <v>0.2</v>
      </c>
      <c r="I53" s="46">
        <v>0.15</v>
      </c>
      <c r="J53" s="64" t="s">
        <v>56</v>
      </c>
      <c r="K53" s="65">
        <f t="shared" si="12"/>
        <v>0.2</v>
      </c>
      <c r="L53" s="65">
        <f t="shared" si="13"/>
        <v>-0.15</v>
      </c>
      <c r="M53" s="66"/>
      <c r="N53" s="67">
        <f t="shared" si="14"/>
        <v>0.067</v>
      </c>
      <c r="O53" s="67">
        <f t="shared" si="15"/>
        <v>0.02</v>
      </c>
      <c r="P53" s="67">
        <f t="shared" si="16"/>
        <v>0.04553125</v>
      </c>
      <c r="Q53" s="78">
        <f t="shared" si="17"/>
        <v>0.0153391432132349</v>
      </c>
      <c r="R53" s="79">
        <f t="shared" si="18"/>
        <v>3.80290688485146</v>
      </c>
      <c r="S53" s="79">
        <f t="shared" si="19"/>
        <v>3.35674441639656</v>
      </c>
      <c r="T53" s="79">
        <f t="shared" si="22"/>
        <v>4.24906935330635</v>
      </c>
      <c r="U53" s="79">
        <f t="shared" si="20"/>
        <v>3.35674441639656</v>
      </c>
      <c r="V53" s="80">
        <f t="shared" si="21"/>
        <v>1</v>
      </c>
      <c r="W53" s="82"/>
      <c r="X53" s="82"/>
      <c r="Y53" s="82"/>
      <c r="Z53" s="82"/>
      <c r="AA53" s="94"/>
      <c r="AB53" s="95"/>
      <c r="AC53" s="96"/>
      <c r="AD53" s="97"/>
      <c r="AE53" s="97"/>
      <c r="AF53" s="98"/>
      <c r="AG53" s="107"/>
      <c r="AH53" s="106">
        <v>0.031</v>
      </c>
      <c r="AI53" s="106">
        <v>0.059</v>
      </c>
      <c r="AJ53" s="106">
        <v>0.022</v>
      </c>
      <c r="AK53" s="106">
        <v>0.065</v>
      </c>
      <c r="AL53" s="106">
        <v>0.067</v>
      </c>
      <c r="AM53" s="106">
        <v>0.067</v>
      </c>
      <c r="AN53" s="106">
        <v>0.056</v>
      </c>
      <c r="AO53" s="106">
        <v>0.052</v>
      </c>
      <c r="AP53" s="106">
        <v>0.021</v>
      </c>
      <c r="AQ53" s="106">
        <v>0.029</v>
      </c>
      <c r="AR53" s="106">
        <v>0.038</v>
      </c>
      <c r="AS53" s="106">
        <v>0.021</v>
      </c>
      <c r="AT53" s="106">
        <v>0.038</v>
      </c>
      <c r="AU53" s="109">
        <v>0.038</v>
      </c>
      <c r="AV53" s="109">
        <v>0.062</v>
      </c>
      <c r="AW53" s="109">
        <v>0.059</v>
      </c>
      <c r="AX53" s="109">
        <v>0.058</v>
      </c>
      <c r="AY53" s="109">
        <v>0.046</v>
      </c>
      <c r="AZ53" s="109">
        <v>0.034</v>
      </c>
      <c r="BA53" s="109">
        <v>0.065</v>
      </c>
      <c r="BB53" s="109">
        <v>0.062</v>
      </c>
      <c r="BC53" s="109">
        <v>0.051</v>
      </c>
      <c r="BD53" s="109">
        <v>0.02</v>
      </c>
      <c r="BE53" s="109">
        <v>0.059</v>
      </c>
      <c r="BF53" s="109">
        <v>0.044</v>
      </c>
      <c r="BG53" s="109">
        <v>0.033</v>
      </c>
      <c r="BH53" s="109">
        <v>0.056</v>
      </c>
      <c r="BI53" s="109">
        <v>0.039</v>
      </c>
      <c r="BJ53" s="109">
        <v>0.033</v>
      </c>
      <c r="BK53" s="109">
        <v>0.061</v>
      </c>
      <c r="BL53" s="109">
        <v>0.042</v>
      </c>
      <c r="BM53" s="109">
        <v>0.029</v>
      </c>
    </row>
    <row r="54" ht="15" customHeight="1" spans="1:65">
      <c r="A54" s="41"/>
      <c r="B54" s="43" t="s">
        <v>158</v>
      </c>
      <c r="C54" s="36" t="s">
        <v>159</v>
      </c>
      <c r="D54" s="36" t="s">
        <v>160</v>
      </c>
      <c r="E54" s="43"/>
      <c r="F54" s="38" t="s">
        <v>55</v>
      </c>
      <c r="G54" s="44">
        <v>0</v>
      </c>
      <c r="H54" s="46">
        <v>0.2</v>
      </c>
      <c r="I54" s="46">
        <v>0.15</v>
      </c>
      <c r="J54" s="64" t="s">
        <v>56</v>
      </c>
      <c r="K54" s="65">
        <f t="shared" si="12"/>
        <v>0.2</v>
      </c>
      <c r="L54" s="65">
        <f t="shared" si="13"/>
        <v>-0.15</v>
      </c>
      <c r="M54" s="66"/>
      <c r="N54" s="67">
        <f t="shared" si="14"/>
        <v>-0.028</v>
      </c>
      <c r="O54" s="67">
        <f t="shared" si="15"/>
        <v>-0.069</v>
      </c>
      <c r="P54" s="67">
        <f t="shared" si="16"/>
        <v>-0.04865625</v>
      </c>
      <c r="Q54" s="78">
        <f t="shared" si="17"/>
        <v>0.0116303534326237</v>
      </c>
      <c r="R54" s="79">
        <f t="shared" si="18"/>
        <v>5.01561140607348</v>
      </c>
      <c r="S54" s="79">
        <f t="shared" si="19"/>
        <v>7.12664642109405</v>
      </c>
      <c r="T54" s="79">
        <f t="shared" si="22"/>
        <v>2.90457639105291</v>
      </c>
      <c r="U54" s="79">
        <f t="shared" si="20"/>
        <v>2.90457639105291</v>
      </c>
      <c r="V54" s="80">
        <f t="shared" si="21"/>
        <v>1</v>
      </c>
      <c r="W54" s="82"/>
      <c r="X54" s="82"/>
      <c r="Y54" s="82"/>
      <c r="Z54" s="82"/>
      <c r="AA54" s="94"/>
      <c r="AB54" s="95"/>
      <c r="AC54" s="96"/>
      <c r="AD54" s="97"/>
      <c r="AE54" s="97"/>
      <c r="AF54" s="98"/>
      <c r="AG54" s="107"/>
      <c r="AH54" s="106">
        <v>-0.061</v>
      </c>
      <c r="AI54" s="106">
        <v>-0.04</v>
      </c>
      <c r="AJ54" s="106">
        <v>-0.037</v>
      </c>
      <c r="AK54" s="106">
        <v>-0.05</v>
      </c>
      <c r="AL54" s="106">
        <v>-0.044</v>
      </c>
      <c r="AM54" s="106">
        <v>-0.058</v>
      </c>
      <c r="AN54" s="106">
        <v>-0.068</v>
      </c>
      <c r="AO54" s="106">
        <v>-0.069</v>
      </c>
      <c r="AP54" s="106">
        <v>-0.04</v>
      </c>
      <c r="AQ54" s="106">
        <v>-0.033</v>
      </c>
      <c r="AR54" s="106">
        <v>-0.054</v>
      </c>
      <c r="AS54" s="106">
        <v>-0.054</v>
      </c>
      <c r="AT54" s="106">
        <v>-0.039</v>
      </c>
      <c r="AU54" s="109">
        <v>-0.037</v>
      </c>
      <c r="AV54" s="109">
        <v>-0.053</v>
      </c>
      <c r="AW54" s="109">
        <v>-0.059</v>
      </c>
      <c r="AX54" s="109">
        <v>-0.062</v>
      </c>
      <c r="AY54" s="109">
        <v>-0.045</v>
      </c>
      <c r="AZ54" s="109">
        <v>-0.052</v>
      </c>
      <c r="BA54" s="109">
        <v>-0.069</v>
      </c>
      <c r="BB54" s="109">
        <v>-0.038</v>
      </c>
      <c r="BC54" s="109">
        <v>-0.043</v>
      </c>
      <c r="BD54" s="109">
        <v>-0.061</v>
      </c>
      <c r="BE54" s="109">
        <v>-0.06</v>
      </c>
      <c r="BF54" s="109">
        <v>-0.054</v>
      </c>
      <c r="BG54" s="109">
        <v>-0.056</v>
      </c>
      <c r="BH54" s="109">
        <v>-0.03</v>
      </c>
      <c r="BI54" s="109">
        <v>-0.028</v>
      </c>
      <c r="BJ54" s="109">
        <v>-0.036</v>
      </c>
      <c r="BK54" s="109">
        <v>-0.043</v>
      </c>
      <c r="BL54" s="109">
        <v>-0.045</v>
      </c>
      <c r="BM54" s="109">
        <v>-0.039</v>
      </c>
    </row>
    <row r="55" ht="15" customHeight="1" spans="1:65">
      <c r="A55" s="41"/>
      <c r="B55" s="43" t="s">
        <v>161</v>
      </c>
      <c r="C55" s="49" t="s">
        <v>162</v>
      </c>
      <c r="D55" s="36" t="s">
        <v>154</v>
      </c>
      <c r="E55" s="43"/>
      <c r="F55" s="38" t="s">
        <v>55</v>
      </c>
      <c r="G55" s="44">
        <v>0</v>
      </c>
      <c r="H55" s="46">
        <v>0.35</v>
      </c>
      <c r="I55" s="46">
        <v>0</v>
      </c>
      <c r="J55" s="64" t="s">
        <v>56</v>
      </c>
      <c r="K55" s="65">
        <f t="shared" si="12"/>
        <v>0.35</v>
      </c>
      <c r="L55" s="65">
        <f t="shared" si="13"/>
        <v>0</v>
      </c>
      <c r="M55" s="66"/>
      <c r="N55" s="67">
        <f t="shared" si="14"/>
        <v>0.148</v>
      </c>
      <c r="O55" s="67">
        <f t="shared" si="15"/>
        <v>0.064</v>
      </c>
      <c r="P55" s="67">
        <f t="shared" si="16"/>
        <v>0.11075</v>
      </c>
      <c r="Q55" s="78">
        <f t="shared" si="17"/>
        <v>0.0214430979947605</v>
      </c>
      <c r="R55" s="79">
        <f t="shared" si="18"/>
        <v>3.71914543409195</v>
      </c>
      <c r="S55" s="79">
        <f t="shared" si="19"/>
        <v>3.71914543409195</v>
      </c>
      <c r="T55" s="79">
        <f t="shared" si="22"/>
        <v>1.72161068683672</v>
      </c>
      <c r="U55" s="79">
        <f t="shared" si="20"/>
        <v>3.71914543409195</v>
      </c>
      <c r="V55" s="80">
        <f t="shared" si="21"/>
        <v>1</v>
      </c>
      <c r="W55" s="82"/>
      <c r="X55" s="82"/>
      <c r="Y55" s="82"/>
      <c r="Z55" s="82"/>
      <c r="AA55" s="94"/>
      <c r="AB55" s="95"/>
      <c r="AC55" s="96"/>
      <c r="AD55" s="97"/>
      <c r="AE55" s="97"/>
      <c r="AF55" s="98"/>
      <c r="AG55" s="107"/>
      <c r="AH55" s="106">
        <v>0.092</v>
      </c>
      <c r="AI55" s="106">
        <v>0.116</v>
      </c>
      <c r="AJ55" s="106">
        <v>0.094</v>
      </c>
      <c r="AK55" s="106">
        <v>0.146</v>
      </c>
      <c r="AL55" s="106">
        <v>0.098</v>
      </c>
      <c r="AM55" s="106">
        <v>0.128</v>
      </c>
      <c r="AN55" s="106">
        <v>0.064</v>
      </c>
      <c r="AO55" s="106">
        <v>0.126</v>
      </c>
      <c r="AP55" s="106">
        <v>0.134</v>
      </c>
      <c r="AQ55" s="106">
        <v>0.094</v>
      </c>
      <c r="AR55" s="106">
        <v>0.108</v>
      </c>
      <c r="AS55" s="106">
        <v>0.12</v>
      </c>
      <c r="AT55" s="106">
        <v>0.092</v>
      </c>
      <c r="AU55" s="109">
        <v>0.138</v>
      </c>
      <c r="AV55" s="109">
        <v>0.106</v>
      </c>
      <c r="AW55" s="109">
        <v>0.11</v>
      </c>
      <c r="AX55" s="109">
        <v>0.118</v>
      </c>
      <c r="AY55" s="109">
        <v>0.116</v>
      </c>
      <c r="AZ55" s="109">
        <v>0.148</v>
      </c>
      <c r="BA55" s="109">
        <v>0.08</v>
      </c>
      <c r="BB55" s="109">
        <v>0.094</v>
      </c>
      <c r="BC55" s="109">
        <v>0.116</v>
      </c>
      <c r="BD55" s="109">
        <v>0.094</v>
      </c>
      <c r="BE55" s="109">
        <v>0.076</v>
      </c>
      <c r="BF55" s="109">
        <v>0.114</v>
      </c>
      <c r="BG55" s="109">
        <v>0.084</v>
      </c>
      <c r="BH55" s="109">
        <v>0.114</v>
      </c>
      <c r="BI55" s="109">
        <v>0.12</v>
      </c>
      <c r="BJ55" s="109">
        <v>0.094</v>
      </c>
      <c r="BK55" s="109">
        <v>0.128</v>
      </c>
      <c r="BL55" s="109">
        <v>0.142</v>
      </c>
      <c r="BM55" s="109">
        <v>0.14</v>
      </c>
    </row>
    <row r="56" ht="15" customHeight="1" spans="1:65">
      <c r="A56" s="41"/>
      <c r="B56" s="43" t="s">
        <v>163</v>
      </c>
      <c r="C56" s="49" t="s">
        <v>164</v>
      </c>
      <c r="D56" s="36" t="s">
        <v>157</v>
      </c>
      <c r="E56" s="43"/>
      <c r="F56" s="38" t="s">
        <v>55</v>
      </c>
      <c r="G56" s="44">
        <v>0</v>
      </c>
      <c r="H56" s="46">
        <v>0.2</v>
      </c>
      <c r="I56" s="40">
        <v>0.15</v>
      </c>
      <c r="J56" s="64" t="s">
        <v>56</v>
      </c>
      <c r="K56" s="65">
        <f t="shared" si="12"/>
        <v>0.2</v>
      </c>
      <c r="L56" s="65">
        <f t="shared" si="13"/>
        <v>-0.15</v>
      </c>
      <c r="M56" s="66"/>
      <c r="N56" s="67">
        <f t="shared" si="14"/>
        <v>0.074</v>
      </c>
      <c r="O56" s="67">
        <f t="shared" si="15"/>
        <v>0.015</v>
      </c>
      <c r="P56" s="67">
        <f t="shared" si="16"/>
        <v>0.04596875</v>
      </c>
      <c r="Q56" s="78">
        <f t="shared" si="17"/>
        <v>0.0192244541430121</v>
      </c>
      <c r="R56" s="79">
        <f t="shared" si="18"/>
        <v>3.03432976038682</v>
      </c>
      <c r="S56" s="79">
        <f t="shared" si="19"/>
        <v>2.67075203374047</v>
      </c>
      <c r="T56" s="79">
        <f t="shared" si="22"/>
        <v>3.39790748703317</v>
      </c>
      <c r="U56" s="79">
        <f t="shared" si="20"/>
        <v>2.67075203374047</v>
      </c>
      <c r="V56" s="80">
        <f t="shared" si="21"/>
        <v>1</v>
      </c>
      <c r="W56" s="82"/>
      <c r="X56" s="82"/>
      <c r="Y56" s="82"/>
      <c r="Z56" s="82"/>
      <c r="AA56" s="94"/>
      <c r="AB56" s="95"/>
      <c r="AC56" s="96"/>
      <c r="AD56" s="97"/>
      <c r="AE56" s="97"/>
      <c r="AF56" s="98"/>
      <c r="AG56" s="107"/>
      <c r="AH56" s="106">
        <v>0.04</v>
      </c>
      <c r="AI56" s="106">
        <v>0.058</v>
      </c>
      <c r="AJ56" s="106">
        <v>0.016</v>
      </c>
      <c r="AK56" s="106">
        <v>0.073</v>
      </c>
      <c r="AL56" s="106">
        <v>0.024</v>
      </c>
      <c r="AM56" s="106">
        <v>0.064</v>
      </c>
      <c r="AN56" s="106">
        <v>0.032</v>
      </c>
      <c r="AO56" s="106">
        <v>0.063</v>
      </c>
      <c r="AP56" s="106">
        <v>0.067</v>
      </c>
      <c r="AQ56" s="106">
        <v>0.036</v>
      </c>
      <c r="AR56" s="106">
        <v>0.054</v>
      </c>
      <c r="AS56" s="106">
        <v>0.048</v>
      </c>
      <c r="AT56" s="106">
        <v>0.042</v>
      </c>
      <c r="AU56" s="109">
        <v>0.069</v>
      </c>
      <c r="AV56" s="109">
        <v>0.053</v>
      </c>
      <c r="AW56" s="109">
        <v>0.055</v>
      </c>
      <c r="AX56" s="109">
        <v>0.059</v>
      </c>
      <c r="AY56" s="109">
        <v>0.042</v>
      </c>
      <c r="AZ56" s="109">
        <v>0.074</v>
      </c>
      <c r="BA56" s="109">
        <v>0.025</v>
      </c>
      <c r="BB56" s="109">
        <v>0.019</v>
      </c>
      <c r="BC56" s="109">
        <v>0.058</v>
      </c>
      <c r="BD56" s="109">
        <v>0.047</v>
      </c>
      <c r="BE56" s="109">
        <v>0.032</v>
      </c>
      <c r="BF56" s="109">
        <v>0.015</v>
      </c>
      <c r="BG56" s="109">
        <v>0.042</v>
      </c>
      <c r="BH56" s="109">
        <v>0.022</v>
      </c>
      <c r="BI56" s="109">
        <v>0.019</v>
      </c>
      <c r="BJ56" s="109">
        <v>0.018</v>
      </c>
      <c r="BK56" s="109">
        <v>0.064</v>
      </c>
      <c r="BL56" s="109">
        <v>0.071</v>
      </c>
      <c r="BM56" s="109">
        <v>0.07</v>
      </c>
    </row>
    <row r="57" ht="15" customHeight="1" spans="1:65">
      <c r="A57" s="41"/>
      <c r="B57" s="43" t="s">
        <v>165</v>
      </c>
      <c r="C57" s="43" t="s">
        <v>166</v>
      </c>
      <c r="D57" s="36" t="s">
        <v>160</v>
      </c>
      <c r="E57" s="43"/>
      <c r="F57" s="38" t="s">
        <v>55</v>
      </c>
      <c r="G57" s="44">
        <v>0</v>
      </c>
      <c r="H57" s="46">
        <v>0.2</v>
      </c>
      <c r="I57" s="46">
        <v>0.15</v>
      </c>
      <c r="J57" s="64" t="s">
        <v>56</v>
      </c>
      <c r="K57" s="65">
        <f t="shared" si="12"/>
        <v>0.2</v>
      </c>
      <c r="L57" s="65">
        <f t="shared" si="13"/>
        <v>-0.15</v>
      </c>
      <c r="M57" s="66"/>
      <c r="N57" s="67">
        <f t="shared" si="14"/>
        <v>-0.028</v>
      </c>
      <c r="O57" s="67">
        <f t="shared" si="15"/>
        <v>-0.06</v>
      </c>
      <c r="P57" s="67">
        <f t="shared" si="16"/>
        <v>-0.0454375</v>
      </c>
      <c r="Q57" s="78">
        <f t="shared" si="17"/>
        <v>0.0093461653340615</v>
      </c>
      <c r="R57" s="79">
        <f t="shared" si="18"/>
        <v>6.2414189401017</v>
      </c>
      <c r="S57" s="79">
        <f t="shared" si="19"/>
        <v>8.75359006349263</v>
      </c>
      <c r="T57" s="79">
        <f t="shared" si="22"/>
        <v>3.72924781671076</v>
      </c>
      <c r="U57" s="79">
        <f t="shared" si="20"/>
        <v>3.72924781671076</v>
      </c>
      <c r="V57" s="80">
        <f t="shared" si="21"/>
        <v>1</v>
      </c>
      <c r="W57" s="82"/>
      <c r="X57" s="82"/>
      <c r="Y57" s="82"/>
      <c r="Z57" s="82"/>
      <c r="AA57" s="94"/>
      <c r="AB57" s="95"/>
      <c r="AC57" s="96"/>
      <c r="AD57" s="97"/>
      <c r="AE57" s="97"/>
      <c r="AF57" s="98"/>
      <c r="AG57" s="107"/>
      <c r="AH57" s="106">
        <v>-0.046</v>
      </c>
      <c r="AI57" s="106">
        <v>-0.047</v>
      </c>
      <c r="AJ57" s="106">
        <v>-0.047</v>
      </c>
      <c r="AK57" s="106">
        <v>-0.046</v>
      </c>
      <c r="AL57" s="106">
        <v>-0.049</v>
      </c>
      <c r="AM57" s="106">
        <v>-0.029</v>
      </c>
      <c r="AN57" s="106">
        <v>-0.028</v>
      </c>
      <c r="AO57" s="106">
        <v>-0.06</v>
      </c>
      <c r="AP57" s="106">
        <v>-0.029</v>
      </c>
      <c r="AQ57" s="106">
        <v>-0.047</v>
      </c>
      <c r="AR57" s="106">
        <v>-0.04</v>
      </c>
      <c r="AS57" s="106">
        <v>-0.06</v>
      </c>
      <c r="AT57" s="106">
        <v>-0.046</v>
      </c>
      <c r="AU57" s="109">
        <v>-0.043</v>
      </c>
      <c r="AV57" s="109">
        <v>-0.037</v>
      </c>
      <c r="AW57" s="109">
        <v>-0.053</v>
      </c>
      <c r="AX57" s="109">
        <v>-0.043</v>
      </c>
      <c r="AY57" s="109">
        <v>-0.058</v>
      </c>
      <c r="AZ57" s="109">
        <v>-0.049</v>
      </c>
      <c r="BA57" s="109">
        <v>-0.04</v>
      </c>
      <c r="BB57" s="109">
        <v>-0.047</v>
      </c>
      <c r="BC57" s="109">
        <v>-0.05</v>
      </c>
      <c r="BD57" s="109">
        <v>-0.043</v>
      </c>
      <c r="BE57" s="109">
        <v>-0.038</v>
      </c>
      <c r="BF57" s="109">
        <v>-0.057</v>
      </c>
      <c r="BG57" s="109">
        <v>-0.032</v>
      </c>
      <c r="BH57" s="109">
        <v>-0.057</v>
      </c>
      <c r="BI57" s="109">
        <v>-0.06</v>
      </c>
      <c r="BJ57" s="109">
        <v>-0.047</v>
      </c>
      <c r="BK57" s="109">
        <v>-0.033</v>
      </c>
      <c r="BL57" s="109">
        <v>-0.038</v>
      </c>
      <c r="BM57" s="109">
        <v>-0.055</v>
      </c>
    </row>
    <row r="58" ht="15" customHeight="1" spans="1:65">
      <c r="A58" s="41"/>
      <c r="B58" s="43" t="s">
        <v>167</v>
      </c>
      <c r="C58" s="43" t="s">
        <v>168</v>
      </c>
      <c r="D58" s="36" t="s">
        <v>112</v>
      </c>
      <c r="E58" s="43"/>
      <c r="F58" s="38" t="s">
        <v>55</v>
      </c>
      <c r="G58" s="44">
        <v>0</v>
      </c>
      <c r="H58" s="46">
        <v>0.2</v>
      </c>
      <c r="I58" s="46">
        <v>0</v>
      </c>
      <c r="J58" s="64" t="s">
        <v>56</v>
      </c>
      <c r="K58" s="65">
        <f t="shared" si="12"/>
        <v>0.2</v>
      </c>
      <c r="L58" s="65">
        <f t="shared" si="13"/>
        <v>0</v>
      </c>
      <c r="M58" s="66"/>
      <c r="N58" s="67">
        <f t="shared" si="14"/>
        <v>0.077</v>
      </c>
      <c r="O58" s="67">
        <f t="shared" si="15"/>
        <v>0.013</v>
      </c>
      <c r="P58" s="67">
        <f t="shared" si="16"/>
        <v>0.04509375</v>
      </c>
      <c r="Q58" s="78">
        <f t="shared" si="17"/>
        <v>0.0205777195121952</v>
      </c>
      <c r="R58" s="79">
        <f t="shared" si="18"/>
        <v>2.50928761255907</v>
      </c>
      <c r="S58" s="79">
        <f t="shared" si="19"/>
        <v>2.50928761255907</v>
      </c>
      <c r="T58" s="79">
        <f t="shared" si="22"/>
        <v>0.730462381465149</v>
      </c>
      <c r="U58" s="79">
        <f t="shared" si="20"/>
        <v>2.50928761255907</v>
      </c>
      <c r="V58" s="80">
        <f t="shared" si="21"/>
        <v>0.999999999999974</v>
      </c>
      <c r="W58" s="82" t="str">
        <f t="shared" ref="W58:W91" si="23">IF($P58="","",IF(F58="Tolerance",IF(($X$9*3*Q58+P58)-G58&lt;H58,"",($X$9*3*Q58+P58)-G58),IF(OR(F58="GD&amp;T",F58="MAX"),IF(($X$9*3*Q58+P58)&lt;H58,"",($X$9*3*Q58+P58)),"")))</f>
        <v/>
      </c>
      <c r="X58" s="82">
        <f t="shared" ref="X58:X91" si="24">IF(P58="","",IF(F58="Tolerance",IF(-(($X$9*3*Q58)-P58)-G58&gt;I58,"",-(($X$9*3*Q58)-P58)-G58),IF(F58="MIN",IF(-(($X$9*3*Q58)-P58)&gt;I58,"",-(($X$9*3*Q58)-P58)),"")))</f>
        <v>-0.037011350853659</v>
      </c>
      <c r="Y58" s="82">
        <f t="shared" ref="Y58:Y92" si="25">IF(OR(G58="",P58=""),"",P58-G58)</f>
        <v>0.04509375</v>
      </c>
      <c r="Z58" s="82" t="str">
        <f t="shared" ref="Z58:Z91" si="26">IF(OR($R58&gt;$Z$9,$Q58=""),"",$Z$9*6*$Q58)</f>
        <v/>
      </c>
      <c r="AA58" s="94"/>
      <c r="AB58" s="95" t="str">
        <f t="shared" ref="AB58:AB91" si="27">IF(AA58="","",IF(AA58&gt;=0.966,"Normal","Not Normal"))</f>
        <v/>
      </c>
      <c r="AC58" s="96"/>
      <c r="AD58" s="97"/>
      <c r="AE58" s="97"/>
      <c r="AF58" s="98"/>
      <c r="AG58" s="107"/>
      <c r="AH58" s="106">
        <v>0.041</v>
      </c>
      <c r="AI58" s="106">
        <v>0.037</v>
      </c>
      <c r="AJ58" s="106">
        <v>0.027</v>
      </c>
      <c r="AK58" s="106">
        <v>0.067</v>
      </c>
      <c r="AL58" s="106">
        <v>0.042</v>
      </c>
      <c r="AM58" s="106">
        <v>0.059</v>
      </c>
      <c r="AN58" s="106">
        <v>0.044</v>
      </c>
      <c r="AO58" s="106">
        <v>0.013</v>
      </c>
      <c r="AP58" s="106">
        <v>0.057</v>
      </c>
      <c r="AQ58" s="106">
        <v>0.03</v>
      </c>
      <c r="AR58" s="106">
        <v>0.045</v>
      </c>
      <c r="AS58" s="106">
        <v>0.075</v>
      </c>
      <c r="AT58" s="106">
        <v>0.067</v>
      </c>
      <c r="AU58" s="109">
        <v>0.037</v>
      </c>
      <c r="AV58" s="109">
        <v>0.034</v>
      </c>
      <c r="AW58" s="109">
        <v>0.02</v>
      </c>
      <c r="AX58" s="109">
        <v>0.02</v>
      </c>
      <c r="AY58" s="109">
        <v>0.071</v>
      </c>
      <c r="AZ58" s="109">
        <v>0.072</v>
      </c>
      <c r="BA58" s="109">
        <v>0.045</v>
      </c>
      <c r="BB58" s="109">
        <v>0.036</v>
      </c>
      <c r="BC58" s="109">
        <v>0.02</v>
      </c>
      <c r="BD58" s="109">
        <v>0.072</v>
      </c>
      <c r="BE58" s="109">
        <v>0.075</v>
      </c>
      <c r="BF58" s="109">
        <v>0.077</v>
      </c>
      <c r="BG58" s="109">
        <v>0.07</v>
      </c>
      <c r="BH58" s="109">
        <v>0.022</v>
      </c>
      <c r="BI58" s="109">
        <v>0.037</v>
      </c>
      <c r="BJ58" s="109">
        <v>0.031</v>
      </c>
      <c r="BK58" s="109">
        <v>0.062</v>
      </c>
      <c r="BL58" s="109">
        <v>0.018</v>
      </c>
      <c r="BM58" s="109">
        <v>0.02</v>
      </c>
    </row>
    <row r="59" ht="15" customHeight="1" spans="1:65">
      <c r="A59" s="41"/>
      <c r="B59" s="43" t="s">
        <v>169</v>
      </c>
      <c r="C59" s="43" t="s">
        <v>170</v>
      </c>
      <c r="D59" s="36" t="s">
        <v>171</v>
      </c>
      <c r="E59" s="43"/>
      <c r="F59" s="38" t="s">
        <v>55</v>
      </c>
      <c r="G59" s="44">
        <v>1.5</v>
      </c>
      <c r="H59" s="46">
        <v>0.15</v>
      </c>
      <c r="I59" s="40">
        <v>0.15</v>
      </c>
      <c r="J59" s="64" t="s">
        <v>56</v>
      </c>
      <c r="K59" s="65">
        <f t="shared" si="12"/>
        <v>1.65</v>
      </c>
      <c r="L59" s="65">
        <f t="shared" si="13"/>
        <v>1.35</v>
      </c>
      <c r="M59" s="66"/>
      <c r="N59" s="67">
        <f t="shared" si="14"/>
        <v>1.559</v>
      </c>
      <c r="O59" s="67">
        <f t="shared" si="15"/>
        <v>1.482</v>
      </c>
      <c r="P59" s="67">
        <f t="shared" si="16"/>
        <v>1.52090625</v>
      </c>
      <c r="Q59" s="78">
        <f t="shared" si="17"/>
        <v>0.0241932533584162</v>
      </c>
      <c r="R59" s="79">
        <f t="shared" si="18"/>
        <v>2.06669186897951</v>
      </c>
      <c r="S59" s="79">
        <f t="shared" si="19"/>
        <v>1.77864668974049</v>
      </c>
      <c r="T59" s="79">
        <f t="shared" si="22"/>
        <v>2.35473704821853</v>
      </c>
      <c r="U59" s="79">
        <f t="shared" si="20"/>
        <v>1.77864668974049</v>
      </c>
      <c r="V59" s="80">
        <f t="shared" si="21"/>
        <v>0.999999952473795</v>
      </c>
      <c r="W59" s="82" t="str">
        <f t="shared" si="23"/>
        <v/>
      </c>
      <c r="X59" s="82">
        <f t="shared" si="24"/>
        <v>-0.0756248309000802</v>
      </c>
      <c r="Y59" s="82">
        <f t="shared" si="25"/>
        <v>0.0209062500000003</v>
      </c>
      <c r="Z59" s="82" t="str">
        <f t="shared" si="26"/>
        <v/>
      </c>
      <c r="AA59" s="94"/>
      <c r="AB59" s="95" t="str">
        <f t="shared" si="27"/>
        <v/>
      </c>
      <c r="AC59" s="96"/>
      <c r="AD59" s="97"/>
      <c r="AE59" s="97"/>
      <c r="AF59" s="98"/>
      <c r="AG59" s="107"/>
      <c r="AH59" s="106">
        <v>1.498</v>
      </c>
      <c r="AI59" s="106">
        <v>1.515</v>
      </c>
      <c r="AJ59" s="106">
        <v>1.54</v>
      </c>
      <c r="AK59" s="106">
        <v>1.505</v>
      </c>
      <c r="AL59" s="106">
        <v>1.522</v>
      </c>
      <c r="AM59" s="106">
        <v>1.514</v>
      </c>
      <c r="AN59" s="106">
        <v>1.514</v>
      </c>
      <c r="AO59" s="106">
        <v>1.525</v>
      </c>
      <c r="AP59" s="106">
        <v>1.485</v>
      </c>
      <c r="AQ59" s="106">
        <v>1.495</v>
      </c>
      <c r="AR59" s="106">
        <v>1.501</v>
      </c>
      <c r="AS59" s="106">
        <v>1.516</v>
      </c>
      <c r="AT59" s="106">
        <v>1.507</v>
      </c>
      <c r="AU59" s="109">
        <v>1.537</v>
      </c>
      <c r="AV59" s="109">
        <v>1.482</v>
      </c>
      <c r="AW59" s="109">
        <v>1.559</v>
      </c>
      <c r="AX59" s="109">
        <v>1.553</v>
      </c>
      <c r="AY59" s="109">
        <v>1.53</v>
      </c>
      <c r="AZ59" s="109">
        <v>1.511</v>
      </c>
      <c r="BA59" s="109">
        <v>1.495</v>
      </c>
      <c r="BB59" s="109">
        <v>1.536</v>
      </c>
      <c r="BC59" s="109">
        <v>1.522</v>
      </c>
      <c r="BD59" s="109">
        <v>1.552</v>
      </c>
      <c r="BE59" s="109">
        <v>1.529</v>
      </c>
      <c r="BF59" s="109">
        <v>1.494</v>
      </c>
      <c r="BG59" s="109">
        <v>1.554</v>
      </c>
      <c r="BH59" s="109">
        <v>1.553</v>
      </c>
      <c r="BI59" s="109">
        <v>1.546</v>
      </c>
      <c r="BJ59" s="109">
        <v>1.485</v>
      </c>
      <c r="BK59" s="109">
        <v>1.488</v>
      </c>
      <c r="BL59" s="109">
        <v>1.554</v>
      </c>
      <c r="BM59" s="109">
        <v>1.552</v>
      </c>
    </row>
    <row r="60" ht="15" customHeight="1" spans="1:65">
      <c r="A60" s="41"/>
      <c r="B60" s="43" t="s">
        <v>172</v>
      </c>
      <c r="C60" s="43" t="s">
        <v>173</v>
      </c>
      <c r="D60" s="36" t="s">
        <v>171</v>
      </c>
      <c r="E60" s="43"/>
      <c r="F60" s="38" t="s">
        <v>55</v>
      </c>
      <c r="G60" s="44">
        <v>1.5</v>
      </c>
      <c r="H60" s="46">
        <v>0.15</v>
      </c>
      <c r="I60" s="46">
        <v>0.15</v>
      </c>
      <c r="J60" s="64" t="s">
        <v>56</v>
      </c>
      <c r="K60" s="65">
        <f t="shared" si="12"/>
        <v>1.65</v>
      </c>
      <c r="L60" s="65">
        <f t="shared" si="13"/>
        <v>1.35</v>
      </c>
      <c r="M60" s="66"/>
      <c r="N60" s="67">
        <f t="shared" si="14"/>
        <v>1.542</v>
      </c>
      <c r="O60" s="67">
        <f t="shared" si="15"/>
        <v>1.478</v>
      </c>
      <c r="P60" s="67">
        <f t="shared" si="16"/>
        <v>1.51215625</v>
      </c>
      <c r="Q60" s="78">
        <f t="shared" si="17"/>
        <v>0.0199565808937238</v>
      </c>
      <c r="R60" s="79">
        <f t="shared" si="18"/>
        <v>2.50543919653715</v>
      </c>
      <c r="S60" s="79">
        <f t="shared" si="19"/>
        <v>2.30239422831779</v>
      </c>
      <c r="T60" s="79">
        <f t="shared" si="22"/>
        <v>2.7084841647565</v>
      </c>
      <c r="U60" s="79">
        <f t="shared" si="20"/>
        <v>2.30239422831779</v>
      </c>
      <c r="V60" s="80">
        <f t="shared" si="21"/>
        <v>0.999999999997528</v>
      </c>
      <c r="W60" s="82" t="str">
        <f t="shared" si="23"/>
        <v/>
      </c>
      <c r="X60" s="82">
        <f t="shared" si="24"/>
        <v>-0.0674705077659585</v>
      </c>
      <c r="Y60" s="82">
        <f t="shared" si="25"/>
        <v>0.0121562499999994</v>
      </c>
      <c r="Z60" s="82" t="str">
        <f t="shared" si="26"/>
        <v/>
      </c>
      <c r="AA60" s="94"/>
      <c r="AB60" s="95" t="str">
        <f t="shared" si="27"/>
        <v/>
      </c>
      <c r="AC60" s="96"/>
      <c r="AD60" s="97"/>
      <c r="AE60" s="97"/>
      <c r="AF60" s="98"/>
      <c r="AG60" s="107"/>
      <c r="AH60" s="106">
        <v>1.542</v>
      </c>
      <c r="AI60" s="106">
        <v>1.516</v>
      </c>
      <c r="AJ60" s="106">
        <v>1.513</v>
      </c>
      <c r="AK60" s="106">
        <v>1.49</v>
      </c>
      <c r="AL60" s="106">
        <v>1.514</v>
      </c>
      <c r="AM60" s="106">
        <v>1.495</v>
      </c>
      <c r="AN60" s="106">
        <v>1.522</v>
      </c>
      <c r="AO60" s="106">
        <v>1.492</v>
      </c>
      <c r="AP60" s="106">
        <v>1.504</v>
      </c>
      <c r="AQ60" s="106">
        <v>1.497</v>
      </c>
      <c r="AR60" s="106">
        <v>1.515</v>
      </c>
      <c r="AS60" s="106">
        <v>1.492</v>
      </c>
      <c r="AT60" s="106">
        <v>1.478</v>
      </c>
      <c r="AU60" s="109">
        <v>1.527</v>
      </c>
      <c r="AV60" s="109">
        <v>1.533</v>
      </c>
      <c r="AW60" s="109">
        <v>1.53</v>
      </c>
      <c r="AX60" s="109">
        <v>1.53</v>
      </c>
      <c r="AY60" s="109">
        <v>1.531</v>
      </c>
      <c r="AZ60" s="109">
        <v>1.49</v>
      </c>
      <c r="BA60" s="109">
        <v>1.54</v>
      </c>
      <c r="BB60" s="109">
        <v>1.5</v>
      </c>
      <c r="BC60" s="109">
        <v>1.502</v>
      </c>
      <c r="BD60" s="109">
        <v>1.48</v>
      </c>
      <c r="BE60" s="109">
        <v>1.54</v>
      </c>
      <c r="BF60" s="109">
        <v>1.54</v>
      </c>
      <c r="BG60" s="109">
        <v>1.498</v>
      </c>
      <c r="BH60" s="109">
        <v>1.537</v>
      </c>
      <c r="BI60" s="109">
        <v>1.501</v>
      </c>
      <c r="BJ60" s="109">
        <v>1.541</v>
      </c>
      <c r="BK60" s="109">
        <v>1.507</v>
      </c>
      <c r="BL60" s="109">
        <v>1.486</v>
      </c>
      <c r="BM60" s="109">
        <v>1.506</v>
      </c>
    </row>
    <row r="61" ht="15" customHeight="1" spans="1:65">
      <c r="A61" s="41"/>
      <c r="B61" s="43" t="s">
        <v>174</v>
      </c>
      <c r="C61" s="43" t="s">
        <v>175</v>
      </c>
      <c r="D61" s="36" t="s">
        <v>171</v>
      </c>
      <c r="E61" s="43"/>
      <c r="F61" s="38" t="s">
        <v>55</v>
      </c>
      <c r="G61" s="44">
        <v>1</v>
      </c>
      <c r="H61" s="46">
        <v>0.15</v>
      </c>
      <c r="I61" s="46">
        <v>0.15</v>
      </c>
      <c r="J61" s="64" t="s">
        <v>56</v>
      </c>
      <c r="K61" s="65">
        <f t="shared" si="12"/>
        <v>1.15</v>
      </c>
      <c r="L61" s="65">
        <f t="shared" si="13"/>
        <v>0.85</v>
      </c>
      <c r="M61" s="66"/>
      <c r="N61" s="67">
        <f t="shared" si="14"/>
        <v>1.049</v>
      </c>
      <c r="O61" s="67">
        <f t="shared" si="15"/>
        <v>0.982</v>
      </c>
      <c r="P61" s="67">
        <f t="shared" si="16"/>
        <v>1.02334375</v>
      </c>
      <c r="Q61" s="78">
        <f t="shared" si="17"/>
        <v>0.0191725768120225</v>
      </c>
      <c r="R61" s="79">
        <f t="shared" si="18"/>
        <v>2.60789149472316</v>
      </c>
      <c r="S61" s="79">
        <f t="shared" si="19"/>
        <v>2.20203838085687</v>
      </c>
      <c r="T61" s="79">
        <f t="shared" si="22"/>
        <v>3.01374460858945</v>
      </c>
      <c r="U61" s="79">
        <f t="shared" si="20"/>
        <v>2.20203838085687</v>
      </c>
      <c r="V61" s="80">
        <f t="shared" si="21"/>
        <v>0.999999999980273</v>
      </c>
      <c r="W61" s="82" t="str">
        <f t="shared" si="23"/>
        <v/>
      </c>
      <c r="X61" s="82">
        <f t="shared" si="24"/>
        <v>-0.0531548314799701</v>
      </c>
      <c r="Y61" s="82">
        <f t="shared" si="25"/>
        <v>0.0233437499999998</v>
      </c>
      <c r="Z61" s="82" t="str">
        <f t="shared" si="26"/>
        <v/>
      </c>
      <c r="AA61" s="94"/>
      <c r="AB61" s="95" t="str">
        <f t="shared" si="27"/>
        <v/>
      </c>
      <c r="AC61" s="96"/>
      <c r="AD61" s="97"/>
      <c r="AE61" s="97"/>
      <c r="AF61" s="98"/>
      <c r="AG61" s="107"/>
      <c r="AH61" s="106">
        <v>1.036</v>
      </c>
      <c r="AI61" s="106">
        <v>1.048</v>
      </c>
      <c r="AJ61" s="106">
        <v>0.998</v>
      </c>
      <c r="AK61" s="106">
        <v>1.039</v>
      </c>
      <c r="AL61" s="106">
        <v>1.036</v>
      </c>
      <c r="AM61" s="106">
        <v>1.028</v>
      </c>
      <c r="AN61" s="106">
        <v>1.001</v>
      </c>
      <c r="AO61" s="106">
        <v>1.03</v>
      </c>
      <c r="AP61" s="106">
        <v>1.039</v>
      </c>
      <c r="AQ61" s="106">
        <v>1.036</v>
      </c>
      <c r="AR61" s="106">
        <v>1.049</v>
      </c>
      <c r="AS61" s="106">
        <v>0.982</v>
      </c>
      <c r="AT61" s="106">
        <v>1.021</v>
      </c>
      <c r="AU61" s="109">
        <v>1.008</v>
      </c>
      <c r="AV61" s="109">
        <v>1.01</v>
      </c>
      <c r="AW61" s="109">
        <v>1.009</v>
      </c>
      <c r="AX61" s="109">
        <v>1.041</v>
      </c>
      <c r="AY61" s="109">
        <v>1.006</v>
      </c>
      <c r="AZ61" s="109">
        <v>1.032</v>
      </c>
      <c r="BA61" s="109">
        <v>1.049</v>
      </c>
      <c r="BB61" s="109">
        <v>1.011</v>
      </c>
      <c r="BC61" s="109">
        <v>1.04</v>
      </c>
      <c r="BD61" s="109">
        <v>0.996</v>
      </c>
      <c r="BE61" s="109">
        <v>1.009</v>
      </c>
      <c r="BF61" s="109">
        <v>1.046</v>
      </c>
      <c r="BG61" s="109">
        <v>1.019</v>
      </c>
      <c r="BH61" s="109">
        <v>1.003</v>
      </c>
      <c r="BI61" s="109">
        <v>0.989</v>
      </c>
      <c r="BJ61" s="109">
        <v>1.029</v>
      </c>
      <c r="BK61" s="109">
        <v>1.027</v>
      </c>
      <c r="BL61" s="109">
        <v>1.031</v>
      </c>
      <c r="BM61" s="109">
        <v>1.049</v>
      </c>
    </row>
    <row r="62" ht="15" customHeight="1" spans="1:65">
      <c r="A62" s="41"/>
      <c r="B62" s="43" t="s">
        <v>176</v>
      </c>
      <c r="C62" s="43" t="s">
        <v>177</v>
      </c>
      <c r="D62" s="36" t="s">
        <v>171</v>
      </c>
      <c r="E62" s="43"/>
      <c r="F62" s="38" t="s">
        <v>55</v>
      </c>
      <c r="G62" s="44">
        <v>1</v>
      </c>
      <c r="H62" s="46">
        <v>0.15</v>
      </c>
      <c r="I62" s="40">
        <v>0.15</v>
      </c>
      <c r="J62" s="64" t="s">
        <v>56</v>
      </c>
      <c r="K62" s="65">
        <f t="shared" si="12"/>
        <v>1.15</v>
      </c>
      <c r="L62" s="65">
        <f t="shared" si="13"/>
        <v>0.85</v>
      </c>
      <c r="M62" s="66"/>
      <c r="N62" s="67">
        <f t="shared" si="14"/>
        <v>1.051</v>
      </c>
      <c r="O62" s="67">
        <f t="shared" si="15"/>
        <v>0.984</v>
      </c>
      <c r="P62" s="67">
        <f t="shared" si="16"/>
        <v>1.02021875</v>
      </c>
      <c r="Q62" s="78">
        <f t="shared" si="17"/>
        <v>0.0232041909104035</v>
      </c>
      <c r="R62" s="79">
        <f t="shared" si="18"/>
        <v>2.1547831679657</v>
      </c>
      <c r="S62" s="79">
        <f t="shared" si="19"/>
        <v>1.86433635345032</v>
      </c>
      <c r="T62" s="79">
        <f t="shared" si="22"/>
        <v>2.44522998248107</v>
      </c>
      <c r="U62" s="79">
        <f t="shared" si="20"/>
        <v>1.86433635345032</v>
      </c>
      <c r="V62" s="80">
        <f t="shared" si="21"/>
        <v>0.999999988841508</v>
      </c>
      <c r="W62" s="82" t="str">
        <f t="shared" si="23"/>
        <v/>
      </c>
      <c r="X62" s="82">
        <f t="shared" si="24"/>
        <v>-0.0723659717325101</v>
      </c>
      <c r="Y62" s="82">
        <f t="shared" si="25"/>
        <v>0.0202187499999997</v>
      </c>
      <c r="Z62" s="82" t="str">
        <f t="shared" si="26"/>
        <v/>
      </c>
      <c r="AA62" s="94"/>
      <c r="AB62" s="95" t="str">
        <f t="shared" si="27"/>
        <v/>
      </c>
      <c r="AC62" s="96"/>
      <c r="AD62" s="97"/>
      <c r="AE62" s="97"/>
      <c r="AF62" s="98"/>
      <c r="AG62" s="107"/>
      <c r="AH62" s="106">
        <v>1.033</v>
      </c>
      <c r="AI62" s="106">
        <v>0.987</v>
      </c>
      <c r="AJ62" s="106">
        <v>1.026</v>
      </c>
      <c r="AK62" s="106">
        <v>1.007</v>
      </c>
      <c r="AL62" s="106">
        <v>1.031</v>
      </c>
      <c r="AM62" s="106">
        <v>1.046</v>
      </c>
      <c r="AN62" s="106">
        <v>1.033</v>
      </c>
      <c r="AO62" s="106">
        <v>1.013</v>
      </c>
      <c r="AP62" s="106">
        <v>1.012</v>
      </c>
      <c r="AQ62" s="106">
        <v>0.998</v>
      </c>
      <c r="AR62" s="106">
        <v>1.038</v>
      </c>
      <c r="AS62" s="106">
        <v>1.049</v>
      </c>
      <c r="AT62" s="106">
        <v>1.015</v>
      </c>
      <c r="AU62" s="108">
        <v>1.048</v>
      </c>
      <c r="AV62" s="108">
        <v>1.049</v>
      </c>
      <c r="AW62" s="108">
        <v>1.003</v>
      </c>
      <c r="AX62" s="108">
        <v>0.987</v>
      </c>
      <c r="AY62" s="108">
        <v>1.003</v>
      </c>
      <c r="AZ62" s="108">
        <v>1.041</v>
      </c>
      <c r="BA62" s="108">
        <v>1.002</v>
      </c>
      <c r="BB62" s="108">
        <v>1.048</v>
      </c>
      <c r="BC62" s="108">
        <v>1.004</v>
      </c>
      <c r="BD62" s="108">
        <v>1.005</v>
      </c>
      <c r="BE62" s="108">
        <v>0.985</v>
      </c>
      <c r="BF62" s="108">
        <v>1.035</v>
      </c>
      <c r="BG62" s="108">
        <v>0.994</v>
      </c>
      <c r="BH62" s="108">
        <v>0.984</v>
      </c>
      <c r="BI62" s="108">
        <v>1.051</v>
      </c>
      <c r="BJ62" s="108">
        <v>1.035</v>
      </c>
      <c r="BK62" s="108">
        <v>0.989</v>
      </c>
      <c r="BL62" s="108">
        <v>1.045</v>
      </c>
      <c r="BM62" s="108">
        <v>1.051</v>
      </c>
    </row>
    <row r="63" ht="15" customHeight="1" spans="1:65">
      <c r="A63" s="41"/>
      <c r="B63" s="43" t="s">
        <v>178</v>
      </c>
      <c r="C63" s="43" t="s">
        <v>179</v>
      </c>
      <c r="D63" s="36" t="s">
        <v>171</v>
      </c>
      <c r="E63" s="43"/>
      <c r="F63" s="38" t="s">
        <v>55</v>
      </c>
      <c r="G63" s="44">
        <v>1</v>
      </c>
      <c r="H63" s="46">
        <v>0.15</v>
      </c>
      <c r="I63" s="46">
        <v>0.15</v>
      </c>
      <c r="J63" s="64" t="s">
        <v>56</v>
      </c>
      <c r="K63" s="65">
        <f t="shared" si="12"/>
        <v>1.15</v>
      </c>
      <c r="L63" s="65">
        <f t="shared" si="13"/>
        <v>0.85</v>
      </c>
      <c r="M63" s="66"/>
      <c r="N63" s="67">
        <f t="shared" si="14"/>
        <v>1.038</v>
      </c>
      <c r="O63" s="67">
        <f t="shared" si="15"/>
        <v>0.986</v>
      </c>
      <c r="P63" s="67">
        <f t="shared" si="16"/>
        <v>1.0108125</v>
      </c>
      <c r="Q63" s="78">
        <f t="shared" si="17"/>
        <v>0.014438830932928</v>
      </c>
      <c r="R63" s="79">
        <f t="shared" si="18"/>
        <v>3.46288423434437</v>
      </c>
      <c r="S63" s="79">
        <f t="shared" si="19"/>
        <v>3.21326799578538</v>
      </c>
      <c r="T63" s="79">
        <f t="shared" si="22"/>
        <v>3.71250047290335</v>
      </c>
      <c r="U63" s="79">
        <f t="shared" si="20"/>
        <v>3.21326799578538</v>
      </c>
      <c r="V63" s="80">
        <f t="shared" si="21"/>
        <v>1</v>
      </c>
      <c r="W63" s="82" t="str">
        <f t="shared" si="23"/>
        <v/>
      </c>
      <c r="X63" s="82">
        <f t="shared" si="24"/>
        <v>-0.0467984354223827</v>
      </c>
      <c r="Y63" s="82">
        <f t="shared" si="25"/>
        <v>0.0108124999999999</v>
      </c>
      <c r="Z63" s="82" t="str">
        <f t="shared" si="26"/>
        <v/>
      </c>
      <c r="AA63" s="94"/>
      <c r="AB63" s="95" t="str">
        <f t="shared" si="27"/>
        <v/>
      </c>
      <c r="AC63" s="96"/>
      <c r="AD63" s="97"/>
      <c r="AE63" s="97"/>
      <c r="AF63" s="98"/>
      <c r="AG63" s="107"/>
      <c r="AH63" s="106">
        <v>1.022</v>
      </c>
      <c r="AI63" s="106">
        <v>1.016</v>
      </c>
      <c r="AJ63" s="106">
        <v>1.023</v>
      </c>
      <c r="AK63" s="106">
        <v>1.007</v>
      </c>
      <c r="AL63" s="106">
        <v>1.022</v>
      </c>
      <c r="AM63" s="106">
        <v>1</v>
      </c>
      <c r="AN63" s="106">
        <v>1.003</v>
      </c>
      <c r="AO63" s="106">
        <v>1.012</v>
      </c>
      <c r="AP63" s="106">
        <v>1.022</v>
      </c>
      <c r="AQ63" s="106">
        <v>0.986</v>
      </c>
      <c r="AR63" s="106">
        <v>1.034</v>
      </c>
      <c r="AS63" s="106">
        <v>1.002</v>
      </c>
      <c r="AT63" s="106">
        <v>1.029</v>
      </c>
      <c r="AU63" s="108">
        <v>0.988</v>
      </c>
      <c r="AV63" s="108">
        <v>0.998</v>
      </c>
      <c r="AW63" s="108">
        <v>0.996</v>
      </c>
      <c r="AX63" s="108">
        <v>0.987</v>
      </c>
      <c r="AY63" s="108">
        <v>1.022</v>
      </c>
      <c r="AZ63" s="108">
        <v>1.025</v>
      </c>
      <c r="BA63" s="108">
        <v>1.014</v>
      </c>
      <c r="BB63" s="108">
        <v>1.024</v>
      </c>
      <c r="BC63" s="108">
        <v>1.012</v>
      </c>
      <c r="BD63" s="108">
        <v>1.004</v>
      </c>
      <c r="BE63" s="108">
        <v>1.003</v>
      </c>
      <c r="BF63" s="108">
        <v>1.038</v>
      </c>
      <c r="BG63" s="108">
        <v>1.027</v>
      </c>
      <c r="BH63" s="108">
        <v>1.019</v>
      </c>
      <c r="BI63" s="108">
        <v>0.99</v>
      </c>
      <c r="BJ63" s="108">
        <v>1.018</v>
      </c>
      <c r="BK63" s="108">
        <v>1.005</v>
      </c>
      <c r="BL63" s="108">
        <v>0.989</v>
      </c>
      <c r="BM63" s="108">
        <v>1.009</v>
      </c>
    </row>
    <row r="64" ht="15" customHeight="1" spans="1:65">
      <c r="A64" s="41"/>
      <c r="B64" s="43" t="s">
        <v>180</v>
      </c>
      <c r="C64" s="43" t="s">
        <v>181</v>
      </c>
      <c r="D64" s="36" t="s">
        <v>171</v>
      </c>
      <c r="E64" s="43"/>
      <c r="F64" s="38" t="s">
        <v>55</v>
      </c>
      <c r="G64" s="44">
        <v>1</v>
      </c>
      <c r="H64" s="46">
        <v>0.15</v>
      </c>
      <c r="I64" s="46">
        <v>0.15</v>
      </c>
      <c r="J64" s="64" t="s">
        <v>56</v>
      </c>
      <c r="K64" s="65">
        <f t="shared" si="12"/>
        <v>1.15</v>
      </c>
      <c r="L64" s="65">
        <f t="shared" si="13"/>
        <v>0.85</v>
      </c>
      <c r="M64" s="66"/>
      <c r="N64" s="67">
        <f t="shared" si="14"/>
        <v>1.055</v>
      </c>
      <c r="O64" s="67">
        <f t="shared" si="15"/>
        <v>0.98</v>
      </c>
      <c r="P64" s="67">
        <f t="shared" si="16"/>
        <v>1.02228125</v>
      </c>
      <c r="Q64" s="78">
        <f t="shared" si="17"/>
        <v>0.0187276479672995</v>
      </c>
      <c r="R64" s="79">
        <f t="shared" si="18"/>
        <v>2.6698494166115</v>
      </c>
      <c r="S64" s="79">
        <f t="shared" si="19"/>
        <v>2.273265534519</v>
      </c>
      <c r="T64" s="79">
        <f t="shared" si="22"/>
        <v>3.06643329870399</v>
      </c>
      <c r="U64" s="79">
        <f t="shared" si="20"/>
        <v>2.273265534519</v>
      </c>
      <c r="V64" s="80">
        <f t="shared" si="21"/>
        <v>0.999999999995441</v>
      </c>
      <c r="W64" s="82" t="str">
        <f t="shared" si="23"/>
        <v/>
      </c>
      <c r="X64" s="82">
        <f t="shared" si="24"/>
        <v>-0.0524420653895251</v>
      </c>
      <c r="Y64" s="82">
        <f t="shared" si="25"/>
        <v>0.0222812499999998</v>
      </c>
      <c r="Z64" s="82" t="str">
        <f t="shared" si="26"/>
        <v/>
      </c>
      <c r="AA64" s="94"/>
      <c r="AB64" s="95" t="str">
        <f t="shared" si="27"/>
        <v/>
      </c>
      <c r="AC64" s="96"/>
      <c r="AD64" s="97"/>
      <c r="AE64" s="97"/>
      <c r="AF64" s="98"/>
      <c r="AG64" s="107"/>
      <c r="AH64" s="106">
        <v>1.015</v>
      </c>
      <c r="AI64" s="106">
        <v>1.033</v>
      </c>
      <c r="AJ64" s="106">
        <v>1.032</v>
      </c>
      <c r="AK64" s="106">
        <v>1.033</v>
      </c>
      <c r="AL64" s="106">
        <v>1.012</v>
      </c>
      <c r="AM64" s="106">
        <v>0.984</v>
      </c>
      <c r="AN64" s="106">
        <v>1.011</v>
      </c>
      <c r="AO64" s="106">
        <v>1.053</v>
      </c>
      <c r="AP64" s="106">
        <v>1</v>
      </c>
      <c r="AQ64" s="106">
        <v>1.037</v>
      </c>
      <c r="AR64" s="106">
        <v>1.053</v>
      </c>
      <c r="AS64" s="106">
        <v>0.98</v>
      </c>
      <c r="AT64" s="106">
        <v>1.049</v>
      </c>
      <c r="AU64" s="108">
        <v>1.019</v>
      </c>
      <c r="AV64" s="108">
        <v>1.017</v>
      </c>
      <c r="AW64" s="108">
        <v>1.055</v>
      </c>
      <c r="AX64" s="108">
        <v>1.013</v>
      </c>
      <c r="AY64" s="108">
        <v>1.029</v>
      </c>
      <c r="AZ64" s="108">
        <v>1.014</v>
      </c>
      <c r="BA64" s="108">
        <v>1.03</v>
      </c>
      <c r="BB64" s="108">
        <v>1.003</v>
      </c>
      <c r="BC64" s="108">
        <v>1.024</v>
      </c>
      <c r="BD64" s="108">
        <v>1.038</v>
      </c>
      <c r="BE64" s="108">
        <v>1.026</v>
      </c>
      <c r="BF64" s="108">
        <v>1.032</v>
      </c>
      <c r="BG64" s="108">
        <v>1.017</v>
      </c>
      <c r="BH64" s="108">
        <v>0.999</v>
      </c>
      <c r="BI64" s="108">
        <v>0.993</v>
      </c>
      <c r="BJ64" s="108">
        <v>1.03</v>
      </c>
      <c r="BK64" s="108">
        <v>1.025</v>
      </c>
      <c r="BL64" s="108">
        <v>1.025</v>
      </c>
      <c r="BM64" s="108">
        <v>1.032</v>
      </c>
    </row>
    <row r="65" ht="15" customHeight="1" spans="1:65">
      <c r="A65" s="41"/>
      <c r="B65" s="43" t="s">
        <v>182</v>
      </c>
      <c r="C65" s="43" t="s">
        <v>183</v>
      </c>
      <c r="D65" s="36" t="s">
        <v>171</v>
      </c>
      <c r="E65" s="43"/>
      <c r="F65" s="38" t="s">
        <v>55</v>
      </c>
      <c r="G65" s="44">
        <v>1.5</v>
      </c>
      <c r="H65" s="46">
        <v>0.15</v>
      </c>
      <c r="I65" s="40">
        <v>0.15</v>
      </c>
      <c r="J65" s="64" t="s">
        <v>56</v>
      </c>
      <c r="K65" s="65">
        <f t="shared" si="12"/>
        <v>1.65</v>
      </c>
      <c r="L65" s="65">
        <f t="shared" si="13"/>
        <v>1.35</v>
      </c>
      <c r="M65" s="66"/>
      <c r="N65" s="67">
        <f t="shared" si="14"/>
        <v>1.544</v>
      </c>
      <c r="O65" s="67">
        <f t="shared" si="15"/>
        <v>1.513</v>
      </c>
      <c r="P65" s="67">
        <f t="shared" si="16"/>
        <v>1.52928125</v>
      </c>
      <c r="Q65" s="78">
        <f t="shared" si="17"/>
        <v>0.00984143437945715</v>
      </c>
      <c r="R65" s="79">
        <f t="shared" si="18"/>
        <v>5.08056021837316</v>
      </c>
      <c r="S65" s="79">
        <f t="shared" si="19"/>
        <v>4.08879252574491</v>
      </c>
      <c r="T65" s="79">
        <f t="shared" si="22"/>
        <v>6.07232791100141</v>
      </c>
      <c r="U65" s="79">
        <f t="shared" si="20"/>
        <v>4.08879252574491</v>
      </c>
      <c r="V65" s="80">
        <f t="shared" si="21"/>
        <v>1</v>
      </c>
      <c r="W65" s="82" t="str">
        <f t="shared" si="23"/>
        <v/>
      </c>
      <c r="X65" s="82">
        <f t="shared" si="24"/>
        <v>-0.00998607317403444</v>
      </c>
      <c r="Y65" s="82">
        <f t="shared" si="25"/>
        <v>0.0292812499999997</v>
      </c>
      <c r="Z65" s="82" t="str">
        <f t="shared" si="26"/>
        <v/>
      </c>
      <c r="AA65" s="94"/>
      <c r="AB65" s="95" t="str">
        <f t="shared" si="27"/>
        <v/>
      </c>
      <c r="AC65" s="96"/>
      <c r="AD65" s="97"/>
      <c r="AE65" s="97"/>
      <c r="AF65" s="98"/>
      <c r="AG65" s="107"/>
      <c r="AH65" s="106">
        <v>1.539</v>
      </c>
      <c r="AI65" s="106">
        <v>1.516</v>
      </c>
      <c r="AJ65" s="106">
        <v>1.52</v>
      </c>
      <c r="AK65" s="106">
        <v>1.522</v>
      </c>
      <c r="AL65" s="106">
        <v>1.544</v>
      </c>
      <c r="AM65" s="106">
        <v>1.539</v>
      </c>
      <c r="AN65" s="106">
        <v>1.528</v>
      </c>
      <c r="AO65" s="106">
        <v>1.527</v>
      </c>
      <c r="AP65" s="106">
        <v>1.531</v>
      </c>
      <c r="AQ65" s="106">
        <v>1.533</v>
      </c>
      <c r="AR65" s="106">
        <v>1.514</v>
      </c>
      <c r="AS65" s="106">
        <v>1.542</v>
      </c>
      <c r="AT65" s="106">
        <v>1.524</v>
      </c>
      <c r="AU65" s="108">
        <v>1.524</v>
      </c>
      <c r="AV65" s="108">
        <v>1.536</v>
      </c>
      <c r="AW65" s="108">
        <v>1.541</v>
      </c>
      <c r="AX65" s="108">
        <v>1.513</v>
      </c>
      <c r="AY65" s="108">
        <v>1.539</v>
      </c>
      <c r="AZ65" s="108">
        <v>1.519</v>
      </c>
      <c r="BA65" s="108">
        <v>1.514</v>
      </c>
      <c r="BB65" s="108">
        <v>1.532</v>
      </c>
      <c r="BC65" s="108">
        <v>1.538</v>
      </c>
      <c r="BD65" s="108">
        <v>1.537</v>
      </c>
      <c r="BE65" s="108">
        <v>1.518</v>
      </c>
      <c r="BF65" s="108">
        <v>1.543</v>
      </c>
      <c r="BG65" s="108">
        <v>1.519</v>
      </c>
      <c r="BH65" s="108">
        <v>1.532</v>
      </c>
      <c r="BI65" s="108">
        <v>1.526</v>
      </c>
      <c r="BJ65" s="108">
        <v>1.534</v>
      </c>
      <c r="BK65" s="108">
        <v>1.541</v>
      </c>
      <c r="BL65" s="108">
        <v>1.517</v>
      </c>
      <c r="BM65" s="108">
        <v>1.535</v>
      </c>
    </row>
    <row r="66" ht="15" customHeight="1" spans="1:65">
      <c r="A66" s="41"/>
      <c r="B66" s="43" t="s">
        <v>184</v>
      </c>
      <c r="C66" s="43" t="s">
        <v>185</v>
      </c>
      <c r="D66" s="36" t="s">
        <v>171</v>
      </c>
      <c r="E66" s="43"/>
      <c r="F66" s="38" t="s">
        <v>55</v>
      </c>
      <c r="G66" s="44">
        <v>1.5</v>
      </c>
      <c r="H66" s="46">
        <v>0.15</v>
      </c>
      <c r="I66" s="46">
        <v>0.15</v>
      </c>
      <c r="J66" s="64" t="s">
        <v>56</v>
      </c>
      <c r="K66" s="65">
        <f t="shared" si="12"/>
        <v>1.65</v>
      </c>
      <c r="L66" s="65">
        <f t="shared" si="13"/>
        <v>1.35</v>
      </c>
      <c r="M66" s="66"/>
      <c r="N66" s="67">
        <f t="shared" si="14"/>
        <v>1.535</v>
      </c>
      <c r="O66" s="67">
        <f t="shared" si="15"/>
        <v>1.493</v>
      </c>
      <c r="P66" s="67">
        <f t="shared" si="16"/>
        <v>1.51428125</v>
      </c>
      <c r="Q66" s="78">
        <f t="shared" si="17"/>
        <v>0.0121740982974033</v>
      </c>
      <c r="R66" s="79">
        <f t="shared" si="18"/>
        <v>4.10708035852354</v>
      </c>
      <c r="S66" s="79">
        <f t="shared" si="19"/>
        <v>3.71605208272244</v>
      </c>
      <c r="T66" s="79">
        <f t="shared" si="22"/>
        <v>4.49810863432463</v>
      </c>
      <c r="U66" s="79">
        <f t="shared" si="20"/>
        <v>3.71605208272244</v>
      </c>
      <c r="V66" s="80">
        <f t="shared" si="21"/>
        <v>1</v>
      </c>
      <c r="W66" s="82" t="str">
        <f t="shared" si="23"/>
        <v/>
      </c>
      <c r="X66" s="82">
        <f t="shared" si="24"/>
        <v>-0.0342934022066392</v>
      </c>
      <c r="Y66" s="82">
        <f t="shared" si="25"/>
        <v>0.01428125</v>
      </c>
      <c r="Z66" s="82" t="str">
        <f t="shared" si="26"/>
        <v/>
      </c>
      <c r="AA66" s="94"/>
      <c r="AB66" s="95" t="str">
        <f t="shared" si="27"/>
        <v/>
      </c>
      <c r="AC66" s="96"/>
      <c r="AD66" s="97"/>
      <c r="AE66" s="97"/>
      <c r="AF66" s="98"/>
      <c r="AG66" s="107"/>
      <c r="AH66" s="106">
        <v>1.51</v>
      </c>
      <c r="AI66" s="106">
        <v>1.5</v>
      </c>
      <c r="AJ66" s="106">
        <v>1.523</v>
      </c>
      <c r="AK66" s="106">
        <v>1.493</v>
      </c>
      <c r="AL66" s="106">
        <v>1.527</v>
      </c>
      <c r="AM66" s="106">
        <v>1.523</v>
      </c>
      <c r="AN66" s="106">
        <v>1.5</v>
      </c>
      <c r="AO66" s="106">
        <v>1.53</v>
      </c>
      <c r="AP66" s="106">
        <v>1.523</v>
      </c>
      <c r="AQ66" s="106">
        <v>1.501</v>
      </c>
      <c r="AR66" s="106">
        <v>1.516</v>
      </c>
      <c r="AS66" s="106">
        <v>1.5</v>
      </c>
      <c r="AT66" s="106">
        <v>1.518</v>
      </c>
      <c r="AU66" s="108">
        <v>1.504</v>
      </c>
      <c r="AV66" s="108">
        <v>1.498</v>
      </c>
      <c r="AW66" s="108">
        <v>1.497</v>
      </c>
      <c r="AX66" s="108">
        <v>1.52</v>
      </c>
      <c r="AY66" s="108">
        <v>1.519</v>
      </c>
      <c r="AZ66" s="108">
        <v>1.512</v>
      </c>
      <c r="BA66" s="108">
        <v>1.523</v>
      </c>
      <c r="BB66" s="108">
        <v>1.526</v>
      </c>
      <c r="BC66" s="108">
        <v>1.501</v>
      </c>
      <c r="BD66" s="108">
        <v>1.506</v>
      </c>
      <c r="BE66" s="108">
        <v>1.527</v>
      </c>
      <c r="BF66" s="108">
        <v>1.512</v>
      </c>
      <c r="BG66" s="108">
        <v>1.533</v>
      </c>
      <c r="BH66" s="108">
        <v>1.505</v>
      </c>
      <c r="BI66" s="108">
        <v>1.535</v>
      </c>
      <c r="BJ66" s="108">
        <v>1.529</v>
      </c>
      <c r="BK66" s="108">
        <v>1.503</v>
      </c>
      <c r="BL66" s="108">
        <v>1.519</v>
      </c>
      <c r="BM66" s="108">
        <v>1.524</v>
      </c>
    </row>
  </sheetData>
  <autoFilter xmlns:etc="http://www.wps.cn/officeDocument/2017/etCustomData" ref="A10:BQ66" etc:filterBottomFollowUsedRange="0">
    <extLst/>
  </autoFilter>
  <mergeCells count="18">
    <mergeCell ref="A1:AB1"/>
    <mergeCell ref="S2:T2"/>
    <mergeCell ref="F4:G4"/>
    <mergeCell ref="H4:L4"/>
    <mergeCell ref="N4:P4"/>
    <mergeCell ref="Q4:T4"/>
    <mergeCell ref="F5:G5"/>
    <mergeCell ref="H5:L5"/>
    <mergeCell ref="N5:P5"/>
    <mergeCell ref="Q5:T5"/>
    <mergeCell ref="F6:G6"/>
    <mergeCell ref="H6:L6"/>
    <mergeCell ref="N6:P6"/>
    <mergeCell ref="Q6:T6"/>
    <mergeCell ref="B8:L8"/>
    <mergeCell ref="N8:AB8"/>
    <mergeCell ref="AD8:AF8"/>
    <mergeCell ref="AH8:BM8"/>
  </mergeCells>
  <conditionalFormatting sqref="G11">
    <cfRule type="expression" dxfId="0" priority="5115">
      <formula>AND($D11&lt;&gt;"Tolerance",$E11&lt;&gt;"")</formula>
    </cfRule>
    <cfRule type="expression" dxfId="1" priority="5116">
      <formula>AND(OR($D11="GD&amp;T",$D11="MAX",$D11="MIN"),$E11="")</formula>
    </cfRule>
    <cfRule type="containsBlanks" dxfId="2" priority="5117">
      <formula>LEN(TRIM(G11))=0</formula>
    </cfRule>
  </conditionalFormatting>
  <conditionalFormatting sqref="H11">
    <cfRule type="expression" dxfId="0" priority="5112">
      <formula>AND($D11="MIN",$F11&lt;&gt;"")</formula>
    </cfRule>
    <cfRule type="expression" dxfId="1" priority="5113">
      <formula>AND($D11="MIN",$F11="")</formula>
    </cfRule>
    <cfRule type="containsBlanks" dxfId="2" priority="5114">
      <formula>LEN(TRIM(H11))=0</formula>
    </cfRule>
  </conditionalFormatting>
  <conditionalFormatting sqref="I11">
    <cfRule type="expression" dxfId="1" priority="5110">
      <formula>AND(OR($D11="GD&amp;T",$D11="MAX"),$G11="")</formula>
    </cfRule>
    <cfRule type="containsBlanks" dxfId="2" priority="5111">
      <formula>LEN(TRIM(I11))=0</formula>
    </cfRule>
  </conditionalFormatting>
  <conditionalFormatting sqref="H12">
    <cfRule type="expression" dxfId="0" priority="3657">
      <formula>AND($D12="MIN",$F12&lt;&gt;"")</formula>
    </cfRule>
    <cfRule type="expression" dxfId="1" priority="3658">
      <formula>AND($D12="MIN",$F12="")</formula>
    </cfRule>
    <cfRule type="containsBlanks" dxfId="2" priority="3659">
      <formula>LEN(TRIM(H12))=0</formula>
    </cfRule>
  </conditionalFormatting>
  <conditionalFormatting sqref="I12">
    <cfRule type="expression" dxfId="1" priority="3655">
      <formula>AND(OR($D12="GD&amp;T",$D12="MAX"),$G12="")</formula>
    </cfRule>
    <cfRule type="containsBlanks" dxfId="2" priority="3656">
      <formula>LEN(TRIM(I12))=0</formula>
    </cfRule>
  </conditionalFormatting>
  <conditionalFormatting sqref="H18">
    <cfRule type="expression" dxfId="0" priority="3652">
      <formula>AND($D18="MIN",$F18&lt;&gt;"")</formula>
    </cfRule>
    <cfRule type="expression" dxfId="1" priority="3653">
      <formula>AND($D18="MIN",$F18="")</formula>
    </cfRule>
    <cfRule type="containsBlanks" dxfId="2" priority="3654">
      <formula>LEN(TRIM(H18))=0</formula>
    </cfRule>
  </conditionalFormatting>
  <conditionalFormatting sqref="I18">
    <cfRule type="expression" dxfId="1" priority="3650">
      <formula>AND(OR($D18="GD&amp;T",$D18="MAX"),$G18="")</formula>
    </cfRule>
    <cfRule type="containsBlanks" dxfId="2" priority="3651">
      <formula>LEN(TRIM(I18))=0</formula>
    </cfRule>
  </conditionalFormatting>
  <conditionalFormatting sqref="H19">
    <cfRule type="expression" dxfId="0" priority="3959">
      <formula>AND($D19="MIN",$F19&lt;&gt;"")</formula>
    </cfRule>
    <cfRule type="expression" dxfId="1" priority="3961">
      <formula>AND($D19="MIN",$F19="")</formula>
    </cfRule>
    <cfRule type="containsBlanks" dxfId="2" priority="3963">
      <formula>LEN(TRIM(H19))=0</formula>
    </cfRule>
  </conditionalFormatting>
  <conditionalFormatting sqref="I19">
    <cfRule type="expression" dxfId="1" priority="3955">
      <formula>AND(OR($D19="GD&amp;T",$D19="MAX"),$G19="")</formula>
    </cfRule>
    <cfRule type="containsBlanks" dxfId="2" priority="3957">
      <formula>LEN(TRIM(I19))=0</formula>
    </cfRule>
  </conditionalFormatting>
  <conditionalFormatting sqref="G20">
    <cfRule type="containsBlanks" dxfId="2" priority="4328">
      <formula>LEN(TRIM(G20))=0</formula>
    </cfRule>
  </conditionalFormatting>
  <conditionalFormatting sqref="H20">
    <cfRule type="containsBlanks" dxfId="2" priority="4280">
      <formula>LEN(TRIM(H20))=0</formula>
    </cfRule>
  </conditionalFormatting>
  <conditionalFormatting sqref="I20">
    <cfRule type="containsBlanks" dxfId="2" priority="4268">
      <formula>LEN(TRIM(I20))=0</formula>
    </cfRule>
  </conditionalFormatting>
  <conditionalFormatting sqref="H35">
    <cfRule type="expression" dxfId="1" priority="3643">
      <formula>AND(OR($D35="GD&amp;T",$D35="MAX"),$G35="")</formula>
    </cfRule>
    <cfRule type="containsBlanks" dxfId="2" priority="3644">
      <formula>LEN(TRIM(H35))=0</formula>
    </cfRule>
  </conditionalFormatting>
  <conditionalFormatting sqref="I35">
    <cfRule type="expression" dxfId="0" priority="3640">
      <formula>AND($D35="MIN",$F35&lt;&gt;"")</formula>
    </cfRule>
    <cfRule type="expression" dxfId="1" priority="3641">
      <formula>AND($D35="MIN",$F35="")</formula>
    </cfRule>
    <cfRule type="containsBlanks" dxfId="2" priority="3642">
      <formula>LEN(TRIM(I35))=0</formula>
    </cfRule>
  </conditionalFormatting>
  <conditionalFormatting sqref="G37">
    <cfRule type="containsBlanks" dxfId="2" priority="4581">
      <formula>LEN(TRIM(G37))=0</formula>
    </cfRule>
  </conditionalFormatting>
  <conditionalFormatting sqref="H37">
    <cfRule type="containsBlanks" dxfId="2" priority="4560">
      <formula>LEN(TRIM(H37))=0</formula>
    </cfRule>
  </conditionalFormatting>
  <conditionalFormatting sqref="G38">
    <cfRule type="expression" dxfId="0" priority="5635">
      <formula>AND($D38="MIN",$F38&lt;&gt;"")</formula>
    </cfRule>
    <cfRule type="expression" dxfId="1" priority="5636">
      <formula>AND($D38="MIN",$F38="")</formula>
    </cfRule>
    <cfRule type="containsBlanks" dxfId="2" priority="5637">
      <formula>LEN(TRIM(G38))=0</formula>
    </cfRule>
  </conditionalFormatting>
  <conditionalFormatting sqref="H38">
    <cfRule type="expression" dxfId="1" priority="4614">
      <formula>AND(OR($D38="GD&amp;T",$D38="MAX"),$G38="")</formula>
    </cfRule>
    <cfRule type="containsBlanks" dxfId="2" priority="4615">
      <formula>LEN(TRIM(H38))=0</formula>
    </cfRule>
  </conditionalFormatting>
  <conditionalFormatting sqref="G39">
    <cfRule type="expression" dxfId="0" priority="5629">
      <formula>AND($D39&lt;&gt;"Tolerance",$E39&lt;&gt;"")</formula>
    </cfRule>
    <cfRule type="expression" dxfId="1" priority="5630">
      <formula>AND(OR($D39="GD&amp;T",$D39="MAX",$D39="MIN"),$E39="")</formula>
    </cfRule>
    <cfRule type="containsBlanks" dxfId="2" priority="5631">
      <formula>LEN(TRIM(G39))=0</formula>
    </cfRule>
  </conditionalFormatting>
  <conditionalFormatting sqref="H39">
    <cfRule type="expression" dxfId="0" priority="5626">
      <formula>AND($D39="MIN",$F39&lt;&gt;"")</formula>
    </cfRule>
    <cfRule type="expression" dxfId="1" priority="5627">
      <formula>AND($D39="MIN",$F39="")</formula>
    </cfRule>
    <cfRule type="containsBlanks" dxfId="2" priority="5628">
      <formula>LEN(TRIM(H39))=0</formula>
    </cfRule>
  </conditionalFormatting>
  <conditionalFormatting sqref="H42">
    <cfRule type="expression" dxfId="0" priority="4547">
      <formula>AND($D42="MIN",$F42&lt;&gt;"")</formula>
    </cfRule>
    <cfRule type="expression" dxfId="1" priority="4554">
      <formula>AND($D42="MIN",$F42="")</formula>
    </cfRule>
    <cfRule type="containsBlanks" dxfId="2" priority="4561">
      <formula>LEN(TRIM(H42))=0</formula>
    </cfRule>
  </conditionalFormatting>
  <conditionalFormatting sqref="H43">
    <cfRule type="expression" dxfId="0" priority="3587">
      <formula>AND($D43="MIN",$F43&lt;&gt;"")</formula>
    </cfRule>
    <cfRule type="expression" dxfId="1" priority="3588">
      <formula>AND($D43="MIN",$F43="")</formula>
    </cfRule>
    <cfRule type="containsBlanks" dxfId="2" priority="3589">
      <formula>LEN(TRIM(H43))=0</formula>
    </cfRule>
  </conditionalFormatting>
  <conditionalFormatting sqref="H44">
    <cfRule type="expression" dxfId="0" priority="3578">
      <formula>AND(OR($F44="GD&amp;T",$F44="MAX"),$I44&lt;&gt;"")</formula>
    </cfRule>
    <cfRule type="expression" dxfId="3" priority="3579">
      <formula>AND(OR($F44="GD&amp;T",$F44="MAX"),$I44="")</formula>
    </cfRule>
    <cfRule type="containsBlanks" dxfId="2" priority="3580">
      <formula>LEN(TRIM(H44))=0</formula>
    </cfRule>
  </conditionalFormatting>
  <conditionalFormatting sqref="G49">
    <cfRule type="expression" dxfId="0" priority="2198">
      <formula>AND($D49&lt;&gt;"Tolerance",$E49&lt;&gt;"")</formula>
    </cfRule>
    <cfRule type="expression" dxfId="1" priority="2205">
      <formula>AND(OR($D49="GD&amp;T",$D49="MAX",$D49="MIN"),$E49="")</formula>
    </cfRule>
    <cfRule type="containsBlanks" dxfId="2" priority="2212">
      <formula>LEN(TRIM(G49))=0</formula>
    </cfRule>
  </conditionalFormatting>
  <conditionalFormatting sqref="H49">
    <cfRule type="expression" dxfId="0" priority="2219">
      <formula>AND($F49="MIN",$H49&lt;&gt;"")</formula>
    </cfRule>
    <cfRule type="expression" dxfId="3" priority="2226">
      <formula>AND($F49="MIN",$H49="")</formula>
    </cfRule>
    <cfRule type="containsBlanks" dxfId="2" priority="2233">
      <formula>LEN(TRIM(H49))=0</formula>
    </cfRule>
  </conditionalFormatting>
  <conditionalFormatting sqref="G50">
    <cfRule type="expression" dxfId="0" priority="2197">
      <formula>AND($D50&lt;&gt;"Tolerance",$E50&lt;&gt;"")</formula>
    </cfRule>
    <cfRule type="expression" dxfId="1" priority="2204">
      <formula>AND(OR($D50="GD&amp;T",$D50="MAX",$D50="MIN"),$E50="")</formula>
    </cfRule>
    <cfRule type="containsBlanks" dxfId="2" priority="2211">
      <formula>LEN(TRIM(G50))=0</formula>
    </cfRule>
  </conditionalFormatting>
  <conditionalFormatting sqref="H50">
    <cfRule type="expression" dxfId="0" priority="2218">
      <formula>AND($F50="MIN",$H50&lt;&gt;"")</formula>
    </cfRule>
    <cfRule type="expression" dxfId="3" priority="2225">
      <formula>AND($F50="MIN",$H50="")</formula>
    </cfRule>
    <cfRule type="containsBlanks" dxfId="2" priority="2232">
      <formula>LEN(TRIM(H50))=0</formula>
    </cfRule>
  </conditionalFormatting>
  <conditionalFormatting sqref="G51">
    <cfRule type="expression" dxfId="0" priority="2196">
      <formula>AND($D51&lt;&gt;"Tolerance",$E51&lt;&gt;"")</formula>
    </cfRule>
    <cfRule type="expression" dxfId="1" priority="2203">
      <formula>AND(OR($D51="GD&amp;T",$D51="MAX",$D51="MIN"),$E51="")</formula>
    </cfRule>
    <cfRule type="containsBlanks" dxfId="2" priority="2210">
      <formula>LEN(TRIM(G51))=0</formula>
    </cfRule>
  </conditionalFormatting>
  <conditionalFormatting sqref="H51">
    <cfRule type="expression" dxfId="0" priority="2217">
      <formula>AND($F51="MIN",$H51&lt;&gt;"")</formula>
    </cfRule>
    <cfRule type="expression" dxfId="3" priority="2224">
      <formula>AND($F51="MIN",$H51="")</formula>
    </cfRule>
    <cfRule type="containsBlanks" dxfId="2" priority="2231">
      <formula>LEN(TRIM(H51))=0</formula>
    </cfRule>
  </conditionalFormatting>
  <conditionalFormatting sqref="G52">
    <cfRule type="expression" dxfId="0" priority="2195">
      <formula>AND($D52&lt;&gt;"Tolerance",$E52&lt;&gt;"")</formula>
    </cfRule>
    <cfRule type="expression" dxfId="1" priority="2202">
      <formula>AND(OR($D52="GD&amp;T",$D52="MAX",$D52="MIN"),$E52="")</formula>
    </cfRule>
    <cfRule type="containsBlanks" dxfId="2" priority="2209">
      <formula>LEN(TRIM(G52))=0</formula>
    </cfRule>
  </conditionalFormatting>
  <conditionalFormatting sqref="H52">
    <cfRule type="expression" dxfId="0" priority="2216">
      <formula>AND($F52="MIN",$H52&lt;&gt;"")</formula>
    </cfRule>
    <cfRule type="expression" dxfId="3" priority="2223">
      <formula>AND($F52="MIN",$H52="")</formula>
    </cfRule>
    <cfRule type="containsBlanks" dxfId="2" priority="2230">
      <formula>LEN(TRIM(H52))=0</formula>
    </cfRule>
  </conditionalFormatting>
  <conditionalFormatting sqref="G53">
    <cfRule type="expression" dxfId="0" priority="2194">
      <formula>AND($D53&lt;&gt;"Tolerance",$E53&lt;&gt;"")</formula>
    </cfRule>
    <cfRule type="expression" dxfId="1" priority="2201">
      <formula>AND(OR($D53="GD&amp;T",$D53="MAX",$D53="MIN"),$E53="")</formula>
    </cfRule>
    <cfRule type="containsBlanks" dxfId="2" priority="2208">
      <formula>LEN(TRIM(G53))=0</formula>
    </cfRule>
  </conditionalFormatting>
  <conditionalFormatting sqref="H53">
    <cfRule type="expression" dxfId="0" priority="2215">
      <formula>AND($F53="MIN",$H53&lt;&gt;"")</formula>
    </cfRule>
    <cfRule type="expression" dxfId="3" priority="2222">
      <formula>AND($F53="MIN",$H53="")</formula>
    </cfRule>
    <cfRule type="containsBlanks" dxfId="2" priority="2229">
      <formula>LEN(TRIM(H53))=0</formula>
    </cfRule>
  </conditionalFormatting>
  <conditionalFormatting sqref="G54">
    <cfRule type="expression" dxfId="0" priority="2193">
      <formula>AND($D54&lt;&gt;"Tolerance",$E54&lt;&gt;"")</formula>
    </cfRule>
    <cfRule type="expression" dxfId="1" priority="2200">
      <formula>AND(OR($D54="GD&amp;T",$D54="MAX",$D54="MIN"),$E54="")</formula>
    </cfRule>
    <cfRule type="containsBlanks" dxfId="2" priority="2207">
      <formula>LEN(TRIM(G54))=0</formula>
    </cfRule>
  </conditionalFormatting>
  <conditionalFormatting sqref="H54">
    <cfRule type="expression" dxfId="0" priority="2214">
      <formula>AND($F54="MIN",$H54&lt;&gt;"")</formula>
    </cfRule>
    <cfRule type="expression" dxfId="3" priority="2221">
      <formula>AND($F54="MIN",$H54="")</formula>
    </cfRule>
    <cfRule type="containsBlanks" dxfId="2" priority="2228">
      <formula>LEN(TRIM(H54))=0</formula>
    </cfRule>
  </conditionalFormatting>
  <conditionalFormatting sqref="G55">
    <cfRule type="expression" dxfId="0" priority="2192">
      <formula>AND($D55&lt;&gt;"Tolerance",$E55&lt;&gt;"")</formula>
    </cfRule>
    <cfRule type="expression" dxfId="1" priority="2199">
      <formula>AND(OR($D55="GD&amp;T",$D55="MAX",$D55="MIN"),$E55="")</formula>
    </cfRule>
    <cfRule type="containsBlanks" dxfId="2" priority="2206">
      <formula>LEN(TRIM(G55))=0</formula>
    </cfRule>
  </conditionalFormatting>
  <conditionalFormatting sqref="H55">
    <cfRule type="expression" dxfId="0" priority="2213">
      <formula>AND($F55="MIN",$H55&lt;&gt;"")</formula>
    </cfRule>
    <cfRule type="expression" dxfId="3" priority="2220">
      <formula>AND($F55="MIN",$H55="")</formula>
    </cfRule>
    <cfRule type="containsBlanks" dxfId="2" priority="2227">
      <formula>LEN(TRIM(H55))=0</formula>
    </cfRule>
  </conditionalFormatting>
  <conditionalFormatting sqref="I55">
    <cfRule type="expression" dxfId="0" priority="2024">
      <formula>AND(OR($F55="GD&amp;T",$F55="MAX"),$I55&lt;&gt;"")</formula>
    </cfRule>
    <cfRule type="expression" dxfId="3" priority="2025">
      <formula>AND(OR($F55="GD&amp;T",$F55="MAX"),$I55="")</formula>
    </cfRule>
    <cfRule type="containsBlanks" dxfId="2" priority="2026">
      <formula>LEN(TRIM(I55))=0</formula>
    </cfRule>
  </conditionalFormatting>
  <conditionalFormatting sqref="H56">
    <cfRule type="expression" dxfId="0" priority="2027">
      <formula>AND(OR($F56="GD&amp;T",$F56="MAX"),$I56&lt;&gt;"")</formula>
    </cfRule>
    <cfRule type="expression" dxfId="3" priority="2028">
      <formula>AND(OR($F56="GD&amp;T",$F56="MAX"),$I56="")</formula>
    </cfRule>
    <cfRule type="containsBlanks" dxfId="2" priority="2029">
      <formula>LEN(TRIM(H56))=0</formula>
    </cfRule>
  </conditionalFormatting>
  <conditionalFormatting sqref="AH58:AT58">
    <cfRule type="containsBlanks" dxfId="2" priority="59">
      <formula>LEN(TRIM(AH58))=0</formula>
    </cfRule>
    <cfRule type="notContainsBlanks" dxfId="4" priority="58">
      <formula>LEN(TRIM(AH58))&gt;0</formula>
    </cfRule>
    <cfRule type="expression" dxfId="5" priority="57">
      <formula>AND($K58&lt;&gt;"",$AK58&lt;&gt;"",AH58&gt;$K58)</formula>
    </cfRule>
    <cfRule type="expression" dxfId="6" priority="56">
      <formula>AND($L58&lt;&gt;"",$AK58&lt;&gt;"",AH58&lt;$L58)</formula>
    </cfRule>
    <cfRule type="containsBlanks" dxfId="2" priority="55">
      <formula>LEN(TRIM(AH58))=0</formula>
    </cfRule>
  </conditionalFormatting>
  <conditionalFormatting sqref="H59">
    <cfRule type="expression" dxfId="0" priority="2036">
      <formula>AND(OR($F59="GD&amp;T",$F59="MAX"),$I59&lt;&gt;"")</formula>
    </cfRule>
    <cfRule type="expression" dxfId="3" priority="2037">
      <formula>AND(OR($F59="GD&amp;T",$F59="MAX"),$I59="")</formula>
    </cfRule>
    <cfRule type="containsBlanks" dxfId="2" priority="2038">
      <formula>LEN(TRIM(H59))=0</formula>
    </cfRule>
  </conditionalFormatting>
  <conditionalFormatting sqref="I60">
    <cfRule type="expression" dxfId="0" priority="2681">
      <formula>AND(OR($F60="GD&amp;T",$F60="MAX"),$I60&lt;&gt;"")</formula>
    </cfRule>
    <cfRule type="expression" dxfId="3" priority="2682">
      <formula>AND(OR($F60="GD&amp;T",$F60="MAX"),$I60="")</formula>
    </cfRule>
    <cfRule type="containsBlanks" dxfId="2" priority="2683">
      <formula>LEN(TRIM(I60))=0</formula>
    </cfRule>
  </conditionalFormatting>
  <conditionalFormatting sqref="I61">
    <cfRule type="expression" dxfId="0" priority="2033">
      <formula>AND(OR($F61="GD&amp;T",$F61="MAX"),$I61&lt;&gt;"")</formula>
    </cfRule>
    <cfRule type="expression" dxfId="3" priority="2034">
      <formula>AND(OR($F61="GD&amp;T",$F61="MAX"),$I61="")</formula>
    </cfRule>
    <cfRule type="containsBlanks" dxfId="2" priority="2035">
      <formula>LEN(TRIM(I61))=0</formula>
    </cfRule>
  </conditionalFormatting>
  <conditionalFormatting sqref="H62">
    <cfRule type="expression" dxfId="0" priority="2030">
      <formula>AND(OR($F62="GD&amp;T",$F62="MAX"),$I62&lt;&gt;"")</formula>
    </cfRule>
    <cfRule type="expression" dxfId="3" priority="2031">
      <formula>AND(OR($F62="GD&amp;T",$F62="MAX"),$I62="")</formula>
    </cfRule>
    <cfRule type="containsBlanks" dxfId="2" priority="2032">
      <formula>LEN(TRIM(H62))=0</formula>
    </cfRule>
  </conditionalFormatting>
  <conditionalFormatting sqref="I63">
    <cfRule type="expression" dxfId="0" priority="2021">
      <formula>AND(OR($F63="GD&amp;T",$F63="MAX"),$I63&lt;&gt;"")</formula>
    </cfRule>
    <cfRule type="expression" dxfId="3" priority="2022">
      <formula>AND(OR($F63="GD&amp;T",$F63="MAX"),$I63="")</formula>
    </cfRule>
    <cfRule type="containsBlanks" dxfId="2" priority="2023">
      <formula>LEN(TRIM(I63))=0</formula>
    </cfRule>
  </conditionalFormatting>
  <conditionalFormatting sqref="I64">
    <cfRule type="expression" dxfId="0" priority="2012">
      <formula>AND(OR($F64="GD&amp;T",$F64="MAX"),$I64&lt;&gt;"")</formula>
    </cfRule>
    <cfRule type="expression" dxfId="3" priority="2013">
      <formula>AND(OR($F64="GD&amp;T",$F64="MAX"),$I64="")</formula>
    </cfRule>
    <cfRule type="containsBlanks" dxfId="2" priority="2014">
      <formula>LEN(TRIM(I64))=0</formula>
    </cfRule>
  </conditionalFormatting>
  <conditionalFormatting sqref="H65">
    <cfRule type="expression" dxfId="0" priority="2009">
      <formula>AND(OR($F65="GD&amp;T",$F65="MAX"),$I65&lt;&gt;"")</formula>
    </cfRule>
    <cfRule type="expression" dxfId="3" priority="2010">
      <formula>AND(OR($F65="GD&amp;T",$F65="MAX"),$I65="")</formula>
    </cfRule>
    <cfRule type="containsBlanks" dxfId="2" priority="2011">
      <formula>LEN(TRIM(H65))=0</formula>
    </cfRule>
  </conditionalFormatting>
  <conditionalFormatting sqref="H66">
    <cfRule type="expression" dxfId="0" priority="2000">
      <formula>AND($F66="MIN",$H66&lt;&gt;"")</formula>
    </cfRule>
    <cfRule type="expression" dxfId="3" priority="2001">
      <formula>AND($F66="MIN",$H66="")</formula>
    </cfRule>
    <cfRule type="containsBlanks" dxfId="2" priority="2002">
      <formula>LEN(TRIM(H66))=0</formula>
    </cfRule>
  </conditionalFormatting>
  <conditionalFormatting sqref="I66">
    <cfRule type="expression" dxfId="0" priority="2006">
      <formula>AND(OR($F66="GD&amp;T",$F66="MAX"),$I66&lt;&gt;"")</formula>
    </cfRule>
    <cfRule type="expression" dxfId="3" priority="2007">
      <formula>AND(OR($F66="GD&amp;T",$F66="MAX"),$I66="")</formula>
    </cfRule>
    <cfRule type="containsBlanks" dxfId="2" priority="2008">
      <formula>LEN(TRIM(I66))=0</formula>
    </cfRule>
  </conditionalFormatting>
  <conditionalFormatting sqref="G12:G17">
    <cfRule type="expression" dxfId="0" priority="4169">
      <formula>AND($F12&lt;&gt;"Tolerance",$G12&lt;&gt;"")</formula>
    </cfRule>
    <cfRule type="expression" dxfId="3" priority="4173">
      <formula>AND(OR($F12="GD&amp;T",$F12="MAX",$F12="MIN"),$G12="")</formula>
    </cfRule>
  </conditionalFormatting>
  <conditionalFormatting sqref="G13:G17">
    <cfRule type="containsBlanks" dxfId="2" priority="4213">
      <formula>LEN(TRIM(G13))=0</formula>
    </cfRule>
  </conditionalFormatting>
  <conditionalFormatting sqref="G18:G19">
    <cfRule type="expression" dxfId="0" priority="3965">
      <formula>AND($D18&lt;&gt;"Tolerance",$E18&lt;&gt;"")</formula>
    </cfRule>
    <cfRule type="expression" dxfId="1" priority="3967">
      <formula>AND(OR($D18="GD&amp;T",$D18="MAX",$D18="MIN"),$E18="")</formula>
    </cfRule>
    <cfRule type="containsBlanks" dxfId="2" priority="3969">
      <formula>LEN(TRIM(G18))=0</formula>
    </cfRule>
  </conditionalFormatting>
  <conditionalFormatting sqref="G20:G27">
    <cfRule type="expression" dxfId="0" priority="4284">
      <formula>AND($F20&lt;&gt;"Tolerance",$G20&lt;&gt;"")</formula>
    </cfRule>
    <cfRule type="expression" dxfId="3" priority="4288">
      <formula>AND(OR($F20="GD&amp;T",$F20="MAX",$F20="MIN"),$G20="")</formula>
    </cfRule>
  </conditionalFormatting>
  <conditionalFormatting sqref="G28:G30">
    <cfRule type="expression" dxfId="0" priority="6294">
      <formula>AND($F28&lt;&gt;"Tolerance",$G28&lt;&gt;"")</formula>
    </cfRule>
    <cfRule type="expression" dxfId="3" priority="6295">
      <formula>AND(OR($F28="GD&amp;T",$F28="MAX",$F28="MIN"),$G28="")</formula>
    </cfRule>
    <cfRule type="containsBlanks" dxfId="2" priority="6311">
      <formula>LEN(TRIM(G28))=0</formula>
    </cfRule>
  </conditionalFormatting>
  <conditionalFormatting sqref="G31:G34">
    <cfRule type="containsBlanks" dxfId="2" priority="4583">
      <formula>LEN(TRIM(G31))=0</formula>
    </cfRule>
  </conditionalFormatting>
  <conditionalFormatting sqref="G31:G37">
    <cfRule type="expression" dxfId="0" priority="4567">
      <formula>AND($D31&lt;&gt;"Tolerance",$E31&lt;&gt;"")</formula>
    </cfRule>
    <cfRule type="expression" dxfId="1" priority="4574">
      <formula>AND(OR($D31="GD&amp;T",$D31="MAX",$D31="MIN"),$E31="")</formula>
    </cfRule>
  </conditionalFormatting>
  <conditionalFormatting sqref="G40:G41">
    <cfRule type="expression" dxfId="0" priority="4568">
      <formula>AND($D40&lt;&gt;"Tolerance",$E40&lt;&gt;"")</formula>
    </cfRule>
    <cfRule type="expression" dxfId="1" priority="4575">
      <formula>AND(OR($D40="GD&amp;T",$D40="MAX",$D40="MIN"),$E40="")</formula>
    </cfRule>
    <cfRule type="containsBlanks" dxfId="2" priority="4582">
      <formula>LEN(TRIM(G40))=0</formula>
    </cfRule>
  </conditionalFormatting>
  <conditionalFormatting sqref="G42:G48">
    <cfRule type="expression" dxfId="0" priority="3581">
      <formula>AND($D42&lt;&gt;"Tolerance",$E42&lt;&gt;"")</formula>
    </cfRule>
    <cfRule type="expression" dxfId="1" priority="3582">
      <formula>AND(OR($D42="GD&amp;T",$D42="MAX",$D42="MIN"),$E42="")</formula>
    </cfRule>
    <cfRule type="containsBlanks" dxfId="2" priority="3583">
      <formula>LEN(TRIM(G42))=0</formula>
    </cfRule>
  </conditionalFormatting>
  <conditionalFormatting sqref="G56:G66">
    <cfRule type="expression" dxfId="0" priority="2189">
      <formula>AND($D56&lt;&gt;"Tolerance",$E56&lt;&gt;"")</formula>
    </cfRule>
    <cfRule type="expression" dxfId="1" priority="2190">
      <formula>AND(OR($D56="GD&amp;T",$D56="MAX",$D56="MIN"),$E56="")</formula>
    </cfRule>
    <cfRule type="containsBlanks" dxfId="2" priority="2191">
      <formula>LEN(TRIM(G56))=0</formula>
    </cfRule>
  </conditionalFormatting>
  <conditionalFormatting sqref="H13:H17">
    <cfRule type="expression" dxfId="0" priority="4157">
      <formula>AND($F13="MIN",$H13&lt;&gt;"")</formula>
    </cfRule>
    <cfRule type="expression" dxfId="3" priority="4161">
      <formula>AND($F13="MIN",$H13="")</formula>
    </cfRule>
    <cfRule type="containsBlanks" dxfId="2" priority="4165">
      <formula>LEN(TRIM(H13))=0</formula>
    </cfRule>
  </conditionalFormatting>
  <conditionalFormatting sqref="H20:H27">
    <cfRule type="expression" dxfId="0" priority="4272">
      <formula>AND($F20="MIN",$H20&lt;&gt;"")</formula>
    </cfRule>
    <cfRule type="expression" dxfId="3" priority="4276">
      <formula>AND($F20="MIN",$H20="")</formula>
    </cfRule>
  </conditionalFormatting>
  <conditionalFormatting sqref="H31:H34">
    <cfRule type="containsBlanks" dxfId="2" priority="4562">
      <formula>LEN(TRIM(H31))=0</formula>
    </cfRule>
  </conditionalFormatting>
  <conditionalFormatting sqref="H40:H41">
    <cfRule type="expression" dxfId="1" priority="4612">
      <formula>AND(OR($D40="GD&amp;T",$D40="MAX"),$G40="")</formula>
    </cfRule>
    <cfRule type="containsBlanks" dxfId="2" priority="4613">
      <formula>LEN(TRIM(H40))=0</formula>
    </cfRule>
  </conditionalFormatting>
  <conditionalFormatting sqref="H57:H58">
    <cfRule type="expression" dxfId="0" priority="2183">
      <formula>AND($F57="MIN",$H57&lt;&gt;"")</formula>
    </cfRule>
    <cfRule type="expression" dxfId="3" priority="2184">
      <formula>AND($F57="MIN",$H57="")</formula>
    </cfRule>
    <cfRule type="containsBlanks" dxfId="2" priority="2185">
      <formula>LEN(TRIM(H57))=0</formula>
    </cfRule>
  </conditionalFormatting>
  <conditionalFormatting sqref="H60:H61">
    <cfRule type="expression" dxfId="0" priority="2180">
      <formula>AND($F60="MIN",$H60&lt;&gt;"")</formula>
    </cfRule>
    <cfRule type="expression" dxfId="3" priority="2181">
      <formula>AND($F60="MIN",$H60="")</formula>
    </cfRule>
    <cfRule type="containsBlanks" dxfId="2" priority="2182">
      <formula>LEN(TRIM(H60))=0</formula>
    </cfRule>
  </conditionalFormatting>
  <conditionalFormatting sqref="H63:H64">
    <cfRule type="expression" dxfId="0" priority="2015">
      <formula>AND($F63="MIN",$H63&lt;&gt;"")</formula>
    </cfRule>
    <cfRule type="expression" dxfId="3" priority="2016">
      <formula>AND($F63="MIN",$H63="")</formula>
    </cfRule>
    <cfRule type="containsBlanks" dxfId="2" priority="2017">
      <formula>LEN(TRIM(H63))=0</formula>
    </cfRule>
  </conditionalFormatting>
  <conditionalFormatting sqref="I13:I17">
    <cfRule type="expression" dxfId="0" priority="4145">
      <formula>AND(OR($F13="GD&amp;T",$F13="MAX"),$I13&lt;&gt;"")</formula>
    </cfRule>
    <cfRule type="expression" dxfId="3" priority="4149">
      <formula>AND(OR($F13="GD&amp;T",$F13="MAX"),$I13="")</formula>
    </cfRule>
    <cfRule type="containsBlanks" dxfId="2" priority="4153">
      <formula>LEN(TRIM(I13))=0</formula>
    </cfRule>
  </conditionalFormatting>
  <conditionalFormatting sqref="I20:I27">
    <cfRule type="expression" dxfId="0" priority="4260">
      <formula>AND(OR($F20="GD&amp;T",$F20="MAX"),$I20&lt;&gt;"")</formula>
    </cfRule>
    <cfRule type="expression" dxfId="3" priority="4264">
      <formula>AND(OR($F20="GD&amp;T",$F20="MAX"),$I20="")</formula>
    </cfRule>
  </conditionalFormatting>
  <conditionalFormatting sqref="I31:I34">
    <cfRule type="containsBlanks" dxfId="2" priority="4541">
      <formula>LEN(TRIM(I31))=0</formula>
    </cfRule>
  </conditionalFormatting>
  <conditionalFormatting sqref="I57:I58">
    <cfRule type="expression" dxfId="0" priority="2690">
      <formula>AND(OR($F57="GD&amp;T",$F57="MAX"),$I57&lt;&gt;"")</formula>
    </cfRule>
    <cfRule type="expression" dxfId="3" priority="2691">
      <formula>AND(OR($F57="GD&amp;T",$F57="MAX"),$I57="")</formula>
    </cfRule>
    <cfRule type="containsBlanks" dxfId="2" priority="2692">
      <formula>LEN(TRIM(I57))=0</formula>
    </cfRule>
  </conditionalFormatting>
  <conditionalFormatting sqref="P11:P66">
    <cfRule type="expression" dxfId="6" priority="3982">
      <formula>AND($L11&lt;&gt;"",$AH11&lt;&gt;"",P11&lt;$L11)</formula>
    </cfRule>
    <cfRule type="expression" dxfId="5" priority="3983">
      <formula>AND($K11&lt;&gt;"",$AH11&lt;&gt;"",P11&gt;$K11)</formula>
    </cfRule>
    <cfRule type="notContainsBlanks" dxfId="4" priority="3984">
      <formula>LEN(TRIM(P11))&gt;0</formula>
    </cfRule>
  </conditionalFormatting>
  <conditionalFormatting sqref="V11:V66">
    <cfRule type="notContainsBlanks" dxfId="7" priority="4006">
      <formula>LEN(TRIM(V11))&gt;0</formula>
    </cfRule>
  </conditionalFormatting>
  <conditionalFormatting sqref="N11:O66">
    <cfRule type="expression" dxfId="6" priority="2234">
      <formula>AND($L11&lt;&gt;"",$AH11&lt;&gt;"",N11&lt;$L11)</formula>
    </cfRule>
    <cfRule type="expression" dxfId="5" priority="2235">
      <formula>AND($K11&lt;&gt;"",$AH11&lt;&gt;"",N11&gt;$K11)</formula>
    </cfRule>
    <cfRule type="notContainsBlanks" dxfId="4" priority="2236">
      <formula>LEN(TRIM(N11))&gt;0</formula>
    </cfRule>
  </conditionalFormatting>
  <conditionalFormatting sqref="Q11:V66 W11:Z39">
    <cfRule type="expression" dxfId="8" priority="4001">
      <formula>AND($AA11&lt;0.966,$AA11&lt;&gt;"")</formula>
    </cfRule>
  </conditionalFormatting>
  <conditionalFormatting sqref="R11:U66">
    <cfRule type="cellIs" dxfId="9" priority="4005" operator="lessThan">
      <formula>1.33</formula>
    </cfRule>
    <cfRule type="notContainsBlanks" dxfId="4" priority="4007">
      <formula>LEN(TRIM(R11))&gt;0</formula>
    </cfRule>
  </conditionalFormatting>
  <conditionalFormatting sqref="W11:Z39 V11:V66">
    <cfRule type="containsBlanks" dxfId="1" priority="4002">
      <formula>LEN(TRIM(V11))=0</formula>
    </cfRule>
    <cfRule type="cellIs" dxfId="10" priority="4003" operator="between">
      <formula>0.9</formula>
      <formula>0.998</formula>
    </cfRule>
    <cfRule type="cellIs" dxfId="11" priority="4004" operator="greaterThanOrEqual">
      <formula>0.998</formula>
    </cfRule>
  </conditionalFormatting>
  <conditionalFormatting sqref="AA11:AB39">
    <cfRule type="expression" dxfId="7" priority="3995">
      <formula>AND($AA11&lt;0.966,$AA11&lt;&gt;"")</formula>
    </cfRule>
  </conditionalFormatting>
  <conditionalFormatting sqref="AH11:AT39">
    <cfRule type="containsBlanks" dxfId="2" priority="94">
      <formula>LEN(TRIM(AH11))=0</formula>
    </cfRule>
    <cfRule type="notContainsBlanks" dxfId="4" priority="93">
      <formula>LEN(TRIM(AH11))&gt;0</formula>
    </cfRule>
    <cfRule type="expression" dxfId="5" priority="92">
      <formula>AND($K11&lt;&gt;"",$AK11&lt;&gt;"",AH11&gt;$K11)</formula>
    </cfRule>
    <cfRule type="expression" dxfId="6" priority="91">
      <formula>AND($L11&lt;&gt;"",$AK11&lt;&gt;"",AH11&lt;$L11)</formula>
    </cfRule>
    <cfRule type="containsBlanks" dxfId="2" priority="90">
      <formula>LEN(TRIM(AH11))=0</formula>
    </cfRule>
  </conditionalFormatting>
  <conditionalFormatting sqref="AU11:BM12">
    <cfRule type="containsBlanks" dxfId="2" priority="3605">
      <formula>LEN(TRIM(AU11))=0</formula>
    </cfRule>
    <cfRule type="expression" dxfId="6" priority="3606">
      <formula>AND($L11&lt;&gt;"",$AH11&lt;&gt;"",AU11&lt;$L11)</formula>
    </cfRule>
    <cfRule type="expression" dxfId="5" priority="3607">
      <formula>AND($K11&lt;&gt;"",$AH11&lt;&gt;"",AU11&gt;$K11)</formula>
    </cfRule>
    <cfRule type="notContainsBlanks" dxfId="4" priority="3608">
      <formula>LEN(TRIM(AU11))&gt;0</formula>
    </cfRule>
    <cfRule type="containsBlanks" dxfId="2" priority="3609">
      <formula>LEN(TRIM(AU11))=0</formula>
    </cfRule>
  </conditionalFormatting>
  <conditionalFormatting sqref="G12 G21:I21 I28:I30 I44:I45 I47:I48">
    <cfRule type="containsBlanks" dxfId="2" priority="6290">
      <formula>LEN(TRIM(G12))=0</formula>
    </cfRule>
  </conditionalFormatting>
  <conditionalFormatting sqref="AU13:BM17">
    <cfRule type="containsBlanks" dxfId="2" priority="3610">
      <formula>LEN(TRIM(AU13))=0</formula>
    </cfRule>
    <cfRule type="expression" dxfId="6" priority="3611">
      <formula>AND($L13&lt;&gt;"",$AH13&lt;&gt;"",AU13&lt;$L13)</formula>
    </cfRule>
    <cfRule type="expression" dxfId="5" priority="3612">
      <formula>AND($K13&lt;&gt;"",$AH13&lt;&gt;"",AU13&gt;$K13)</formula>
    </cfRule>
    <cfRule type="notContainsBlanks" dxfId="4" priority="3613">
      <formula>LEN(TRIM(AU13))&gt;0</formula>
    </cfRule>
  </conditionalFormatting>
  <conditionalFormatting sqref="AU18:BM66">
    <cfRule type="containsBlanks" dxfId="2" priority="3474">
      <formula>LEN(TRIM(AU18))=0</formula>
    </cfRule>
    <cfRule type="expression" dxfId="6" priority="3475">
      <formula>AND($L18&lt;&gt;"",$AH18&lt;&gt;"",AU18&lt;$L18)</formula>
    </cfRule>
    <cfRule type="expression" dxfId="5" priority="3476">
      <formula>AND($K18&lt;&gt;"",$AH18&lt;&gt;"",AU18&gt;$K18)</formula>
    </cfRule>
    <cfRule type="notContainsBlanks" dxfId="4" priority="3477">
      <formula>LEN(TRIM(AU18))&gt;0</formula>
    </cfRule>
    <cfRule type="containsBlanks" dxfId="2" priority="3478">
      <formula>LEN(TRIM(AU18))=0</formula>
    </cfRule>
  </conditionalFormatting>
  <conditionalFormatting sqref="G22:I27">
    <cfRule type="containsBlanks" dxfId="2" priority="3700">
      <formula>LEN(TRIM(G22))=0</formula>
    </cfRule>
  </conditionalFormatting>
  <conditionalFormatting sqref="H28:H30 H45:H48">
    <cfRule type="expression" dxfId="0" priority="6291">
      <formula>AND($F28="MIN",$H28&lt;&gt;"")</formula>
    </cfRule>
    <cfRule type="expression" dxfId="3" priority="6292">
      <formula>AND($F28="MIN",$H28="")</formula>
    </cfRule>
    <cfRule type="containsBlanks" dxfId="2" priority="6293">
      <formula>LEN(TRIM(H28))=0</formula>
    </cfRule>
  </conditionalFormatting>
  <conditionalFormatting sqref="I28:I30 I44:I45 I47:I48">
    <cfRule type="expression" dxfId="0" priority="6288">
      <formula>AND(OR($F28="GD&amp;T",$F28="MAX"),$I28&lt;&gt;"")</formula>
    </cfRule>
    <cfRule type="expression" dxfId="3" priority="6289">
      <formula>AND(OR($F28="GD&amp;T",$F28="MAX"),$I28="")</formula>
    </cfRule>
  </conditionalFormatting>
  <conditionalFormatting sqref="H31:H34 H36:H37">
    <cfRule type="expression" dxfId="0" priority="4546">
      <formula>AND($D31="MIN",$F31&lt;&gt;"")</formula>
    </cfRule>
    <cfRule type="expression" dxfId="1" priority="4553">
      <formula>AND($D31="MIN",$F31="")</formula>
    </cfRule>
  </conditionalFormatting>
  <conditionalFormatting sqref="I31:I34 I36:I43 I46 I49 I52 I56 I59 I62 I65">
    <cfRule type="expression" dxfId="1" priority="4087">
      <formula>AND(OR($D31="GD&amp;T",$D31="MAX"),$G31="")</formula>
    </cfRule>
  </conditionalFormatting>
  <conditionalFormatting sqref="G35 G36:I36 I37:I43 I46 I49 I52 I56 I59 I62 I65">
    <cfRule type="containsBlanks" dxfId="2" priority="4591">
      <formula>LEN(TRIM(G35))=0</formula>
    </cfRule>
  </conditionalFormatting>
  <conditionalFormatting sqref="W40:Z59">
    <cfRule type="expression" dxfId="8" priority="3996">
      <formula>AND($AA40&lt;0.966,$AA40&lt;&gt;"")</formula>
    </cfRule>
    <cfRule type="containsBlanks" dxfId="1" priority="3997">
      <formula>LEN(TRIM(W40))=0</formula>
    </cfRule>
    <cfRule type="cellIs" dxfId="10" priority="3998" operator="between">
      <formula>0.9</formula>
      <formula>0.998</formula>
    </cfRule>
    <cfRule type="cellIs" dxfId="11" priority="3999" operator="greaterThanOrEqual">
      <formula>0.998</formula>
    </cfRule>
  </conditionalFormatting>
  <conditionalFormatting sqref="AA40:AB66">
    <cfRule type="expression" dxfId="7" priority="3939">
      <formula>AND($AA40&lt;0.966,$AA40&lt;&gt;"")</formula>
    </cfRule>
  </conditionalFormatting>
  <conditionalFormatting sqref="AH55:AT55 AH52:AT52 AH49:AT49 AH46:AT46 AH43:AT43 AH40:AT40">
    <cfRule type="containsBlanks" dxfId="2" priority="98">
      <formula>LEN(TRIM(AH40))=0</formula>
    </cfRule>
  </conditionalFormatting>
  <conditionalFormatting sqref="AH40:AT40 AH43:AT43 AH46:AT46 AH49:AT49 AH52:AT52 AH55:AT55">
    <cfRule type="notContainsBlanks" dxfId="4" priority="97">
      <formula>LEN(TRIM(AH40))&gt;0</formula>
    </cfRule>
    <cfRule type="expression" dxfId="5" priority="96">
      <formula>AND($K40&lt;&gt;"",$AK40&lt;&gt;"",AH40&gt;$K40)</formula>
    </cfRule>
    <cfRule type="expression" dxfId="6" priority="95">
      <formula>AND($L40&lt;&gt;"",$AK40&lt;&gt;"",AH40&lt;$L40)</formula>
    </cfRule>
  </conditionalFormatting>
  <conditionalFormatting sqref="AH41:AT42">
    <cfRule type="containsBlanks" dxfId="2" priority="89">
      <formula>LEN(TRIM(AH41))=0</formula>
    </cfRule>
    <cfRule type="notContainsBlanks" dxfId="4" priority="88">
      <formula>LEN(TRIM(AH41))&gt;0</formula>
    </cfRule>
    <cfRule type="expression" dxfId="5" priority="87">
      <formula>AND($K41&lt;&gt;"",$AK41&lt;&gt;"",AH41&gt;$K41)</formula>
    </cfRule>
    <cfRule type="expression" dxfId="6" priority="86">
      <formula>AND($L41&lt;&gt;"",$AK41&lt;&gt;"",AH41&lt;$L41)</formula>
    </cfRule>
    <cfRule type="containsBlanks" dxfId="2" priority="85">
      <formula>LEN(TRIM(AH41))=0</formula>
    </cfRule>
  </conditionalFormatting>
  <conditionalFormatting sqref="AH44:AT45">
    <cfRule type="containsBlanks" dxfId="2" priority="84">
      <formula>LEN(TRIM(AH44))=0</formula>
    </cfRule>
    <cfRule type="notContainsBlanks" dxfId="4" priority="83">
      <formula>LEN(TRIM(AH44))&gt;0</formula>
    </cfRule>
    <cfRule type="expression" dxfId="5" priority="82">
      <formula>AND($K44&lt;&gt;"",$AK44&lt;&gt;"",AH44&gt;$K44)</formula>
    </cfRule>
    <cfRule type="expression" dxfId="6" priority="81">
      <formula>AND($L44&lt;&gt;"",$AK44&lt;&gt;"",AH44&lt;$L44)</formula>
    </cfRule>
    <cfRule type="containsBlanks" dxfId="2" priority="80">
      <formula>LEN(TRIM(AH44))=0</formula>
    </cfRule>
  </conditionalFormatting>
  <conditionalFormatting sqref="AH47:AT48">
    <cfRule type="containsBlanks" dxfId="2" priority="79">
      <formula>LEN(TRIM(AH47))=0</formula>
    </cfRule>
    <cfRule type="notContainsBlanks" dxfId="4" priority="78">
      <formula>LEN(TRIM(AH47))&gt;0</formula>
    </cfRule>
    <cfRule type="expression" dxfId="5" priority="77">
      <formula>AND($K47&lt;&gt;"",$AK47&lt;&gt;"",AH47&gt;$K47)</formula>
    </cfRule>
    <cfRule type="expression" dxfId="6" priority="76">
      <formula>AND($L47&lt;&gt;"",$AK47&lt;&gt;"",AH47&lt;$L47)</formula>
    </cfRule>
    <cfRule type="containsBlanks" dxfId="2" priority="75">
      <formula>LEN(TRIM(AH47))=0</formula>
    </cfRule>
  </conditionalFormatting>
  <conditionalFormatting sqref="I50:I51 I53:I54">
    <cfRule type="expression" dxfId="0" priority="3458">
      <formula>AND(OR($F50="GD&amp;T",$F50="MAX"),$I50&lt;&gt;"")</formula>
    </cfRule>
    <cfRule type="expression" dxfId="3" priority="3459">
      <formula>AND(OR($F50="GD&amp;T",$F50="MAX"),$I50="")</formula>
    </cfRule>
    <cfRule type="containsBlanks" dxfId="2" priority="3460">
      <formula>LEN(TRIM(I50))=0</formula>
    </cfRule>
  </conditionalFormatting>
  <conditionalFormatting sqref="AH50:AT51">
    <cfRule type="containsBlanks" dxfId="2" priority="74">
      <formula>LEN(TRIM(AH50))=0</formula>
    </cfRule>
    <cfRule type="notContainsBlanks" dxfId="4" priority="73">
      <formula>LEN(TRIM(AH50))&gt;0</formula>
    </cfRule>
    <cfRule type="expression" dxfId="5" priority="72">
      <formula>AND($K50&lt;&gt;"",$AK50&lt;&gt;"",AH50&gt;$K50)</formula>
    </cfRule>
    <cfRule type="expression" dxfId="6" priority="71">
      <formula>AND($L50&lt;&gt;"",$AK50&lt;&gt;"",AH50&lt;$L50)</formula>
    </cfRule>
    <cfRule type="containsBlanks" dxfId="2" priority="70">
      <formula>LEN(TRIM(AH50))=0</formula>
    </cfRule>
  </conditionalFormatting>
  <conditionalFormatting sqref="AH53:AT54">
    <cfRule type="containsBlanks" dxfId="2" priority="69">
      <formula>LEN(TRIM(AH53))=0</formula>
    </cfRule>
    <cfRule type="notContainsBlanks" dxfId="4" priority="68">
      <formula>LEN(TRIM(AH53))&gt;0</formula>
    </cfRule>
    <cfRule type="expression" dxfId="5" priority="67">
      <formula>AND($K53&lt;&gt;"",$AK53&lt;&gt;"",AH53&gt;$K53)</formula>
    </cfRule>
    <cfRule type="expression" dxfId="6" priority="66">
      <formula>AND($L53&lt;&gt;"",$AK53&lt;&gt;"",AH53&lt;$L53)</formula>
    </cfRule>
    <cfRule type="containsBlanks" dxfId="2" priority="65">
      <formula>LEN(TRIM(AH53))=0</formula>
    </cfRule>
  </conditionalFormatting>
  <conditionalFormatting sqref="AH56:AT57">
    <cfRule type="containsBlanks" dxfId="2" priority="64">
      <formula>LEN(TRIM(AH56))=0</formula>
    </cfRule>
    <cfRule type="notContainsBlanks" dxfId="4" priority="63">
      <formula>LEN(TRIM(AH56))&gt;0</formula>
    </cfRule>
    <cfRule type="expression" dxfId="5" priority="62">
      <formula>AND($K56&lt;&gt;"",$AK56&lt;&gt;"",AH56&gt;$K56)</formula>
    </cfRule>
    <cfRule type="expression" dxfId="6" priority="61">
      <formula>AND($L56&lt;&gt;"",$AK56&lt;&gt;"",AH56&lt;$L56)</formula>
    </cfRule>
    <cfRule type="containsBlanks" dxfId="2" priority="60">
      <formula>LEN(TRIM(AH56))=0</formula>
    </cfRule>
  </conditionalFormatting>
  <conditionalFormatting sqref="AH59:AT66">
    <cfRule type="containsBlanks" dxfId="2" priority="54">
      <formula>LEN(TRIM(AH59))=0</formula>
    </cfRule>
    <cfRule type="notContainsBlanks" dxfId="4" priority="53">
      <formula>LEN(TRIM(AH59))&gt;0</formula>
    </cfRule>
    <cfRule type="expression" dxfId="5" priority="52">
      <formula>AND($K59&lt;&gt;"",$AK59&lt;&gt;"",AH59&gt;$K59)</formula>
    </cfRule>
    <cfRule type="expression" dxfId="6" priority="51">
      <formula>AND($L59&lt;&gt;"",$AK59&lt;&gt;"",AH59&lt;$L59)</formula>
    </cfRule>
    <cfRule type="containsBlanks" dxfId="2" priority="50">
      <formula>LEN(TRIM(AH59))=0</formula>
    </cfRule>
  </conditionalFormatting>
  <conditionalFormatting sqref="W60:Z66">
    <cfRule type="expression" dxfId="8" priority="6297">
      <formula>AND($AA60&lt;0.966,$AA60&lt;&gt;"")</formula>
    </cfRule>
    <cfRule type="containsBlanks" dxfId="1" priority="6298">
      <formula>LEN(TRIM(W60))=0</formula>
    </cfRule>
    <cfRule type="cellIs" dxfId="10" priority="6299" operator="between">
      <formula>0.9</formula>
      <formula>0.998</formula>
    </cfRule>
    <cfRule type="cellIs" dxfId="11" priority="6300" operator="greaterThanOrEqual">
      <formula>0.998</formula>
    </cfRule>
  </conditionalFormatting>
  <dataValidations count="2">
    <dataValidation type="list" allowBlank="1" showInputMessage="1" showErrorMessage="1" sqref="F11:F66">
      <formula1>dim_type</formula1>
    </dataValidation>
    <dataValidation type="list" allowBlank="1" showInputMessage="1" showErrorMessage="1" sqref="J11:J66">
      <formula1>insp_meth</formula1>
    </dataValidation>
  </dataValidations>
  <printOptions horizontalCentered="1"/>
  <pageMargins left="0" right="0" top="0" bottom="0" header="0.511805555555556" footer="0.511805555555556"/>
  <pageSetup paperSize="1" scale="38" orientation="landscape"/>
  <headerFooter/>
  <colBreaks count="1" manualBreakCount="1">
    <brk id="40" max="6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name="Button 21" r:id="rId4">
              <controlPr print="0" defaultSize="0">
                <anchor moveWithCells="1" sizeWithCells="1">
                  <from>
                    <xdr:col>1</xdr:col>
                    <xdr:colOff>25400</xdr:colOff>
                    <xdr:row>0</xdr:row>
                    <xdr:rowOff>25400</xdr:rowOff>
                  </from>
                  <to>
                    <xdr:col>3</xdr:col>
                    <xdr:colOff>368300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Button 23" r:id="rId5">
              <controlPr print="0" defaultSize="0">
                <anchor moveWithCells="1" sizeWithCells="1">
                  <from>
                    <xdr:col>3</xdr:col>
                    <xdr:colOff>406400</xdr:colOff>
                    <xdr:row>0</xdr:row>
                    <xdr:rowOff>25400</xdr:rowOff>
                  </from>
                  <to>
                    <xdr:col>4</xdr:col>
                    <xdr:colOff>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Button 27" r:id="rId6">
              <controlPr print="0" defaultSize="0">
                <anchor moveWithCells="1" sizeWithCells="1">
                  <from>
                    <xdr:col>4</xdr:col>
                    <xdr:colOff>0</xdr:colOff>
                    <xdr:row>0</xdr:row>
                    <xdr:rowOff>25400</xdr:rowOff>
                  </from>
                  <to>
                    <xdr:col>5</xdr:col>
                    <xdr:colOff>444500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2" sqref="C2"/>
    </sheetView>
  </sheetViews>
  <sheetFormatPr defaultColWidth="11" defaultRowHeight="14.25"/>
  <cols>
    <col min="4" max="4" width="11.8333333333333" customWidth="1"/>
    <col min="8" max="8" width="20" style="1" customWidth="1"/>
    <col min="9" max="9" width="10.8333333333333" style="1"/>
    <col min="10" max="10" width="16" style="1" customWidth="1"/>
  </cols>
  <sheetData>
    <row r="1" ht="42.75" spans="1:10">
      <c r="A1" s="2" t="s">
        <v>186</v>
      </c>
      <c r="B1" s="2"/>
      <c r="H1" s="2" t="s">
        <v>187</v>
      </c>
      <c r="I1" s="3"/>
      <c r="J1" s="2" t="s">
        <v>188</v>
      </c>
    </row>
    <row r="2" spans="1:10">
      <c r="A2" s="1" t="s">
        <v>189</v>
      </c>
      <c r="B2" s="1" t="s">
        <v>190</v>
      </c>
      <c r="H2" s="1" t="s">
        <v>191</v>
      </c>
      <c r="J2" s="1" t="s">
        <v>55</v>
      </c>
    </row>
    <row r="3" spans="8:10">
      <c r="H3" s="1" t="s">
        <v>192</v>
      </c>
      <c r="J3" s="1" t="s">
        <v>193</v>
      </c>
    </row>
    <row r="4" spans="8:10">
      <c r="H4" s="1" t="s">
        <v>56</v>
      </c>
      <c r="J4" s="1" t="s">
        <v>194</v>
      </c>
    </row>
    <row r="5" spans="8:10">
      <c r="H5" s="1" t="s">
        <v>195</v>
      </c>
      <c r="J5" s="1" t="s">
        <v>196</v>
      </c>
    </row>
    <row r="6" spans="8:8">
      <c r="H6" s="1" t="s">
        <v>197</v>
      </c>
    </row>
    <row r="7" spans="8:8">
      <c r="H7" s="1" t="s">
        <v>198</v>
      </c>
    </row>
    <row r="8" spans="8:8">
      <c r="H8" s="1" t="s">
        <v>199</v>
      </c>
    </row>
    <row r="9" spans="8:8">
      <c r="H9" s="1" t="s">
        <v>200</v>
      </c>
    </row>
    <row r="10" spans="8:8">
      <c r="H10" s="1" t="s">
        <v>201</v>
      </c>
    </row>
    <row r="11" spans="8:8">
      <c r="H11" s="1" t="s">
        <v>202</v>
      </c>
    </row>
    <row r="12" spans="8:8">
      <c r="H12" s="1" t="s">
        <v>203</v>
      </c>
    </row>
    <row r="13" spans="8:8">
      <c r="H13" s="1" t="s">
        <v>204</v>
      </c>
    </row>
  </sheetData>
  <mergeCells count="1">
    <mergeCell ref="A1:B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Apple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Lucier</dc:creator>
  <cp:lastModifiedBy>_噼里啪啦</cp:lastModifiedBy>
  <dcterms:created xsi:type="dcterms:W3CDTF">2012-06-17T19:55:00Z</dcterms:created>
  <cp:lastPrinted>2020-02-05T13:43:00Z</cp:lastPrinted>
  <dcterms:modified xsi:type="dcterms:W3CDTF">2025-07-05T06:29:09Z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F51FE71A9F8F4820824334B1572DBDCC_13</vt:lpwstr>
  </property>
  <property fmtid="{D5CDD505-2E9C-101B-9397-08002B2CF9AE}" pid="4" name="KSOReadingLayout">
    <vt:bool>true</vt:bool>
  </property>
</Properties>
</file>