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754"/>
  </bookViews>
  <sheets>
    <sheet name="Data" sheetId="1" r:id="rId1"/>
    <sheet name="Setup" sheetId="4" state="hidden" r:id="rId2"/>
  </sheets>
  <definedNames>
    <definedName name="_xlnm._FilterDatabase" localSheetId="0" hidden="1">Data!$A$10:$BM$74</definedName>
    <definedName name="CMMVersion">Data!$Q$6</definedName>
    <definedName name="dim_type">Setup!$J$2:$J$5</definedName>
    <definedName name="dim_types">Setup!$J$2:$J$5</definedName>
    <definedName name="insp_meth">Setup!$H$2:$H$14</definedName>
    <definedName name="_xlnm.Print_Area" localSheetId="0">Data!$A$1:$BM$74</definedName>
  </definedNames>
  <calcPr calcId="144525"/>
</workbook>
</file>

<file path=xl/comments1.xml><?xml version="1.0" encoding="utf-8"?>
<comments xmlns="http://schemas.openxmlformats.org/spreadsheetml/2006/main">
  <authors>
    <author>Paul Lucier</author>
  </authors>
  <commentList>
    <comment ref="S2" authorId="0">
      <text>
        <r>
          <rPr>
            <sz val="9"/>
            <rFont val="Calibri"/>
            <charset val="134"/>
          </rPr>
          <t>- Fill in all light purple fields.
- Enter comments for incomplete data or any dimensions with "Reject" status
- One sided spec should only have USL or LSL values (leave nominal blank)</t>
        </r>
      </text>
    </comment>
    <comment ref="J10" authorId="0">
      <text>
        <r>
          <rPr>
            <b/>
            <sz val="9"/>
            <rFont val="Calibri"/>
            <charset val="134"/>
          </rPr>
          <t>HG = Height Gauge
MIC = Micrometer
CMM = Coordinate Measuring Machine
OMM = Optical CMM
TG = Thickness Gauge
HT = Hardness Tester
PG = Plug Gauge
FT = Force Tester
DC = Dial/Digital Caliper
P = Protractor
OC = Optical Comparotor</t>
        </r>
      </text>
    </comment>
  </commentList>
</comments>
</file>

<file path=xl/sharedStrings.xml><?xml version="1.0" encoding="utf-8"?>
<sst xmlns="http://schemas.openxmlformats.org/spreadsheetml/2006/main" count="392" uniqueCount="235">
  <si>
    <t>Enhanced Cpk Data Sheet - Enclosures MD</t>
  </si>
  <si>
    <t>Rev 2.3</t>
  </si>
  <si>
    <t>Instructions</t>
  </si>
  <si>
    <t>Part Number :</t>
  </si>
  <si>
    <t>806-55323</t>
  </si>
  <si>
    <t>Supplier :</t>
  </si>
  <si>
    <t>KAMKIU</t>
  </si>
  <si>
    <t>Tool # / Cavity # / Trial Name :</t>
  </si>
  <si>
    <t>N/A</t>
  </si>
  <si>
    <t>Part Description :</t>
  </si>
  <si>
    <t>LOWER U</t>
  </si>
  <si>
    <t>Inspector :</t>
  </si>
  <si>
    <t>Xiaogang Li</t>
  </si>
  <si>
    <t>Notes/Comments :</t>
  </si>
  <si>
    <t>Revision :</t>
  </si>
  <si>
    <t>Date :</t>
  </si>
  <si>
    <t>CMM/OMM Program version :</t>
  </si>
  <si>
    <t>DRAWING SPECIFICATIONS</t>
  </si>
  <si>
    <t>CALCULATED RESULTS</t>
  </si>
  <si>
    <t>DO NOT DELETE COLUMNS</t>
  </si>
  <si>
    <t xml:space="preserve">     MEASURED DATA</t>
  </si>
  <si>
    <t>(USL for one sided spec)</t>
  </si>
  <si>
    <t>(LSL for one sided spec)</t>
  </si>
  <si>
    <t>Cpk* =</t>
  </si>
  <si>
    <t>Cp* =</t>
  </si>
  <si>
    <t>SPC</t>
  </si>
  <si>
    <t>FAI#</t>
  </si>
  <si>
    <t>Description</t>
  </si>
  <si>
    <t>Location</t>
  </si>
  <si>
    <t>Dimension Type</t>
  </si>
  <si>
    <t>Nominal</t>
  </si>
  <si>
    <t>TOL+</t>
  </si>
  <si>
    <t>TOL-</t>
  </si>
  <si>
    <t>Inspection Method</t>
  </si>
  <si>
    <t>USL</t>
  </si>
  <si>
    <t>LSL</t>
  </si>
  <si>
    <t>Maximum</t>
  </si>
  <si>
    <t>Minimum</t>
  </si>
  <si>
    <t>Mean</t>
  </si>
  <si>
    <t>Std Dev</t>
  </si>
  <si>
    <t>Cp</t>
  </si>
  <si>
    <t>UCPK</t>
  </si>
  <si>
    <t>LCPK</t>
  </si>
  <si>
    <t>Cpk</t>
  </si>
  <si>
    <t>Yield</t>
  </si>
  <si>
    <t>+Tol =&gt; Cpk*</t>
  </si>
  <si>
    <t>-Tol =&gt; Cpk*</t>
  </si>
  <si>
    <t>Mean Shift</t>
  </si>
  <si>
    <t>Tol Range
=&gt; Cp*</t>
  </si>
  <si>
    <t>Normality Test</t>
  </si>
  <si>
    <t>Normality Result</t>
  </si>
  <si>
    <t>Notes</t>
  </si>
  <si>
    <t>SPC A-1</t>
  </si>
  <si>
    <t>FAI 1-1</t>
  </si>
  <si>
    <t>Thickness</t>
  </si>
  <si>
    <t>Tolerance</t>
  </si>
  <si>
    <t>CMM</t>
  </si>
  <si>
    <t>SPC A-2</t>
  </si>
  <si>
    <t>FAI 1-2</t>
  </si>
  <si>
    <t>SPC C</t>
  </si>
  <si>
    <t>FAI 3</t>
  </si>
  <si>
    <t>Distance</t>
  </si>
  <si>
    <t>SPC D</t>
  </si>
  <si>
    <t>FAI 4</t>
  </si>
  <si>
    <t>SPC E-1</t>
  </si>
  <si>
    <t>FAI 5-1</t>
  </si>
  <si>
    <t>SPC E-2</t>
  </si>
  <si>
    <t>FAI 5-2</t>
  </si>
  <si>
    <t>SPC H-1</t>
  </si>
  <si>
    <t>FAI 8-1</t>
  </si>
  <si>
    <t>SPC H-2</t>
  </si>
  <si>
    <t>FAI 8-2</t>
  </si>
  <si>
    <t>SPC I</t>
  </si>
  <si>
    <t>FAI 9</t>
  </si>
  <si>
    <t>Width</t>
  </si>
  <si>
    <t>SPC J</t>
  </si>
  <si>
    <t>FAI 10-1</t>
  </si>
  <si>
    <t>Perpendicularity</t>
  </si>
  <si>
    <t>FAI 10-2</t>
  </si>
  <si>
    <t>SPC L-1</t>
  </si>
  <si>
    <t>FAI 12-1</t>
  </si>
  <si>
    <t>Parallelism</t>
  </si>
  <si>
    <t>SPC L-2</t>
  </si>
  <si>
    <t>FAI 12-2</t>
  </si>
  <si>
    <t>SPC N</t>
  </si>
  <si>
    <t>FAI14</t>
  </si>
  <si>
    <t>Line Profile(K＞L)</t>
  </si>
  <si>
    <t>SPC N-MAX</t>
  </si>
  <si>
    <t>FAI 14-MAX</t>
  </si>
  <si>
    <t>Line Profile (K＞L),MAX</t>
  </si>
  <si>
    <t>SPC N-MIN</t>
  </si>
  <si>
    <t>FAI 14-MIN</t>
  </si>
  <si>
    <t>Line Profile(K＞L), MIN</t>
  </si>
  <si>
    <t>SPC Q</t>
  </si>
  <si>
    <t>FAI 17</t>
  </si>
  <si>
    <t>Line Profile(H&gt;J)</t>
  </si>
  <si>
    <t>SPC Q-MAX</t>
  </si>
  <si>
    <t>FAI 17-MAX</t>
  </si>
  <si>
    <t>Line Profile (H&gt;J),MAX</t>
  </si>
  <si>
    <t>SPC Q-MIN</t>
  </si>
  <si>
    <t>FAI 17-MIN</t>
  </si>
  <si>
    <t>Line Profile (H&gt;J),MIN</t>
  </si>
  <si>
    <t>SPC S</t>
  </si>
  <si>
    <t>FAI 19</t>
  </si>
  <si>
    <t>Line Profile(F&gt;G)</t>
  </si>
  <si>
    <t>SPC S-MAX</t>
  </si>
  <si>
    <t>FAI 19-MAX</t>
  </si>
  <si>
    <t>Line Profile (F&gt;G),MAX</t>
  </si>
  <si>
    <t>SPC S-MIN</t>
  </si>
  <si>
    <t>FAI 19-MIN</t>
  </si>
  <si>
    <t>Line Profile (F&gt;G),MIN</t>
  </si>
  <si>
    <t>SPC U</t>
  </si>
  <si>
    <t>FAI 21</t>
  </si>
  <si>
    <t>Line Profile(E&gt;F)</t>
  </si>
  <si>
    <t>SPC U-MAX</t>
  </si>
  <si>
    <t>FAI 21-MAX</t>
  </si>
  <si>
    <t>Line Profile(E&gt;F),MAX</t>
  </si>
  <si>
    <t>SPC U-MIN</t>
  </si>
  <si>
    <t>FAI 21-MIN</t>
  </si>
  <si>
    <t>Line Profile (E&gt;F),MIN</t>
  </si>
  <si>
    <t>SPC W</t>
  </si>
  <si>
    <t>FAI 23</t>
  </si>
  <si>
    <t>Line Profile(L&gt;M)</t>
  </si>
  <si>
    <t>SPC W-MAX</t>
  </si>
  <si>
    <t>FAI 23-MAX</t>
  </si>
  <si>
    <t>Line Profile(L&gt;M), MAX</t>
  </si>
  <si>
    <t>SPC W-MIN</t>
  </si>
  <si>
    <t>FAI 23-MIN</t>
  </si>
  <si>
    <t>Line Profile(L&gt;M), MIN</t>
  </si>
  <si>
    <t>SPC X</t>
  </si>
  <si>
    <t>FAI 24</t>
  </si>
  <si>
    <t>Line Profile(G&gt;H)</t>
  </si>
  <si>
    <t>SPC X-MAX</t>
  </si>
  <si>
    <t>FAI 24-MAX</t>
  </si>
  <si>
    <t>Line Profile(G&gt;H), MAX</t>
  </si>
  <si>
    <t>SPC X-MIN</t>
  </si>
  <si>
    <t>FAI 24-MIN</t>
  </si>
  <si>
    <t>Line Profile(G&gt;H), MIN</t>
  </si>
  <si>
    <t>SPC Y</t>
  </si>
  <si>
    <t>FAI 25</t>
  </si>
  <si>
    <t>Line Profile(D&gt;E)</t>
  </si>
  <si>
    <t>SPC Y-MAX</t>
  </si>
  <si>
    <t>FAI 25-MAX</t>
  </si>
  <si>
    <t>Line Profile(D&gt;E),MAX</t>
  </si>
  <si>
    <t>SPC Y-MIN</t>
  </si>
  <si>
    <t>FAI 25-MIN</t>
  </si>
  <si>
    <t>Line Profile(D&gt;E), MIN</t>
  </si>
  <si>
    <t>SPC Z-1</t>
  </si>
  <si>
    <t>FAI 26-1</t>
  </si>
  <si>
    <t>SPC Z-2</t>
  </si>
  <si>
    <t>FAI 26-2</t>
  </si>
  <si>
    <t>SPC AB-1</t>
  </si>
  <si>
    <t>FAI 28-1</t>
  </si>
  <si>
    <t>Radius</t>
  </si>
  <si>
    <t>SPC AB-2</t>
  </si>
  <si>
    <t>FAI 28-2</t>
  </si>
  <si>
    <t>SPC AB-3</t>
  </si>
  <si>
    <t>FAI 28-3</t>
  </si>
  <si>
    <t>SPC AB-4</t>
  </si>
  <si>
    <t>FAI 28-4</t>
  </si>
  <si>
    <t>SPC AC-1</t>
  </si>
  <si>
    <t>FAI 29-1</t>
  </si>
  <si>
    <t>SPC AC-2</t>
  </si>
  <si>
    <t>FAI 29-2</t>
  </si>
  <si>
    <t>SPC AD</t>
  </si>
  <si>
    <t>FAI 30</t>
  </si>
  <si>
    <t>Surface Profile</t>
  </si>
  <si>
    <t>SPC AD-MAX</t>
  </si>
  <si>
    <t>FAI 30-MAX</t>
  </si>
  <si>
    <t>Surface Profile MAX</t>
  </si>
  <si>
    <t>SPC AD-MIN</t>
  </si>
  <si>
    <t>FAI 30-MIN</t>
  </si>
  <si>
    <t>Surface Profile MIN</t>
  </si>
  <si>
    <t>SPC AE-1</t>
  </si>
  <si>
    <t>FAI 31-1</t>
  </si>
  <si>
    <t>Cutting Length</t>
  </si>
  <si>
    <t>SPC AE-2</t>
  </si>
  <si>
    <t>FAI 31-2</t>
  </si>
  <si>
    <t>SPC AE-3</t>
  </si>
  <si>
    <t>FAI 31-3</t>
  </si>
  <si>
    <t>SPC AE-4</t>
  </si>
  <si>
    <t>FAI 31-4</t>
  </si>
  <si>
    <t>SPC AF</t>
  </si>
  <si>
    <t>FAI 32</t>
  </si>
  <si>
    <t>Perpendicularly</t>
  </si>
  <si>
    <t>SPC AG</t>
  </si>
  <si>
    <t>FAI 33</t>
  </si>
  <si>
    <t>SPC AL</t>
  </si>
  <si>
    <t>FAI 38</t>
  </si>
  <si>
    <t>2D barcord location</t>
  </si>
  <si>
    <t>SPC AM</t>
  </si>
  <si>
    <t>FAI 39</t>
  </si>
  <si>
    <t>2D barcord width</t>
  </si>
  <si>
    <t>SPC AO</t>
  </si>
  <si>
    <t>FAI 40</t>
  </si>
  <si>
    <t>SPC AN</t>
  </si>
  <si>
    <t>FAI 41</t>
  </si>
  <si>
    <t>2D barcord height</t>
  </si>
  <si>
    <t>SPC AP-1</t>
  </si>
  <si>
    <t>FAI 42-1</t>
  </si>
  <si>
    <t>SPC AP-2</t>
  </si>
  <si>
    <t>FAI 42-2</t>
  </si>
  <si>
    <t>FAI 47</t>
  </si>
  <si>
    <t>V-groove  location</t>
  </si>
  <si>
    <t>FAI 48</t>
  </si>
  <si>
    <t>V-groove location</t>
  </si>
  <si>
    <t>FAI 49</t>
  </si>
  <si>
    <t>V-groove depth</t>
  </si>
  <si>
    <t>SPC AT-1</t>
  </si>
  <si>
    <t>FAI 50-1</t>
  </si>
  <si>
    <t>SPC AT-2</t>
  </si>
  <si>
    <t>FAI 50-2</t>
  </si>
  <si>
    <t>SPC AU-1</t>
  </si>
  <si>
    <t>FAI 51-1</t>
  </si>
  <si>
    <t>SPC AU-2</t>
  </si>
  <si>
    <t>FAI 51-2</t>
  </si>
  <si>
    <t>record of positions of data blocks</t>
  </si>
  <si>
    <t>list of inspection methods</t>
  </si>
  <si>
    <t>list of dimension types</t>
  </si>
  <si>
    <t>left</t>
  </si>
  <si>
    <t>top</t>
  </si>
  <si>
    <t>HG</t>
  </si>
  <si>
    <t>MIC</t>
  </si>
  <si>
    <t>GD&amp;T</t>
  </si>
  <si>
    <t>MIN</t>
  </si>
  <si>
    <t>OMM</t>
  </si>
  <si>
    <t>MAX</t>
  </si>
  <si>
    <t>TG</t>
  </si>
  <si>
    <t>HT</t>
  </si>
  <si>
    <t>PG</t>
  </si>
  <si>
    <t>FT</t>
  </si>
  <si>
    <t>DC</t>
  </si>
  <si>
    <t>P</t>
  </si>
  <si>
    <t>OC</t>
  </si>
  <si>
    <t>Other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</si>
</sst>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"/>
    <numFmt numFmtId="177" formatCode="0.0%"/>
    <numFmt numFmtId="178" formatCode="m/d"/>
    <numFmt numFmtId="179" formatCode="0.000"/>
    <numFmt numFmtId="180" formatCode="0.000_ "/>
  </numFmts>
  <fonts count="45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name val="Arial"/>
      <charset val="134"/>
    </font>
    <font>
      <sz val="12"/>
      <color theme="1"/>
      <name val="Arial"/>
      <charset val="134"/>
    </font>
    <font>
      <b/>
      <sz val="16"/>
      <name val="Arial"/>
      <charset val="134"/>
    </font>
    <font>
      <sz val="10"/>
      <color theme="4"/>
      <name val="Arial"/>
      <charset val="134"/>
    </font>
    <font>
      <b/>
      <sz val="10"/>
      <name val="Arial"/>
      <charset val="134"/>
    </font>
    <font>
      <b/>
      <sz val="11"/>
      <name val="Arial"/>
      <charset val="134"/>
    </font>
    <font>
      <sz val="9"/>
      <name val="Arial"/>
      <charset val="134"/>
    </font>
    <font>
      <sz val="8"/>
      <name val="Arial"/>
      <charset val="134"/>
    </font>
    <font>
      <sz val="9"/>
      <color theme="1"/>
      <name val="Arial"/>
      <charset val="134"/>
    </font>
    <font>
      <sz val="10"/>
      <color rgb="FF000000"/>
      <name val="Arial"/>
      <charset val="134"/>
    </font>
    <font>
      <sz val="10"/>
      <color theme="1"/>
      <name val="宋体"/>
      <charset val="134"/>
      <scheme val="minor"/>
    </font>
    <font>
      <sz val="9"/>
      <color rgb="FFFF0000"/>
      <name val="Arial"/>
      <charset val="134"/>
    </font>
    <font>
      <sz val="10"/>
      <color theme="1"/>
      <name val="Arial Regular"/>
      <charset val="134"/>
    </font>
    <font>
      <sz val="9"/>
      <color theme="1"/>
      <name val="宋体"/>
      <charset val="134"/>
      <scheme val="minor"/>
    </font>
    <font>
      <sz val="10"/>
      <name val="Arial Regular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Arial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____"/>
      <charset val="134"/>
    </font>
    <font>
      <b/>
      <sz val="12"/>
      <name val="Arial"/>
      <charset val="134"/>
    </font>
    <font>
      <sz val="12"/>
      <name val="Times New Roman"/>
      <charset val="134"/>
    </font>
    <font>
      <sz val="12"/>
      <name val="宋体"/>
      <charset val="134"/>
    </font>
    <font>
      <sz val="10"/>
      <color indexed="8"/>
      <name val="Arial"/>
      <charset val="134"/>
    </font>
    <font>
      <sz val="9"/>
      <name val="Calibri"/>
      <charset val="134"/>
    </font>
    <font>
      <b/>
      <sz val="9"/>
      <name val="Calibri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554429761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55442976165"/>
        <bgColor rgb="FF000000"/>
      </patternFill>
    </fill>
    <fill>
      <patternFill patternType="solid">
        <fgColor theme="7" tint="0.799615466780602"/>
        <bgColor indexed="64"/>
      </patternFill>
    </fill>
    <fill>
      <patternFill patternType="solid">
        <fgColor theme="7" tint="0.799493392742698"/>
        <bgColor rgb="FF000000"/>
      </patternFill>
    </fill>
    <fill>
      <patternFill patternType="solid">
        <fgColor theme="7" tint="0.799584948271126"/>
        <bgColor rgb="FF000000"/>
      </patternFill>
    </fill>
    <fill>
      <patternFill patternType="solid">
        <fgColor theme="7" tint="0.799615466780602"/>
        <bgColor rgb="FF000000"/>
      </patternFill>
    </fill>
    <fill>
      <patternFill patternType="solid">
        <fgColor theme="7" tint="0.79964598529007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65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176" fontId="2" fillId="0" borderId="0" applyFill="0" applyBorder="0" applyAlignment="0"/>
    <xf numFmtId="0" fontId="18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7" fillId="19" borderId="13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0" fillId="23" borderId="16" applyNumberFormat="0" applyAlignment="0" applyProtection="0">
      <alignment vertical="center"/>
    </xf>
    <xf numFmtId="0" fontId="31" fillId="23" borderId="12" applyNumberFormat="0" applyAlignment="0" applyProtection="0">
      <alignment vertical="center"/>
    </xf>
    <xf numFmtId="177" fontId="2" fillId="0" borderId="0" applyFill="0" applyBorder="0" applyAlignment="0"/>
    <xf numFmtId="0" fontId="32" fillId="0" borderId="0"/>
    <xf numFmtId="176" fontId="2" fillId="0" borderId="0" applyFill="0" applyBorder="0" applyAlignment="0"/>
    <xf numFmtId="0" fontId="33" fillId="24" borderId="17" applyNumberFormat="0" applyAlignment="0" applyProtection="0">
      <alignment vertical="center"/>
    </xf>
    <xf numFmtId="0" fontId="32" fillId="0" borderId="0"/>
    <xf numFmtId="0" fontId="18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176" fontId="2" fillId="0" borderId="0" applyFill="0" applyBorder="0" applyAlignment="0"/>
    <xf numFmtId="0" fontId="35" fillId="0" borderId="19" applyNumberFormat="0" applyFill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8" fillId="0" borderId="0"/>
    <xf numFmtId="0" fontId="18" fillId="37" borderId="0" applyNumberFormat="0" applyBorder="0" applyAlignment="0" applyProtection="0">
      <alignment vertical="center"/>
    </xf>
    <xf numFmtId="0" fontId="32" fillId="0" borderId="0"/>
    <xf numFmtId="0" fontId="18" fillId="38" borderId="0" applyNumberFormat="0" applyBorder="0" applyAlignment="0" applyProtection="0">
      <alignment vertical="center"/>
    </xf>
    <xf numFmtId="176" fontId="2" fillId="0" borderId="0" applyFill="0" applyBorder="0" applyAlignment="0"/>
    <xf numFmtId="0" fontId="21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39" fillId="0" borderId="20" applyNumberFormat="0" applyAlignment="0" applyProtection="0">
      <alignment horizontal="left" vertical="center"/>
    </xf>
    <xf numFmtId="0" fontId="39" fillId="0" borderId="8">
      <alignment horizontal="left" vertical="center"/>
    </xf>
    <xf numFmtId="0" fontId="40" fillId="0" borderId="0"/>
    <xf numFmtId="9" fontId="41" fillId="0" borderId="0" applyFont="0" applyFill="0" applyBorder="0" applyAlignment="0" applyProtection="0"/>
    <xf numFmtId="49" fontId="42" fillId="0" borderId="0" applyFill="0" applyBorder="0" applyAlignment="0"/>
    <xf numFmtId="0" fontId="0" fillId="0" borderId="0"/>
    <xf numFmtId="0" fontId="17" fillId="0" borderId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0" borderId="0" xfId="0" applyFont="1"/>
    <xf numFmtId="0" fontId="0" fillId="3" borderId="0" xfId="0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14" fontId="6" fillId="4" borderId="3" xfId="0" applyNumberFormat="1" applyFont="1" applyFill="1" applyBorder="1" applyProtection="1">
      <protection locked="0"/>
    </xf>
    <xf numFmtId="14" fontId="6" fillId="4" borderId="4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4" fontId="6" fillId="3" borderId="1" xfId="0" applyNumberFormat="1" applyFont="1" applyFill="1" applyBorder="1" applyAlignment="1" applyProtection="1">
      <alignment horizontal="left"/>
      <protection locked="0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right"/>
    </xf>
    <xf numFmtId="0" fontId="6" fillId="3" borderId="3" xfId="0" applyFont="1" applyFill="1" applyBorder="1" applyAlignment="1" applyProtection="1">
      <alignment horizontal="left"/>
      <protection locked="0"/>
    </xf>
    <xf numFmtId="0" fontId="2" fillId="2" borderId="0" xfId="0" applyFont="1" applyFill="1" applyAlignment="1">
      <alignment horizontal="center"/>
    </xf>
    <xf numFmtId="0" fontId="7" fillId="5" borderId="7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4" xfId="0" applyFont="1" applyFill="1" applyBorder="1"/>
    <xf numFmtId="178" fontId="8" fillId="4" borderId="7" xfId="31" applyNumberFormat="1" applyFont="1" applyFill="1" applyBorder="1" applyAlignment="1" applyProtection="1">
      <alignment wrapText="1"/>
      <protection locked="0"/>
    </xf>
    <xf numFmtId="0" fontId="8" fillId="4" borderId="7" xfId="31" applyFont="1" applyFill="1" applyBorder="1" applyAlignment="1" applyProtection="1">
      <alignment wrapText="1"/>
      <protection locked="0"/>
    </xf>
    <xf numFmtId="2" fontId="8" fillId="4" borderId="7" xfId="31" applyNumberFormat="1" applyFont="1" applyFill="1" applyBorder="1" applyAlignment="1" applyProtection="1">
      <alignment wrapText="1"/>
      <protection locked="0"/>
    </xf>
    <xf numFmtId="0" fontId="9" fillId="4" borderId="7" xfId="0" applyFont="1" applyFill="1" applyBorder="1" applyAlignment="1">
      <alignment horizontal="center" vertical="center" wrapText="1"/>
    </xf>
    <xf numFmtId="0" fontId="10" fillId="6" borderId="4" xfId="0" applyFont="1" applyFill="1" applyBorder="1"/>
    <xf numFmtId="178" fontId="8" fillId="4" borderId="9" xfId="31" applyNumberFormat="1" applyFont="1" applyFill="1" applyBorder="1" applyAlignment="1" applyProtection="1">
      <alignment horizontal="center" vertical="center" wrapText="1"/>
      <protection locked="0"/>
    </xf>
    <xf numFmtId="0" fontId="8" fillId="4" borderId="9" xfId="31" applyFont="1" applyFill="1" applyBorder="1" applyAlignment="1" applyProtection="1">
      <alignment horizontal="center" vertical="center" wrapText="1"/>
      <protection locked="0"/>
    </xf>
    <xf numFmtId="2" fontId="8" fillId="4" borderId="9" xfId="31" applyNumberFormat="1" applyFont="1" applyFill="1" applyBorder="1" applyAlignment="1" applyProtection="1">
      <alignment horizontal="center" vertical="center" wrapText="1"/>
      <protection locked="0"/>
    </xf>
    <xf numFmtId="49" fontId="8" fillId="4" borderId="9" xfId="0" applyNumberFormat="1" applyFont="1" applyFill="1" applyBorder="1" applyAlignment="1">
      <alignment horizontal="center" vertical="center" wrapText="1"/>
    </xf>
    <xf numFmtId="0" fontId="11" fillId="7" borderId="9" xfId="0" applyFont="1" applyFill="1" applyBorder="1" applyAlignment="1" applyProtection="1">
      <alignment horizontal="center"/>
      <protection locked="0"/>
    </xf>
    <xf numFmtId="0" fontId="11" fillId="7" borderId="6" xfId="0" applyFont="1" applyFill="1" applyBorder="1" applyAlignment="1" applyProtection="1">
      <alignment horizontal="center"/>
      <protection locked="0"/>
    </xf>
    <xf numFmtId="49" fontId="2" fillId="7" borderId="6" xfId="0" applyNumberFormat="1" applyFont="1" applyFill="1" applyBorder="1" applyAlignment="1" applyProtection="1">
      <alignment horizontal="center" wrapText="1"/>
      <protection locked="0"/>
    </xf>
    <xf numFmtId="49" fontId="2" fillId="3" borderId="3" xfId="31" applyNumberFormat="1" applyFont="1" applyFill="1" applyBorder="1" applyAlignment="1" applyProtection="1">
      <alignment horizontal="center" wrapText="1"/>
      <protection locked="0"/>
    </xf>
    <xf numFmtId="179" fontId="6" fillId="8" borderId="3" xfId="0" applyNumberFormat="1" applyFont="1" applyFill="1" applyBorder="1" applyAlignment="1" applyProtection="1">
      <alignment horizontal="center"/>
      <protection locked="0"/>
    </xf>
    <xf numFmtId="179" fontId="2" fillId="8" borderId="3" xfId="0" applyNumberFormat="1" applyFont="1" applyFill="1" applyBorder="1" applyAlignment="1" applyProtection="1">
      <alignment horizontal="center"/>
      <protection locked="0"/>
    </xf>
    <xf numFmtId="0" fontId="0" fillId="6" borderId="0" xfId="0" applyFill="1"/>
    <xf numFmtId="0" fontId="12" fillId="3" borderId="9" xfId="0" applyFont="1" applyFill="1" applyBorder="1" applyAlignment="1" applyProtection="1">
      <alignment horizontal="center"/>
      <protection locked="0"/>
    </xf>
    <xf numFmtId="179" fontId="6" fillId="3" borderId="3" xfId="0" applyNumberFormat="1" applyFont="1" applyFill="1" applyBorder="1" applyAlignment="1" applyProtection="1">
      <alignment horizontal="center"/>
      <protection locked="0"/>
    </xf>
    <xf numFmtId="0" fontId="11" fillId="9" borderId="6" xfId="0" applyFont="1" applyFill="1" applyBorder="1" applyAlignment="1" applyProtection="1">
      <alignment horizontal="center"/>
      <protection locked="0"/>
    </xf>
    <xf numFmtId="179" fontId="2" fillId="3" borderId="3" xfId="60" applyNumberFormat="1" applyFont="1" applyFill="1" applyBorder="1" applyAlignment="1" applyProtection="1">
      <alignment horizontal="center" wrapText="1"/>
      <protection locked="0"/>
    </xf>
    <xf numFmtId="0" fontId="11" fillId="10" borderId="6" xfId="0" applyFont="1" applyFill="1" applyBorder="1" applyAlignment="1" applyProtection="1">
      <alignment horizontal="center" wrapText="1"/>
      <protection locked="0"/>
    </xf>
    <xf numFmtId="0" fontId="2" fillId="10" borderId="6" xfId="0" applyFont="1" applyFill="1" applyBorder="1" applyAlignment="1" applyProtection="1">
      <alignment horizontal="center"/>
      <protection locked="0"/>
    </xf>
    <xf numFmtId="0" fontId="11" fillId="7" borderId="9" xfId="0" applyFont="1" applyFill="1" applyBorder="1" applyAlignment="1" applyProtection="1">
      <alignment horizontal="center" vertical="center"/>
      <protection locked="0"/>
    </xf>
    <xf numFmtId="0" fontId="2" fillId="11" borderId="6" xfId="0" applyFont="1" applyFill="1" applyBorder="1" applyAlignment="1" applyProtection="1">
      <alignment horizontal="center"/>
      <protection locked="0"/>
    </xf>
    <xf numFmtId="0" fontId="11" fillId="10" borderId="6" xfId="0" applyFont="1" applyFill="1" applyBorder="1" applyAlignment="1" applyProtection="1">
      <alignment horizontal="center"/>
      <protection locked="0"/>
    </xf>
    <xf numFmtId="17" fontId="11" fillId="7" borderId="6" xfId="0" applyNumberFormat="1" applyFont="1" applyFill="1" applyBorder="1" applyAlignment="1" applyProtection="1">
      <alignment horizontal="center"/>
      <protection locked="0"/>
    </xf>
    <xf numFmtId="14" fontId="6" fillId="3" borderId="8" xfId="0" applyNumberFormat="1" applyFont="1" applyFill="1" applyBorder="1" applyAlignment="1" applyProtection="1">
      <alignment horizontal="left"/>
      <protection locked="0"/>
    </xf>
    <xf numFmtId="14" fontId="6" fillId="3" borderId="2" xfId="0" applyNumberFormat="1" applyFont="1" applyFill="1" applyBorder="1" applyAlignment="1" applyProtection="1">
      <alignment horizontal="left"/>
      <protection locked="0"/>
    </xf>
    <xf numFmtId="0" fontId="2" fillId="2" borderId="10" xfId="0" applyFont="1" applyFill="1" applyBorder="1" applyProtection="1">
      <protection locked="0"/>
    </xf>
    <xf numFmtId="0" fontId="2" fillId="2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7" fillId="5" borderId="2" xfId="0" applyFont="1" applyFill="1" applyBorder="1" applyAlignment="1">
      <alignment horizontal="center"/>
    </xf>
    <xf numFmtId="0" fontId="8" fillId="4" borderId="7" xfId="0" applyFont="1" applyFill="1" applyBorder="1" applyAlignment="1">
      <alignment wrapText="1"/>
    </xf>
    <xf numFmtId="0" fontId="8" fillId="2" borderId="7" xfId="31" applyFont="1" applyFill="1" applyBorder="1" applyAlignment="1">
      <alignment wrapText="1"/>
    </xf>
    <xf numFmtId="0" fontId="8" fillId="2" borderId="7" xfId="31" applyFont="1" applyFill="1" applyBorder="1"/>
    <xf numFmtId="2" fontId="8" fillId="2" borderId="7" xfId="31" applyNumberFormat="1" applyFont="1" applyFill="1" applyBorder="1"/>
    <xf numFmtId="0" fontId="8" fillId="4" borderId="9" xfId="0" applyFont="1" applyFill="1" applyBorder="1" applyAlignment="1">
      <alignment horizontal="center" vertical="center" wrapText="1"/>
    </xf>
    <xf numFmtId="0" fontId="8" fillId="2" borderId="9" xfId="31" applyFont="1" applyFill="1" applyBorder="1" applyAlignment="1">
      <alignment horizontal="center" wrapText="1"/>
    </xf>
    <xf numFmtId="0" fontId="8" fillId="2" borderId="9" xfId="31" applyFont="1" applyFill="1" applyBorder="1" applyAlignment="1">
      <alignment horizontal="center" vertical="center"/>
    </xf>
    <xf numFmtId="2" fontId="8" fillId="2" borderId="9" xfId="31" applyNumberFormat="1" applyFont="1" applyFill="1" applyBorder="1" applyAlignment="1">
      <alignment horizontal="center" vertical="center"/>
    </xf>
    <xf numFmtId="49" fontId="2" fillId="3" borderId="3" xfId="60" applyNumberFormat="1" applyFont="1" applyFill="1" applyBorder="1" applyAlignment="1" applyProtection="1">
      <alignment horizontal="center" vertical="center" wrapText="1"/>
      <protection locked="0"/>
    </xf>
    <xf numFmtId="179" fontId="2" fillId="4" borderId="5" xfId="0" applyNumberFormat="1" applyFont="1" applyFill="1" applyBorder="1" applyAlignment="1" applyProtection="1">
      <alignment horizontal="center"/>
      <protection locked="0"/>
    </xf>
    <xf numFmtId="0" fontId="12" fillId="3" borderId="4" xfId="0" applyFont="1" applyFill="1" applyBorder="1"/>
    <xf numFmtId="180" fontId="2" fillId="12" borderId="3" xfId="60" applyNumberFormat="1" applyFont="1" applyFill="1" applyBorder="1" applyAlignment="1">
      <alignment horizontal="center"/>
    </xf>
    <xf numFmtId="0" fontId="0" fillId="4" borderId="0" xfId="0" applyFill="1"/>
    <xf numFmtId="0" fontId="5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79" fontId="8" fillId="2" borderId="7" xfId="31" applyNumberFormat="1" applyFont="1" applyFill="1" applyBorder="1"/>
    <xf numFmtId="0" fontId="8" fillId="4" borderId="1" xfId="0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79" fontId="8" fillId="2" borderId="9" xfId="31" applyNumberFormat="1" applyFont="1" applyFill="1" applyBorder="1" applyAlignment="1">
      <alignment horizontal="center" vertical="center"/>
    </xf>
    <xf numFmtId="179" fontId="8" fillId="2" borderId="3" xfId="31" applyNumberFormat="1" applyFont="1" applyFill="1" applyBorder="1" applyAlignment="1">
      <alignment horizontal="center" vertical="center"/>
    </xf>
    <xf numFmtId="180" fontId="2" fillId="12" borderId="3" xfId="31" applyNumberFormat="1" applyFont="1" applyFill="1" applyBorder="1" applyAlignment="1">
      <alignment horizontal="center"/>
    </xf>
    <xf numFmtId="179" fontId="2" fillId="12" borderId="3" xfId="31" applyNumberFormat="1" applyFont="1" applyFill="1" applyBorder="1" applyAlignment="1">
      <alignment horizontal="center"/>
    </xf>
    <xf numFmtId="177" fontId="2" fillId="12" borderId="1" xfId="12" applyNumberFormat="1" applyFont="1" applyFill="1" applyBorder="1" applyAlignment="1" applyProtection="1">
      <alignment horizontal="center"/>
    </xf>
    <xf numFmtId="179" fontId="2" fillId="3" borderId="1" xfId="12" applyNumberFormat="1" applyFont="1" applyFill="1" applyBorder="1" applyAlignment="1" applyProtection="1">
      <alignment horizontal="center"/>
    </xf>
    <xf numFmtId="179" fontId="2" fillId="2" borderId="1" xfId="12" applyNumberFormat="1" applyFont="1" applyFill="1" applyBorder="1" applyAlignment="1" applyProtection="1">
      <alignment horizontal="center"/>
    </xf>
    <xf numFmtId="0" fontId="7" fillId="4" borderId="0" xfId="0" applyFont="1" applyFill="1" applyAlignment="1">
      <alignment horizontal="center" vertical="center"/>
    </xf>
    <xf numFmtId="0" fontId="13" fillId="0" borderId="7" xfId="31" applyFont="1" applyBorder="1" applyAlignment="1" applyProtection="1">
      <alignment wrapText="1"/>
      <protection locked="0"/>
    </xf>
    <xf numFmtId="0" fontId="7" fillId="4" borderId="7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11" xfId="0" applyFont="1" applyFill="1" applyBorder="1" applyAlignment="1">
      <alignment vertical="center"/>
    </xf>
    <xf numFmtId="179" fontId="8" fillId="2" borderId="9" xfId="31" applyNumberFormat="1" applyFont="1" applyFill="1" applyBorder="1" applyAlignment="1">
      <alignment horizontal="center" vertical="center" wrapText="1"/>
    </xf>
    <xf numFmtId="0" fontId="8" fillId="2" borderId="9" xfId="31" applyFont="1" applyFill="1" applyBorder="1" applyAlignment="1" applyProtection="1">
      <alignment horizontal="center" wrapText="1"/>
      <protection locked="0"/>
    </xf>
    <xf numFmtId="179" fontId="2" fillId="3" borderId="3" xfId="60" applyNumberFormat="1" applyFont="1" applyFill="1" applyBorder="1" applyAlignment="1" applyProtection="1">
      <alignment horizontal="center"/>
      <protection locked="0"/>
    </xf>
    <xf numFmtId="0" fontId="8" fillId="3" borderId="3" xfId="60" applyFont="1" applyFill="1" applyBorder="1" applyAlignment="1" applyProtection="1">
      <alignment horizontal="center"/>
      <protection locked="0"/>
    </xf>
    <xf numFmtId="0" fontId="8" fillId="3" borderId="0" xfId="60" applyFont="1" applyFill="1" applyAlignment="1" applyProtection="1">
      <alignment horizontal="center"/>
      <protection locked="0"/>
    </xf>
    <xf numFmtId="0" fontId="8" fillId="3" borderId="11" xfId="60" applyFont="1" applyFill="1" applyBorder="1" applyAlignment="1" applyProtection="1">
      <alignment horizontal="center"/>
      <protection locked="0"/>
    </xf>
    <xf numFmtId="179" fontId="2" fillId="2" borderId="3" xfId="60" applyNumberFormat="1" applyFont="1" applyFill="1" applyBorder="1" applyAlignment="1" applyProtection="1">
      <alignment horizontal="center"/>
      <protection locked="0"/>
    </xf>
    <xf numFmtId="0" fontId="8" fillId="2" borderId="3" xfId="60" applyFont="1" applyFill="1" applyBorder="1" applyAlignment="1" applyProtection="1">
      <alignment horizontal="center"/>
      <protection locked="0"/>
    </xf>
    <xf numFmtId="0" fontId="8" fillId="0" borderId="3" xfId="60" applyFont="1" applyBorder="1" applyAlignment="1" applyProtection="1">
      <alignment horizontal="center"/>
      <protection locked="0"/>
    </xf>
    <xf numFmtId="0" fontId="8" fillId="4" borderId="0" xfId="60" applyFont="1" applyFill="1" applyAlignment="1" applyProtection="1">
      <alignment horizontal="center"/>
      <protection locked="0"/>
    </xf>
    <xf numFmtId="0" fontId="8" fillId="4" borderId="11" xfId="60" applyFont="1" applyFill="1" applyBorder="1" applyAlignment="1" applyProtection="1">
      <alignment horizontal="center"/>
      <protection locked="0"/>
    </xf>
    <xf numFmtId="0" fontId="4" fillId="2" borderId="0" xfId="0" applyFont="1" applyFill="1"/>
    <xf numFmtId="0" fontId="7" fillId="5" borderId="3" xfId="0" applyFont="1" applyFill="1" applyBorder="1" applyAlignment="1">
      <alignment horizontal="left" vertical="center"/>
    </xf>
    <xf numFmtId="0" fontId="7" fillId="5" borderId="11" xfId="0" applyFont="1" applyFill="1" applyBorder="1"/>
    <xf numFmtId="0" fontId="7" fillId="5" borderId="3" xfId="0" applyFont="1" applyFill="1" applyBorder="1" applyAlignment="1">
      <alignment vertical="center"/>
    </xf>
    <xf numFmtId="0" fontId="10" fillId="6" borderId="11" xfId="0" applyFont="1" applyFill="1" applyBorder="1"/>
    <xf numFmtId="0" fontId="8" fillId="2" borderId="3" xfId="31" applyFont="1" applyFill="1" applyBorder="1" applyAlignment="1" applyProtection="1">
      <alignment horizontal="center" vertical="center"/>
      <protection locked="0"/>
    </xf>
    <xf numFmtId="0" fontId="12" fillId="3" borderId="0" xfId="0" applyFont="1" applyFill="1"/>
    <xf numFmtId="179" fontId="14" fillId="0" borderId="3" xfId="0" applyNumberFormat="1" applyFont="1" applyBorder="1" applyAlignment="1">
      <alignment horizontal="center"/>
    </xf>
    <xf numFmtId="0" fontId="15" fillId="6" borderId="0" xfId="0" applyFont="1" applyFill="1"/>
    <xf numFmtId="179" fontId="14" fillId="3" borderId="3" xfId="0" applyNumberFormat="1" applyFont="1" applyFill="1" applyBorder="1" applyAlignment="1">
      <alignment horizontal="center"/>
    </xf>
    <xf numFmtId="0" fontId="16" fillId="13" borderId="3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9" fillId="4" borderId="7" xfId="0" applyFont="1" applyFill="1" applyBorder="1" applyAlignment="1" quotePrefix="1">
      <alignment horizontal="center" vertical="center" wrapText="1"/>
    </xf>
    <xf numFmtId="49" fontId="8" fillId="4" borderId="9" xfId="0" applyNumberFormat="1" applyFont="1" applyFill="1" applyBorder="1" applyAlignment="1" quotePrefix="1">
      <alignment horizontal="center" vertical="center" wrapText="1"/>
    </xf>
    <xf numFmtId="179" fontId="8" fillId="2" borderId="3" xfId="31" applyNumberFormat="1" applyFont="1" applyFill="1" applyBorder="1" applyAlignment="1" quotePrefix="1">
      <alignment horizontal="center" vertical="center"/>
    </xf>
    <xf numFmtId="179" fontId="8" fillId="2" borderId="9" xfId="31" applyNumberFormat="1" applyFont="1" applyFill="1" applyBorder="1" applyAlignment="1" quotePrefix="1">
      <alignment horizontal="center" vertical="center"/>
    </xf>
    <xf numFmtId="179" fontId="8" fillId="2" borderId="9" xfId="31" applyNumberFormat="1" applyFont="1" applyFill="1" applyBorder="1" applyAlignment="1" quotePrefix="1">
      <alignment horizontal="center" vertical="center" wrapText="1"/>
    </xf>
  </cellXfs>
  <cellStyles count="6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PrePop Currency (0)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Calc Percent (0)" xfId="27"/>
    <cellStyle name="Normal 2 2" xfId="28"/>
    <cellStyle name="Text Indent B" xfId="29"/>
    <cellStyle name="检查单元格" xfId="30" builtinId="23"/>
    <cellStyle name="常规_8364B 2009415" xfId="31"/>
    <cellStyle name="20% - 强调文字颜色 6" xfId="32" builtinId="50"/>
    <cellStyle name="强调文字颜色 2" xfId="33" builtinId="33"/>
    <cellStyle name="链接单元格" xfId="34" builtinId="24"/>
    <cellStyle name="Link Currency (0)" xfId="35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___CPK__" xfId="47"/>
    <cellStyle name="20% - 强调文字颜色 4" xfId="48" builtinId="42"/>
    <cellStyle name="Normal 2" xfId="49"/>
    <cellStyle name="40% - 强调文字颜色 4" xfId="50" builtinId="43"/>
    <cellStyle name="Enter Currency (0)" xfId="51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60% - 强调文字颜色 6" xfId="57" builtinId="52"/>
    <cellStyle name="Header1" xfId="58"/>
    <cellStyle name="Header2" xfId="59"/>
    <cellStyle name="Normal_Capability Study - IPEG EVT1 0713a.xls" xfId="60"/>
    <cellStyle name="Percent 2" xfId="61"/>
    <cellStyle name="Text Indent A" xfId="62"/>
    <cellStyle name="常规 2" xfId="63"/>
    <cellStyle name="常规 3" xfId="64"/>
  </cellStyles>
  <dxfs count="1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solid">
          <bgColor theme="7" tint="0.799615466780602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 patternType="solid">
          <bgColor theme="3" tint="0.599993896298105"/>
        </patternFill>
      </fill>
    </dxf>
    <dxf>
      <font>
        <color auto="1"/>
      </font>
      <fill>
        <patternFill patternType="solid">
          <bgColor rgb="FFFFFF66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 tint="-0.499984740745262"/>
      </font>
      <fill>
        <patternFill patternType="solid">
          <bgColor theme="0" tint="-0.149632251960814"/>
        </patternFill>
      </fill>
    </dxf>
    <dxf>
      <font>
        <color auto="1"/>
      </font>
      <fill>
        <patternFill patternType="solid">
          <bgColor theme="3" tint="0.599993896298105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</xdr:colOff>
          <xdr:row>0</xdr:row>
          <xdr:rowOff>25400</xdr:rowOff>
        </xdr:from>
        <xdr:to>
          <xdr:col>3</xdr:col>
          <xdr:colOff>368300</xdr:colOff>
          <xdr:row>0</xdr:row>
          <xdr:rowOff>190500</xdr:rowOff>
        </xdr:to>
        <xdr:sp macro="[0]!updateNormality">
          <xdr:nvSpPr>
            <xdr:cNvPr id="2069" name="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88900" y="25400"/>
              <a:ext cx="287528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anose="020B0600040502020204" pitchFamily="2" charset="0"/>
                  <a:cs typeface="Lucida Grande" panose="020B0600040502020204" pitchFamily="2" charset="0"/>
                </a:rPr>
                <a:t>Update Normality</a:t>
              </a:r>
              <a:endParaRPr lang="en-US" sz="1200" b="0" i="0" u="none" strike="noStrike" baseline="0">
                <a:solidFill>
                  <a:srgbClr val="000000"/>
                </a:solidFill>
                <a:latin typeface="Lucida Grande" panose="020B0600040502020204" pitchFamily="2" charset="0"/>
                <a:cs typeface="Lucida Grande" panose="020B0600040502020204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406400</xdr:colOff>
          <xdr:row>0</xdr:row>
          <xdr:rowOff>25400</xdr:rowOff>
        </xdr:from>
        <xdr:to>
          <xdr:col>4</xdr:col>
          <xdr:colOff>0</xdr:colOff>
          <xdr:row>0</xdr:row>
          <xdr:rowOff>190500</xdr:rowOff>
        </xdr:to>
        <xdr:sp macro="[0]!showAddShtFrm">
          <xdr:nvSpPr>
            <xdr:cNvPr id="2071" name="Butto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3002280" y="25400"/>
              <a:ext cx="139192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anose="020B0600040502020204" pitchFamily="2" charset="0"/>
                  <a:cs typeface="Lucida Grande" panose="020B0600040502020204" pitchFamily="2" charset="0"/>
                </a:rPr>
                <a:t>Add Data Sheet</a:t>
              </a:r>
              <a:endParaRPr lang="en-US" sz="1200" b="0" i="0" u="none" strike="noStrike" baseline="0">
                <a:solidFill>
                  <a:srgbClr val="000000"/>
                </a:solidFill>
                <a:latin typeface="Lucida Grande" panose="020B0600040502020204" pitchFamily="2" charset="0"/>
                <a:cs typeface="Lucida Grande" panose="020B0600040502020204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25400</xdr:rowOff>
        </xdr:from>
        <xdr:to>
          <xdr:col>5</xdr:col>
          <xdr:colOff>444500</xdr:colOff>
          <xdr:row>0</xdr:row>
          <xdr:rowOff>190500</xdr:rowOff>
        </xdr:to>
        <xdr:sp macro="[0]!showExportFrm">
          <xdr:nvSpPr>
            <xdr:cNvPr id="2075" name="Button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4394200" y="25400"/>
              <a:ext cx="73660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anose="020B0600040502020204" pitchFamily="2" charset="0"/>
                  <a:cs typeface="Lucida Grande" panose="020B0600040502020204" pitchFamily="2" charset="0"/>
                </a:rPr>
                <a:t>Export Data</a:t>
              </a:r>
              <a:endParaRPr lang="en-US" sz="1200" b="0" i="0" u="none" strike="noStrike" baseline="0">
                <a:solidFill>
                  <a:srgbClr val="000000"/>
                </a:solidFill>
                <a:latin typeface="Lucida Grande" panose="020B0600040502020204" pitchFamily="2" charset="0"/>
                <a:cs typeface="Lucida Grande" panose="020B0600040502020204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74"/>
  <sheetViews>
    <sheetView tabSelected="1" zoomScale="70" zoomScaleNormal="70" topLeftCell="A18" workbookViewId="0">
      <pane xSplit="4" topLeftCell="E1" activePane="topRight" state="frozen"/>
      <selection/>
      <selection pane="topRight" activeCell="AH11" sqref="AH11:AT74"/>
    </sheetView>
  </sheetViews>
  <sheetFormatPr defaultColWidth="9" defaultRowHeight="14.25"/>
  <cols>
    <col min="1" max="1" width="0.833333333333333" customWidth="1"/>
    <col min="2" max="2" width="12.4" customWidth="1"/>
    <col min="3" max="3" width="20.8333333333333" customWidth="1"/>
    <col min="4" max="4" width="23.6" customWidth="1"/>
    <col min="5" max="5" width="3.83333333333333" customWidth="1"/>
    <col min="6" max="6" width="13" customWidth="1"/>
    <col min="7" max="7" width="8.66666666666667" customWidth="1"/>
    <col min="8" max="10" width="6.66666666666667" customWidth="1"/>
    <col min="11" max="12" width="7.83333333333333" customWidth="1"/>
    <col min="13" max="13" width="0.833333333333333" customWidth="1"/>
    <col min="14" max="20" width="7.83333333333333" customWidth="1"/>
    <col min="21" max="21" width="9.83333333333333" customWidth="1"/>
    <col min="22" max="22" width="9.16666666666667" customWidth="1"/>
    <col min="23" max="23" width="10" hidden="1" customWidth="1"/>
    <col min="24" max="26" width="9.66666666666667" hidden="1" customWidth="1"/>
    <col min="27" max="27" width="7.83333333333333" hidden="1" customWidth="1"/>
    <col min="28" max="32" width="9" hidden="1" customWidth="1"/>
    <col min="33" max="33" width="0.833333333333333" customWidth="1"/>
    <col min="34" max="65" width="7.83333333333333" customWidth="1"/>
  </cols>
  <sheetData>
    <row r="1" s="4" customFormat="1" ht="22" customHeight="1" spans="1:3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101"/>
    </row>
    <row r="2" s="4" customFormat="1" ht="14" customHeight="1" spans="2:33">
      <c r="B2" s="9" t="s">
        <v>1</v>
      </c>
      <c r="C2" s="9"/>
      <c r="D2" s="10"/>
      <c r="E2" s="10"/>
      <c r="F2" s="10"/>
      <c r="I2" s="10"/>
      <c r="J2" s="10"/>
      <c r="K2" s="10"/>
      <c r="L2" s="10"/>
      <c r="N2" s="10"/>
      <c r="O2" s="10"/>
      <c r="P2" s="10"/>
      <c r="Q2" s="10"/>
      <c r="R2" s="70"/>
      <c r="S2" s="71" t="s">
        <v>2</v>
      </c>
      <c r="T2" s="71"/>
      <c r="U2" s="70"/>
      <c r="Y2" s="10"/>
      <c r="AB2" s="10"/>
      <c r="AC2" s="10"/>
      <c r="AD2" s="10"/>
      <c r="AE2" s="10"/>
      <c r="AF2" s="10"/>
      <c r="AG2" s="10"/>
    </row>
    <row r="3" s="4" customFormat="1" ht="9" customHeight="1" spans="2:3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="4" customFormat="1" ht="18.75" customHeight="1" spans="2:33">
      <c r="B4" s="11"/>
      <c r="C4" s="12" t="s">
        <v>3</v>
      </c>
      <c r="D4" s="13" t="s">
        <v>4</v>
      </c>
      <c r="E4" s="14"/>
      <c r="F4" s="15" t="s">
        <v>5</v>
      </c>
      <c r="G4" s="16"/>
      <c r="H4" s="17" t="s">
        <v>6</v>
      </c>
      <c r="I4" s="52"/>
      <c r="J4" s="52"/>
      <c r="K4" s="52"/>
      <c r="L4" s="53"/>
      <c r="M4" s="54"/>
      <c r="N4" s="55" t="s">
        <v>7</v>
      </c>
      <c r="O4" s="56"/>
      <c r="P4" s="12"/>
      <c r="Q4" s="72" t="s">
        <v>8</v>
      </c>
      <c r="R4" s="73"/>
      <c r="S4" s="73"/>
      <c r="T4" s="74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</row>
    <row r="5" s="4" customFormat="1" ht="18.75" customHeight="1" spans="2:33">
      <c r="B5" s="11"/>
      <c r="C5" s="12" t="s">
        <v>9</v>
      </c>
      <c r="D5" s="13" t="s">
        <v>10</v>
      </c>
      <c r="E5" s="14"/>
      <c r="F5" s="15" t="s">
        <v>11</v>
      </c>
      <c r="G5" s="16"/>
      <c r="H5" s="17" t="s">
        <v>12</v>
      </c>
      <c r="I5" s="52"/>
      <c r="J5" s="52"/>
      <c r="K5" s="52"/>
      <c r="L5" s="53"/>
      <c r="M5" s="54"/>
      <c r="N5" s="55" t="s">
        <v>13</v>
      </c>
      <c r="O5" s="56"/>
      <c r="P5" s="12"/>
      <c r="Q5" s="72" t="s">
        <v>8</v>
      </c>
      <c r="R5" s="73"/>
      <c r="S5" s="73"/>
      <c r="T5" s="74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</row>
    <row r="6" s="4" customFormat="1" ht="18.75" customHeight="1" spans="2:33">
      <c r="B6" s="18"/>
      <c r="C6" s="19" t="s">
        <v>14</v>
      </c>
      <c r="D6" s="20">
        <v>5</v>
      </c>
      <c r="E6" s="14"/>
      <c r="F6" s="15" t="s">
        <v>15</v>
      </c>
      <c r="G6" s="16"/>
      <c r="H6" s="17"/>
      <c r="I6" s="52"/>
      <c r="J6" s="52"/>
      <c r="K6" s="52"/>
      <c r="L6" s="53"/>
      <c r="M6" s="54"/>
      <c r="N6" s="55" t="s">
        <v>16</v>
      </c>
      <c r="O6" s="56"/>
      <c r="P6" s="12"/>
      <c r="Q6" s="72" t="s">
        <v>8</v>
      </c>
      <c r="R6" s="73"/>
      <c r="S6" s="73"/>
      <c r="T6" s="74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</row>
    <row r="7" s="4" customFormat="1" ht="9" customHeight="1" spans="2:34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10"/>
    </row>
    <row r="8" s="5" customFormat="1" ht="15" customHeight="1" spans="1:65">
      <c r="A8" s="22"/>
      <c r="B8" s="23" t="s">
        <v>17</v>
      </c>
      <c r="C8" s="24"/>
      <c r="D8" s="24"/>
      <c r="E8" s="24"/>
      <c r="F8" s="24"/>
      <c r="G8" s="24"/>
      <c r="H8" s="24"/>
      <c r="I8" s="24"/>
      <c r="J8" s="24"/>
      <c r="K8" s="24"/>
      <c r="L8" s="57"/>
      <c r="M8" s="22"/>
      <c r="N8" s="23" t="s">
        <v>18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57"/>
      <c r="AD8" s="85" t="s">
        <v>19</v>
      </c>
      <c r="AE8" s="85"/>
      <c r="AF8" s="85"/>
      <c r="AG8" s="22"/>
      <c r="AH8" s="102" t="s">
        <v>20</v>
      </c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</row>
    <row r="9" s="5" customFormat="1" ht="30" customHeight="1" spans="1:65">
      <c r="A9" s="25"/>
      <c r="B9" s="26"/>
      <c r="C9" s="27"/>
      <c r="D9" s="26"/>
      <c r="E9" s="26"/>
      <c r="F9" s="26"/>
      <c r="G9" s="28"/>
      <c r="H9" s="113" t="s">
        <v>21</v>
      </c>
      <c r="I9" s="113" t="s">
        <v>22</v>
      </c>
      <c r="J9" s="58"/>
      <c r="K9" s="59"/>
      <c r="L9" s="59"/>
      <c r="M9" s="25"/>
      <c r="N9" s="60"/>
      <c r="O9" s="60"/>
      <c r="P9" s="61"/>
      <c r="Q9" s="60"/>
      <c r="R9" s="75"/>
      <c r="S9" s="75"/>
      <c r="T9" s="75"/>
      <c r="U9" s="75"/>
      <c r="V9" s="75"/>
      <c r="W9" s="76" t="s">
        <v>23</v>
      </c>
      <c r="X9" s="77">
        <v>1.33</v>
      </c>
      <c r="Y9" s="76" t="s">
        <v>24</v>
      </c>
      <c r="Z9" s="77">
        <v>1.5</v>
      </c>
      <c r="AA9" s="86"/>
      <c r="AB9" s="86"/>
      <c r="AC9" s="87"/>
      <c r="AD9" s="88"/>
      <c r="AE9" s="88"/>
      <c r="AF9" s="89"/>
      <c r="AG9" s="103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</row>
    <row r="10" s="6" customFormat="1" ht="36" spans="1:65">
      <c r="A10" s="30"/>
      <c r="B10" s="31" t="s">
        <v>25</v>
      </c>
      <c r="C10" s="32" t="s">
        <v>26</v>
      </c>
      <c r="D10" s="31" t="s">
        <v>27</v>
      </c>
      <c r="E10" s="31" t="s">
        <v>28</v>
      </c>
      <c r="F10" s="31" t="s">
        <v>29</v>
      </c>
      <c r="G10" s="33" t="s">
        <v>30</v>
      </c>
      <c r="H10" s="114" t="s">
        <v>31</v>
      </c>
      <c r="I10" s="114" t="s">
        <v>32</v>
      </c>
      <c r="J10" s="62" t="s">
        <v>33</v>
      </c>
      <c r="K10" s="63" t="s">
        <v>34</v>
      </c>
      <c r="L10" s="63" t="s">
        <v>35</v>
      </c>
      <c r="M10" s="30"/>
      <c r="N10" s="64" t="s">
        <v>36</v>
      </c>
      <c r="O10" s="64" t="s">
        <v>37</v>
      </c>
      <c r="P10" s="65" t="s">
        <v>38</v>
      </c>
      <c r="Q10" s="64" t="s">
        <v>39</v>
      </c>
      <c r="R10" s="78" t="s">
        <v>40</v>
      </c>
      <c r="S10" s="78" t="s">
        <v>41</v>
      </c>
      <c r="T10" s="78" t="s">
        <v>42</v>
      </c>
      <c r="U10" s="78" t="s">
        <v>43</v>
      </c>
      <c r="V10" s="78" t="s">
        <v>44</v>
      </c>
      <c r="W10" s="115" t="s">
        <v>45</v>
      </c>
      <c r="X10" s="115" t="s">
        <v>46</v>
      </c>
      <c r="Y10" s="116" t="s">
        <v>47</v>
      </c>
      <c r="Z10" s="117" t="s">
        <v>48</v>
      </c>
      <c r="AA10" s="91" t="s">
        <v>49</v>
      </c>
      <c r="AB10" s="91" t="s">
        <v>50</v>
      </c>
      <c r="AC10" s="91" t="s">
        <v>51</v>
      </c>
      <c r="AD10" s="88"/>
      <c r="AE10" s="88"/>
      <c r="AF10" s="89"/>
      <c r="AG10" s="105"/>
      <c r="AH10" s="106">
        <v>1</v>
      </c>
      <c r="AI10" s="106">
        <v>2</v>
      </c>
      <c r="AJ10" s="106">
        <v>3</v>
      </c>
      <c r="AK10" s="106">
        <v>4</v>
      </c>
      <c r="AL10" s="106">
        <v>5</v>
      </c>
      <c r="AM10" s="106">
        <v>6</v>
      </c>
      <c r="AN10" s="106">
        <v>7</v>
      </c>
      <c r="AO10" s="106">
        <v>8</v>
      </c>
      <c r="AP10" s="106">
        <v>9</v>
      </c>
      <c r="AQ10" s="106">
        <v>10</v>
      </c>
      <c r="AR10" s="106">
        <v>11</v>
      </c>
      <c r="AS10" s="106">
        <v>12</v>
      </c>
      <c r="AT10" s="106">
        <v>13</v>
      </c>
      <c r="AU10" s="106">
        <v>14</v>
      </c>
      <c r="AV10" s="106">
        <v>15</v>
      </c>
      <c r="AW10" s="106">
        <v>16</v>
      </c>
      <c r="AX10" s="106">
        <v>17</v>
      </c>
      <c r="AY10" s="106">
        <v>18</v>
      </c>
      <c r="AZ10" s="106">
        <v>19</v>
      </c>
      <c r="BA10" s="106">
        <v>20</v>
      </c>
      <c r="BB10" s="106">
        <v>21</v>
      </c>
      <c r="BC10" s="106">
        <v>22</v>
      </c>
      <c r="BD10" s="106">
        <v>23</v>
      </c>
      <c r="BE10" s="106">
        <v>24</v>
      </c>
      <c r="BF10" s="106">
        <v>25</v>
      </c>
      <c r="BG10" s="106">
        <v>26</v>
      </c>
      <c r="BH10" s="106">
        <v>27</v>
      </c>
      <c r="BI10" s="106">
        <v>28</v>
      </c>
      <c r="BJ10" s="106">
        <v>29</v>
      </c>
      <c r="BK10" s="106">
        <v>30</v>
      </c>
      <c r="BL10" s="106">
        <v>31</v>
      </c>
      <c r="BM10" s="106">
        <v>32</v>
      </c>
    </row>
    <row r="11" s="7" customFormat="1" ht="15" customHeight="1" spans="2:65">
      <c r="B11" s="35" t="s">
        <v>52</v>
      </c>
      <c r="C11" s="36" t="s">
        <v>53</v>
      </c>
      <c r="D11" s="36" t="s">
        <v>54</v>
      </c>
      <c r="E11" s="37"/>
      <c r="F11" s="38" t="s">
        <v>55</v>
      </c>
      <c r="G11" s="39">
        <v>17.11</v>
      </c>
      <c r="H11" s="40">
        <v>0.15</v>
      </c>
      <c r="I11" s="40">
        <v>0.15</v>
      </c>
      <c r="J11" s="66" t="s">
        <v>56</v>
      </c>
      <c r="K11" s="67">
        <f t="shared" ref="K11:K26" si="0">IF(AND(G11="",H11=""),"",IF(G11="",H11,G11+H11))</f>
        <v>17.26</v>
      </c>
      <c r="L11" s="67">
        <f t="shared" ref="L11:L26" si="1">IF(AND(G11="",I11=""),"",IF(G11="",I11,G11-I11))</f>
        <v>16.96</v>
      </c>
      <c r="M11" s="68"/>
      <c r="N11" s="69">
        <f t="shared" ref="N11:N26" si="2">IF(OR($AH11="",ISNUMBER($AH11)=FALSE),"",MAX(AH11:BM11))</f>
        <v>17.152</v>
      </c>
      <c r="O11" s="69">
        <f t="shared" ref="O11:O26" si="3">IF(OR($AH11="",ISNUMBER($AH11)=FALSE),"",MIN(AH11:BM11))</f>
        <v>17.079</v>
      </c>
      <c r="P11" s="69">
        <f t="shared" ref="P11:P26" si="4">IF(OR($AH11="",ISNUMBER($AH11)=FALSE),"",AVERAGE(AH11:BM11))</f>
        <v>17.1179375</v>
      </c>
      <c r="Q11" s="80">
        <f t="shared" ref="Q11:Q26" si="5">IF(OR($AH11="",ISNUMBER($AH11)=FALSE),"",STDEV(AH11:BM11))</f>
        <v>0.0240334947722494</v>
      </c>
      <c r="R11" s="81">
        <f t="shared" ref="R11:R26" si="6">IF(OR($AH11="",ISNUMBER($AH11)=FALSE),"",IF(AND(G11=0,I11=0),S11,IF(AND(G11="",H11=""),T11,(H11+ABS(I11))/(6*Q11))))</f>
        <v>2.08042985316198</v>
      </c>
      <c r="S11" s="81">
        <f t="shared" ref="S11:S26" si="7">IF(OR($AH11="",ISNUMBER($AH11)=FALSE),"",IF(H11="","",(K11-P11)/(3*Q11)))</f>
        <v>1.97034044009875</v>
      </c>
      <c r="T11" s="81">
        <f t="shared" ref="T11:T26" si="8">IF(OR($AH11="",ISNUMBER($AH11)=FALSE),"",IF(I11="","",(P11-L11)/(3*Q11)))</f>
        <v>2.19051926622517</v>
      </c>
      <c r="U11" s="81">
        <f t="shared" ref="U11:U26" si="9">IF(OR($AH11="",ISNUMBER($AH11)=FALSE),"",IF(AND(G11=0,I11=0),((H11)-(P11))/(3*Q11),MIN(S11:T11)))</f>
        <v>1.97034044009875</v>
      </c>
      <c r="V11" s="82">
        <f t="shared" ref="V11:V26" si="10">IF(OR($AH11="",ISNUMBER($AH11)=FALSE),"",IF(AND(G11=0,I11=0),NORMSDIST(3*U11),NORMSDIST(3*U11)+NORMSDIST(6*R11-3*U11)-1))</f>
        <v>0.999999998275139</v>
      </c>
      <c r="W11" s="83"/>
      <c r="X11" s="83"/>
      <c r="Y11" s="83"/>
      <c r="Z11" s="83"/>
      <c r="AA11" s="92"/>
      <c r="AB11" s="93"/>
      <c r="AC11" s="93"/>
      <c r="AD11" s="94"/>
      <c r="AE11" s="94"/>
      <c r="AF11" s="95"/>
      <c r="AG11" s="107"/>
      <c r="AH11" s="108">
        <v>17.151</v>
      </c>
      <c r="AI11" s="108">
        <v>17.103</v>
      </c>
      <c r="AJ11" s="108">
        <v>17.136</v>
      </c>
      <c r="AK11" s="108">
        <v>17.08</v>
      </c>
      <c r="AL11" s="108">
        <v>17.145</v>
      </c>
      <c r="AM11" s="108">
        <v>17.106</v>
      </c>
      <c r="AN11" s="108">
        <v>17.139</v>
      </c>
      <c r="AO11" s="108">
        <v>17.145</v>
      </c>
      <c r="AP11" s="108">
        <v>17.149</v>
      </c>
      <c r="AQ11" s="108">
        <v>17.095</v>
      </c>
      <c r="AR11" s="108">
        <v>17.134</v>
      </c>
      <c r="AS11" s="108">
        <v>17.141</v>
      </c>
      <c r="AT11" s="108">
        <v>17.088</v>
      </c>
      <c r="AU11" s="108">
        <v>17.126</v>
      </c>
      <c r="AV11" s="108">
        <v>17.088</v>
      </c>
      <c r="AW11" s="108">
        <v>17.115</v>
      </c>
      <c r="AX11" s="108">
        <v>17.152</v>
      </c>
      <c r="AY11" s="108">
        <v>17.112</v>
      </c>
      <c r="AZ11" s="108">
        <v>17.079</v>
      </c>
      <c r="BA11" s="108">
        <v>17.085</v>
      </c>
      <c r="BB11" s="108">
        <v>17.122</v>
      </c>
      <c r="BC11" s="108">
        <v>17.087</v>
      </c>
      <c r="BD11" s="108">
        <v>17.12</v>
      </c>
      <c r="BE11" s="108">
        <v>17.101</v>
      </c>
      <c r="BF11" s="108">
        <v>17.148</v>
      </c>
      <c r="BG11" s="108">
        <v>17.133</v>
      </c>
      <c r="BH11" s="108">
        <v>17.091</v>
      </c>
      <c r="BI11" s="108">
        <v>17.131</v>
      </c>
      <c r="BJ11" s="108">
        <v>17.135</v>
      </c>
      <c r="BK11" s="108">
        <v>17.118</v>
      </c>
      <c r="BL11" s="108">
        <v>17.086</v>
      </c>
      <c r="BM11" s="108">
        <v>17.133</v>
      </c>
    </row>
    <row r="12" ht="15" customHeight="1" spans="1:65">
      <c r="A12" s="41"/>
      <c r="B12" s="35" t="s">
        <v>57</v>
      </c>
      <c r="C12" s="36" t="s">
        <v>58</v>
      </c>
      <c r="D12" s="36" t="s">
        <v>54</v>
      </c>
      <c r="E12" s="42"/>
      <c r="F12" s="38" t="s">
        <v>55</v>
      </c>
      <c r="G12" s="43">
        <v>17.11</v>
      </c>
      <c r="H12" s="40">
        <v>0.15</v>
      </c>
      <c r="I12" s="40">
        <v>0.15</v>
      </c>
      <c r="J12" s="66" t="s">
        <v>56</v>
      </c>
      <c r="K12" s="67">
        <f t="shared" si="0"/>
        <v>17.26</v>
      </c>
      <c r="L12" s="67">
        <f t="shared" si="1"/>
        <v>16.96</v>
      </c>
      <c r="M12" s="68"/>
      <c r="N12" s="69">
        <f t="shared" si="2"/>
        <v>17.132</v>
      </c>
      <c r="O12" s="69">
        <f t="shared" si="3"/>
        <v>17.066</v>
      </c>
      <c r="P12" s="69">
        <f t="shared" si="4"/>
        <v>17.0990625</v>
      </c>
      <c r="Q12" s="80">
        <f t="shared" si="5"/>
        <v>0.0211033363819946</v>
      </c>
      <c r="R12" s="81">
        <f t="shared" si="6"/>
        <v>2.36929360812635</v>
      </c>
      <c r="S12" s="81">
        <f t="shared" si="7"/>
        <v>2.54205460038549</v>
      </c>
      <c r="T12" s="81">
        <f t="shared" si="8"/>
        <v>2.19653261586716</v>
      </c>
      <c r="U12" s="81">
        <f t="shared" si="9"/>
        <v>2.19653261586716</v>
      </c>
      <c r="V12" s="82">
        <f t="shared" si="10"/>
        <v>0.999999999977937</v>
      </c>
      <c r="W12" s="84"/>
      <c r="X12" s="84"/>
      <c r="Y12" s="84"/>
      <c r="Z12" s="84"/>
      <c r="AA12" s="96"/>
      <c r="AB12" s="97"/>
      <c r="AC12" s="98"/>
      <c r="AD12" s="99"/>
      <c r="AE12" s="99"/>
      <c r="AF12" s="100"/>
      <c r="AG12" s="109"/>
      <c r="AH12" s="108">
        <v>17.1</v>
      </c>
      <c r="AI12" s="108">
        <v>17.068</v>
      </c>
      <c r="AJ12" s="108">
        <v>17.125</v>
      </c>
      <c r="AK12" s="108">
        <v>17.078</v>
      </c>
      <c r="AL12" s="108">
        <v>17.102</v>
      </c>
      <c r="AM12" s="108">
        <v>17.077</v>
      </c>
      <c r="AN12" s="108">
        <v>17.097</v>
      </c>
      <c r="AO12" s="108">
        <v>17.121</v>
      </c>
      <c r="AP12" s="108">
        <v>17.094</v>
      </c>
      <c r="AQ12" s="108">
        <v>17.073</v>
      </c>
      <c r="AR12" s="108">
        <v>17.09</v>
      </c>
      <c r="AS12" s="108">
        <v>17.095</v>
      </c>
      <c r="AT12" s="108">
        <v>17.085</v>
      </c>
      <c r="AU12" s="108">
        <v>17.112</v>
      </c>
      <c r="AV12" s="108">
        <v>17.132</v>
      </c>
      <c r="AW12" s="108">
        <v>17.126</v>
      </c>
      <c r="AX12" s="108">
        <v>17.071</v>
      </c>
      <c r="AY12" s="108">
        <v>17.12</v>
      </c>
      <c r="AZ12" s="108">
        <v>17.083</v>
      </c>
      <c r="BA12" s="108">
        <v>17.066</v>
      </c>
      <c r="BB12" s="108">
        <v>17.12</v>
      </c>
      <c r="BC12" s="108">
        <v>17.091</v>
      </c>
      <c r="BD12" s="108">
        <v>17.111</v>
      </c>
      <c r="BE12" s="108">
        <v>17.096</v>
      </c>
      <c r="BF12" s="108">
        <v>17.105</v>
      </c>
      <c r="BG12" s="108">
        <v>17.12</v>
      </c>
      <c r="BH12" s="108">
        <v>17.068</v>
      </c>
      <c r="BI12" s="108">
        <v>17.129</v>
      </c>
      <c r="BJ12" s="108">
        <v>17.068</v>
      </c>
      <c r="BK12" s="108">
        <v>17.106</v>
      </c>
      <c r="BL12" s="108">
        <v>17.132</v>
      </c>
      <c r="BM12" s="108">
        <v>17.109</v>
      </c>
    </row>
    <row r="13" ht="15" customHeight="1" spans="1:65">
      <c r="A13" s="41"/>
      <c r="B13" s="35" t="s">
        <v>59</v>
      </c>
      <c r="C13" s="36" t="s">
        <v>60</v>
      </c>
      <c r="D13" s="44" t="s">
        <v>61</v>
      </c>
      <c r="E13" s="42"/>
      <c r="F13" s="38" t="s">
        <v>55</v>
      </c>
      <c r="G13" s="43">
        <v>0.7</v>
      </c>
      <c r="H13" s="45">
        <v>0.15</v>
      </c>
      <c r="I13" s="45">
        <v>0.15</v>
      </c>
      <c r="J13" s="66" t="s">
        <v>56</v>
      </c>
      <c r="K13" s="67">
        <f t="shared" si="0"/>
        <v>0.85</v>
      </c>
      <c r="L13" s="67">
        <f t="shared" si="1"/>
        <v>0.55</v>
      </c>
      <c r="M13" s="68"/>
      <c r="N13" s="69">
        <f t="shared" si="2"/>
        <v>0.759</v>
      </c>
      <c r="O13" s="69">
        <f t="shared" si="3"/>
        <v>0.673</v>
      </c>
      <c r="P13" s="69">
        <f t="shared" si="4"/>
        <v>0.72209375</v>
      </c>
      <c r="Q13" s="80">
        <f t="shared" si="5"/>
        <v>0.0300862838483993</v>
      </c>
      <c r="R13" s="81">
        <f t="shared" si="6"/>
        <v>1.6618868668508</v>
      </c>
      <c r="S13" s="81">
        <f t="shared" si="7"/>
        <v>1.4171047804209</v>
      </c>
      <c r="T13" s="81">
        <f t="shared" si="8"/>
        <v>1.9066689532807</v>
      </c>
      <c r="U13" s="81">
        <f t="shared" si="9"/>
        <v>1.4171047804209</v>
      </c>
      <c r="V13" s="82">
        <f t="shared" si="10"/>
        <v>0.999989368691947</v>
      </c>
      <c r="W13" s="84"/>
      <c r="X13" s="84"/>
      <c r="Y13" s="84"/>
      <c r="Z13" s="84"/>
      <c r="AA13" s="96"/>
      <c r="AB13" s="97"/>
      <c r="AC13" s="98"/>
      <c r="AD13" s="99"/>
      <c r="AE13" s="99"/>
      <c r="AF13" s="100"/>
      <c r="AG13" s="109"/>
      <c r="AH13" s="108">
        <v>0.755</v>
      </c>
      <c r="AI13" s="108">
        <v>0.679</v>
      </c>
      <c r="AJ13" s="108">
        <v>0.754</v>
      </c>
      <c r="AK13" s="108">
        <v>0.684</v>
      </c>
      <c r="AL13" s="108">
        <v>0.675</v>
      </c>
      <c r="AM13" s="108">
        <v>0.759</v>
      </c>
      <c r="AN13" s="108">
        <v>0.741</v>
      </c>
      <c r="AO13" s="108">
        <v>0.749</v>
      </c>
      <c r="AP13" s="108">
        <v>0.756</v>
      </c>
      <c r="AQ13" s="108">
        <v>0.673</v>
      </c>
      <c r="AR13" s="108">
        <v>0.733</v>
      </c>
      <c r="AS13" s="108">
        <v>0.7</v>
      </c>
      <c r="AT13" s="108">
        <v>0.748</v>
      </c>
      <c r="AU13" s="108">
        <v>0.694</v>
      </c>
      <c r="AV13" s="108">
        <v>0.733</v>
      </c>
      <c r="AW13" s="108">
        <v>0.735</v>
      </c>
      <c r="AX13" s="108">
        <v>0.749</v>
      </c>
      <c r="AY13" s="108">
        <v>0.721</v>
      </c>
      <c r="AZ13" s="108">
        <v>0.682</v>
      </c>
      <c r="BA13" s="108">
        <v>0.686</v>
      </c>
      <c r="BB13" s="108">
        <v>0.755</v>
      </c>
      <c r="BC13" s="108">
        <v>0.751</v>
      </c>
      <c r="BD13" s="108">
        <v>0.726</v>
      </c>
      <c r="BE13" s="108">
        <v>0.701</v>
      </c>
      <c r="BF13" s="108">
        <v>0.736</v>
      </c>
      <c r="BG13" s="108">
        <v>0.696</v>
      </c>
      <c r="BH13" s="108">
        <v>0.752</v>
      </c>
      <c r="BI13" s="108">
        <v>0.738</v>
      </c>
      <c r="BJ13" s="108">
        <v>0.675</v>
      </c>
      <c r="BK13" s="108">
        <v>0.692</v>
      </c>
      <c r="BL13" s="108">
        <v>0.752</v>
      </c>
      <c r="BM13" s="108">
        <v>0.727</v>
      </c>
    </row>
    <row r="14" ht="15" customHeight="1" spans="1:65">
      <c r="A14" s="41"/>
      <c r="B14" s="35" t="s">
        <v>62</v>
      </c>
      <c r="C14" s="36" t="s">
        <v>63</v>
      </c>
      <c r="D14" s="36" t="s">
        <v>61</v>
      </c>
      <c r="E14" s="42"/>
      <c r="F14" s="38" t="s">
        <v>55</v>
      </c>
      <c r="G14" s="43">
        <v>8.9</v>
      </c>
      <c r="H14" s="45">
        <v>0.15</v>
      </c>
      <c r="I14" s="45">
        <v>0.15</v>
      </c>
      <c r="J14" s="66" t="s">
        <v>56</v>
      </c>
      <c r="K14" s="67">
        <f t="shared" si="0"/>
        <v>9.05</v>
      </c>
      <c r="L14" s="67">
        <f t="shared" si="1"/>
        <v>8.75</v>
      </c>
      <c r="M14" s="68"/>
      <c r="N14" s="69">
        <f t="shared" si="2"/>
        <v>8.953</v>
      </c>
      <c r="O14" s="69">
        <f t="shared" si="3"/>
        <v>8.847</v>
      </c>
      <c r="P14" s="69">
        <f t="shared" si="4"/>
        <v>8.89271875</v>
      </c>
      <c r="Q14" s="80">
        <f t="shared" si="5"/>
        <v>0.0344704028023294</v>
      </c>
      <c r="R14" s="81">
        <f t="shared" si="6"/>
        <v>1.45051974839764</v>
      </c>
      <c r="S14" s="81">
        <f t="shared" si="7"/>
        <v>1.52093039451781</v>
      </c>
      <c r="T14" s="81">
        <f t="shared" si="8"/>
        <v>1.38010910227747</v>
      </c>
      <c r="U14" s="81">
        <f t="shared" si="9"/>
        <v>1.38010910227747</v>
      </c>
      <c r="V14" s="82">
        <f t="shared" si="10"/>
        <v>0.999980135568433</v>
      </c>
      <c r="W14" s="84"/>
      <c r="X14" s="84"/>
      <c r="Y14" s="84"/>
      <c r="Z14" s="84"/>
      <c r="AA14" s="96"/>
      <c r="AB14" s="97"/>
      <c r="AC14" s="98"/>
      <c r="AD14" s="99"/>
      <c r="AE14" s="99"/>
      <c r="AF14" s="100"/>
      <c r="AG14" s="109"/>
      <c r="AH14" s="108">
        <v>8.938</v>
      </c>
      <c r="AI14" s="108">
        <v>8.888</v>
      </c>
      <c r="AJ14" s="108">
        <v>8.916</v>
      </c>
      <c r="AK14" s="108">
        <v>8.951</v>
      </c>
      <c r="AL14" s="108">
        <v>8.848</v>
      </c>
      <c r="AM14" s="108">
        <v>8.865</v>
      </c>
      <c r="AN14" s="108">
        <v>8.873</v>
      </c>
      <c r="AO14" s="108">
        <v>8.847</v>
      </c>
      <c r="AP14" s="108">
        <v>8.848</v>
      </c>
      <c r="AQ14" s="108">
        <v>8.849</v>
      </c>
      <c r="AR14" s="108">
        <v>8.871</v>
      </c>
      <c r="AS14" s="108">
        <v>8.863</v>
      </c>
      <c r="AT14" s="108">
        <v>8.857</v>
      </c>
      <c r="AU14" s="108">
        <v>8.865</v>
      </c>
      <c r="AV14" s="108">
        <v>8.916</v>
      </c>
      <c r="AW14" s="108">
        <v>8.953</v>
      </c>
      <c r="AX14" s="108">
        <v>8.876</v>
      </c>
      <c r="AY14" s="108">
        <v>8.926</v>
      </c>
      <c r="AZ14" s="108">
        <v>8.865</v>
      </c>
      <c r="BA14" s="108">
        <v>8.878</v>
      </c>
      <c r="BB14" s="108">
        <v>8.849</v>
      </c>
      <c r="BC14" s="108">
        <v>8.904</v>
      </c>
      <c r="BD14" s="108">
        <v>8.885</v>
      </c>
      <c r="BE14" s="108">
        <v>8.915</v>
      </c>
      <c r="BF14" s="108">
        <v>8.893</v>
      </c>
      <c r="BG14" s="108">
        <v>8.942</v>
      </c>
      <c r="BH14" s="108">
        <v>8.923</v>
      </c>
      <c r="BI14" s="108">
        <v>8.898</v>
      </c>
      <c r="BJ14" s="108">
        <v>8.925</v>
      </c>
      <c r="BK14" s="108">
        <v>8.866</v>
      </c>
      <c r="BL14" s="108">
        <v>8.931</v>
      </c>
      <c r="BM14" s="108">
        <v>8.943</v>
      </c>
    </row>
    <row r="15" ht="15" customHeight="1" spans="1:65">
      <c r="A15" s="41"/>
      <c r="B15" s="35" t="s">
        <v>64</v>
      </c>
      <c r="C15" s="36" t="s">
        <v>65</v>
      </c>
      <c r="D15" s="36" t="s">
        <v>54</v>
      </c>
      <c r="E15" s="42"/>
      <c r="F15" s="38" t="s">
        <v>55</v>
      </c>
      <c r="G15" s="43">
        <v>6.96</v>
      </c>
      <c r="H15" s="45">
        <v>0.15</v>
      </c>
      <c r="I15" s="45">
        <v>0.15</v>
      </c>
      <c r="J15" s="66" t="s">
        <v>56</v>
      </c>
      <c r="K15" s="67">
        <f t="shared" si="0"/>
        <v>7.11</v>
      </c>
      <c r="L15" s="67">
        <f t="shared" si="1"/>
        <v>6.81</v>
      </c>
      <c r="M15" s="68"/>
      <c r="N15" s="69">
        <f t="shared" si="2"/>
        <v>7.012</v>
      </c>
      <c r="O15" s="69">
        <f t="shared" si="3"/>
        <v>6.921</v>
      </c>
      <c r="P15" s="69">
        <f t="shared" si="4"/>
        <v>6.96678125</v>
      </c>
      <c r="Q15" s="80">
        <f t="shared" si="5"/>
        <v>0.0295850162326111</v>
      </c>
      <c r="R15" s="81">
        <f t="shared" si="6"/>
        <v>1.69004470394327</v>
      </c>
      <c r="S15" s="81">
        <f t="shared" si="7"/>
        <v>1.61364059961917</v>
      </c>
      <c r="T15" s="81">
        <f t="shared" si="8"/>
        <v>1.76644880826737</v>
      </c>
      <c r="U15" s="81">
        <f t="shared" si="9"/>
        <v>1.61364059961917</v>
      </c>
      <c r="V15" s="82">
        <f t="shared" si="10"/>
        <v>0.999999295699894</v>
      </c>
      <c r="W15" s="84"/>
      <c r="X15" s="84"/>
      <c r="Y15" s="84"/>
      <c r="Z15" s="84"/>
      <c r="AA15" s="96"/>
      <c r="AB15" s="97"/>
      <c r="AC15" s="98"/>
      <c r="AD15" s="99"/>
      <c r="AE15" s="99"/>
      <c r="AF15" s="100"/>
      <c r="AG15" s="109"/>
      <c r="AH15" s="108">
        <v>6.997</v>
      </c>
      <c r="AI15" s="108">
        <v>6.961</v>
      </c>
      <c r="AJ15" s="108">
        <v>7.01</v>
      </c>
      <c r="AK15" s="108">
        <v>6.945</v>
      </c>
      <c r="AL15" s="108">
        <v>7.008</v>
      </c>
      <c r="AM15" s="108">
        <v>6.976</v>
      </c>
      <c r="AN15" s="108">
        <v>7</v>
      </c>
      <c r="AO15" s="108">
        <v>6.952</v>
      </c>
      <c r="AP15" s="108">
        <v>7.007</v>
      </c>
      <c r="AQ15" s="108">
        <v>6.971</v>
      </c>
      <c r="AR15" s="108">
        <v>6.926</v>
      </c>
      <c r="AS15" s="108">
        <v>7.012</v>
      </c>
      <c r="AT15" s="108">
        <v>7.003</v>
      </c>
      <c r="AU15" s="108">
        <v>6.956</v>
      </c>
      <c r="AV15" s="108">
        <v>6.966</v>
      </c>
      <c r="AW15" s="108">
        <v>6.977</v>
      </c>
      <c r="AX15" s="108">
        <v>6.938</v>
      </c>
      <c r="AY15" s="108">
        <v>6.955</v>
      </c>
      <c r="AZ15" s="108">
        <v>6.937</v>
      </c>
      <c r="BA15" s="108">
        <v>6.946</v>
      </c>
      <c r="BB15" s="108">
        <v>7.01</v>
      </c>
      <c r="BC15" s="108">
        <v>6.922</v>
      </c>
      <c r="BD15" s="108">
        <v>6.948</v>
      </c>
      <c r="BE15" s="108">
        <v>6.975</v>
      </c>
      <c r="BF15" s="108">
        <v>6.944</v>
      </c>
      <c r="BG15" s="108">
        <v>6.951</v>
      </c>
      <c r="BH15" s="108">
        <v>6.982</v>
      </c>
      <c r="BI15" s="108">
        <v>6.932</v>
      </c>
      <c r="BJ15" s="108">
        <v>7.012</v>
      </c>
      <c r="BK15" s="108">
        <v>6.937</v>
      </c>
      <c r="BL15" s="108">
        <v>6.921</v>
      </c>
      <c r="BM15" s="108">
        <v>6.96</v>
      </c>
    </row>
    <row r="16" ht="15" customHeight="1" spans="1:65">
      <c r="A16" s="41"/>
      <c r="B16" s="35" t="s">
        <v>66</v>
      </c>
      <c r="C16" s="36" t="s">
        <v>67</v>
      </c>
      <c r="D16" s="36" t="s">
        <v>54</v>
      </c>
      <c r="E16" s="42"/>
      <c r="F16" s="38" t="s">
        <v>55</v>
      </c>
      <c r="G16" s="43">
        <v>6.96</v>
      </c>
      <c r="H16" s="45">
        <v>0.15</v>
      </c>
      <c r="I16" s="45">
        <v>0.15</v>
      </c>
      <c r="J16" s="66" t="s">
        <v>56</v>
      </c>
      <c r="K16" s="67">
        <f t="shared" si="0"/>
        <v>7.11</v>
      </c>
      <c r="L16" s="67">
        <f t="shared" si="1"/>
        <v>6.81</v>
      </c>
      <c r="M16" s="68"/>
      <c r="N16" s="69">
        <f t="shared" si="2"/>
        <v>7.019</v>
      </c>
      <c r="O16" s="69">
        <f t="shared" si="3"/>
        <v>6.915</v>
      </c>
      <c r="P16" s="69">
        <f t="shared" si="4"/>
        <v>6.965125</v>
      </c>
      <c r="Q16" s="80">
        <f t="shared" si="5"/>
        <v>0.0339038012903492</v>
      </c>
      <c r="R16" s="81">
        <f t="shared" si="6"/>
        <v>1.4747608851233</v>
      </c>
      <c r="S16" s="81">
        <f t="shared" si="7"/>
        <v>1.42437322154825</v>
      </c>
      <c r="T16" s="81">
        <f t="shared" si="8"/>
        <v>1.52514854869837</v>
      </c>
      <c r="U16" s="81">
        <f t="shared" si="9"/>
        <v>1.42437322154825</v>
      </c>
      <c r="V16" s="82">
        <f t="shared" si="10"/>
        <v>0.999987986116257</v>
      </c>
      <c r="W16" s="84"/>
      <c r="X16" s="84"/>
      <c r="Y16" s="84"/>
      <c r="Z16" s="84"/>
      <c r="AA16" s="96"/>
      <c r="AB16" s="97"/>
      <c r="AC16" s="98"/>
      <c r="AD16" s="99"/>
      <c r="AE16" s="99"/>
      <c r="AF16" s="100"/>
      <c r="AG16" s="109"/>
      <c r="AH16" s="108">
        <v>7.006</v>
      </c>
      <c r="AI16" s="108">
        <v>6.924</v>
      </c>
      <c r="AJ16" s="108">
        <v>6.915</v>
      </c>
      <c r="AK16" s="108">
        <v>6.947</v>
      </c>
      <c r="AL16" s="108">
        <v>6.921</v>
      </c>
      <c r="AM16" s="108">
        <v>7.018</v>
      </c>
      <c r="AN16" s="108">
        <v>6.92</v>
      </c>
      <c r="AO16" s="108">
        <v>7.018</v>
      </c>
      <c r="AP16" s="108">
        <v>6.966</v>
      </c>
      <c r="AQ16" s="108">
        <v>6.972</v>
      </c>
      <c r="AR16" s="108">
        <v>6.996</v>
      </c>
      <c r="AS16" s="108">
        <v>6.967</v>
      </c>
      <c r="AT16" s="108">
        <v>6.931</v>
      </c>
      <c r="AU16" s="108">
        <v>6.919</v>
      </c>
      <c r="AV16" s="108">
        <v>6.967</v>
      </c>
      <c r="AW16" s="108">
        <v>6.945</v>
      </c>
      <c r="AX16" s="108">
        <v>6.943</v>
      </c>
      <c r="AY16" s="108">
        <v>6.976</v>
      </c>
      <c r="AZ16" s="108">
        <v>6.946</v>
      </c>
      <c r="BA16" s="108">
        <v>6.977</v>
      </c>
      <c r="BB16" s="108">
        <v>6.963</v>
      </c>
      <c r="BC16" s="108">
        <v>6.933</v>
      </c>
      <c r="BD16" s="108">
        <v>6.919</v>
      </c>
      <c r="BE16" s="108">
        <v>7.005</v>
      </c>
      <c r="BF16" s="108">
        <v>7.002</v>
      </c>
      <c r="BG16" s="108">
        <v>6.994</v>
      </c>
      <c r="BH16" s="108">
        <v>6.964</v>
      </c>
      <c r="BI16" s="108">
        <v>6.947</v>
      </c>
      <c r="BJ16" s="108">
        <v>7.009</v>
      </c>
      <c r="BK16" s="108">
        <v>7.006</v>
      </c>
      <c r="BL16" s="108">
        <v>7.019</v>
      </c>
      <c r="BM16" s="108">
        <v>6.949</v>
      </c>
    </row>
    <row r="17" ht="15" customHeight="1" spans="1:65">
      <c r="A17" s="41"/>
      <c r="B17" s="35" t="s">
        <v>68</v>
      </c>
      <c r="C17" s="36" t="s">
        <v>69</v>
      </c>
      <c r="D17" s="46" t="s">
        <v>61</v>
      </c>
      <c r="E17" s="42"/>
      <c r="F17" s="38" t="s">
        <v>55</v>
      </c>
      <c r="G17" s="43">
        <v>28.65</v>
      </c>
      <c r="H17" s="45">
        <v>0.15</v>
      </c>
      <c r="I17" s="45">
        <v>0.15</v>
      </c>
      <c r="J17" s="66" t="s">
        <v>56</v>
      </c>
      <c r="K17" s="67">
        <f t="shared" si="0"/>
        <v>28.8</v>
      </c>
      <c r="L17" s="67">
        <f t="shared" si="1"/>
        <v>28.5</v>
      </c>
      <c r="M17" s="68"/>
      <c r="N17" s="69">
        <f t="shared" si="2"/>
        <v>28.695</v>
      </c>
      <c r="O17" s="69">
        <f t="shared" si="3"/>
        <v>28.6</v>
      </c>
      <c r="P17" s="69">
        <f t="shared" si="4"/>
        <v>28.6411875</v>
      </c>
      <c r="Q17" s="80">
        <f t="shared" si="5"/>
        <v>0.0313753935844736</v>
      </c>
      <c r="R17" s="81">
        <f t="shared" si="6"/>
        <v>1.59360550698376</v>
      </c>
      <c r="S17" s="81">
        <f t="shared" si="7"/>
        <v>1.68722983051897</v>
      </c>
      <c r="T17" s="81">
        <f t="shared" si="8"/>
        <v>1.49998118344851</v>
      </c>
      <c r="U17" s="81">
        <f t="shared" si="9"/>
        <v>1.49998118344851</v>
      </c>
      <c r="V17" s="82">
        <f t="shared" si="10"/>
        <v>0.999996393645768</v>
      </c>
      <c r="W17" s="84"/>
      <c r="X17" s="84"/>
      <c r="Y17" s="84"/>
      <c r="Z17" s="84"/>
      <c r="AA17" s="96"/>
      <c r="AB17" s="97"/>
      <c r="AC17" s="98"/>
      <c r="AD17" s="99"/>
      <c r="AE17" s="99"/>
      <c r="AF17" s="100"/>
      <c r="AG17" s="109"/>
      <c r="AH17" s="108">
        <v>28.606</v>
      </c>
      <c r="AI17" s="108">
        <v>28.678</v>
      </c>
      <c r="AJ17" s="108">
        <v>28.669</v>
      </c>
      <c r="AK17" s="108">
        <v>28.644</v>
      </c>
      <c r="AL17" s="108">
        <v>28.6</v>
      </c>
      <c r="AM17" s="108">
        <v>28.641</v>
      </c>
      <c r="AN17" s="108">
        <v>28.611</v>
      </c>
      <c r="AO17" s="108">
        <v>28.649</v>
      </c>
      <c r="AP17" s="108">
        <v>28.621</v>
      </c>
      <c r="AQ17" s="108">
        <v>28.622</v>
      </c>
      <c r="AR17" s="108">
        <v>28.617</v>
      </c>
      <c r="AS17" s="108">
        <v>28.688</v>
      </c>
      <c r="AT17" s="108">
        <v>28.686</v>
      </c>
      <c r="AU17" s="108">
        <v>28.637</v>
      </c>
      <c r="AV17" s="108">
        <v>28.689</v>
      </c>
      <c r="AW17" s="108">
        <v>28.602</v>
      </c>
      <c r="AX17" s="108">
        <v>28.619</v>
      </c>
      <c r="AY17" s="108">
        <v>28.671</v>
      </c>
      <c r="AZ17" s="108">
        <v>28.611</v>
      </c>
      <c r="BA17" s="108">
        <v>28.626</v>
      </c>
      <c r="BB17" s="108">
        <v>28.66</v>
      </c>
      <c r="BC17" s="108">
        <v>28.628</v>
      </c>
      <c r="BD17" s="108">
        <v>28.682</v>
      </c>
      <c r="BE17" s="108">
        <v>28.6</v>
      </c>
      <c r="BF17" s="108">
        <v>28.609</v>
      </c>
      <c r="BG17" s="108">
        <v>28.615</v>
      </c>
      <c r="BH17" s="108">
        <v>28.675</v>
      </c>
      <c r="BI17" s="108">
        <v>28.634</v>
      </c>
      <c r="BJ17" s="108">
        <v>28.695</v>
      </c>
      <c r="BK17" s="108">
        <v>28.665</v>
      </c>
      <c r="BL17" s="108">
        <v>28.667</v>
      </c>
      <c r="BM17" s="108">
        <v>28.601</v>
      </c>
    </row>
    <row r="18" ht="15" customHeight="1" spans="1:65">
      <c r="A18" s="41"/>
      <c r="B18" s="35" t="s">
        <v>70</v>
      </c>
      <c r="C18" s="36" t="s">
        <v>71</v>
      </c>
      <c r="D18" s="44" t="s">
        <v>61</v>
      </c>
      <c r="E18" s="42"/>
      <c r="F18" s="38" t="s">
        <v>55</v>
      </c>
      <c r="G18" s="43">
        <v>28.65</v>
      </c>
      <c r="H18" s="45">
        <v>0.15</v>
      </c>
      <c r="I18" s="45">
        <v>0.15</v>
      </c>
      <c r="J18" s="66" t="s">
        <v>56</v>
      </c>
      <c r="K18" s="67">
        <f t="shared" si="0"/>
        <v>28.8</v>
      </c>
      <c r="L18" s="67">
        <f t="shared" si="1"/>
        <v>28.5</v>
      </c>
      <c r="M18" s="68"/>
      <c r="N18" s="69">
        <f t="shared" si="2"/>
        <v>28.722</v>
      </c>
      <c r="O18" s="69">
        <f t="shared" si="3"/>
        <v>28.599</v>
      </c>
      <c r="P18" s="69">
        <f t="shared" si="4"/>
        <v>28.6605625</v>
      </c>
      <c r="Q18" s="80">
        <f t="shared" si="5"/>
        <v>0.0339277576909453</v>
      </c>
      <c r="R18" s="81">
        <f t="shared" si="6"/>
        <v>1.47371955598893</v>
      </c>
      <c r="S18" s="81">
        <f t="shared" si="7"/>
        <v>1.36994513725467</v>
      </c>
      <c r="T18" s="81">
        <f t="shared" si="8"/>
        <v>1.57749397472316</v>
      </c>
      <c r="U18" s="81">
        <f t="shared" si="9"/>
        <v>1.36994513725467</v>
      </c>
      <c r="V18" s="82">
        <f t="shared" si="10"/>
        <v>0.99997909398351</v>
      </c>
      <c r="W18" s="84"/>
      <c r="X18" s="84"/>
      <c r="Y18" s="84"/>
      <c r="Z18" s="84"/>
      <c r="AA18" s="96"/>
      <c r="AB18" s="97"/>
      <c r="AC18" s="98"/>
      <c r="AD18" s="99"/>
      <c r="AE18" s="99"/>
      <c r="AF18" s="100"/>
      <c r="AG18" s="109"/>
      <c r="AH18" s="108">
        <v>28.617</v>
      </c>
      <c r="AI18" s="108">
        <v>28.686</v>
      </c>
      <c r="AJ18" s="108">
        <v>28.625</v>
      </c>
      <c r="AK18" s="108">
        <v>28.648</v>
      </c>
      <c r="AL18" s="108">
        <v>28.704</v>
      </c>
      <c r="AM18" s="108">
        <v>28.612</v>
      </c>
      <c r="AN18" s="108">
        <v>28.674</v>
      </c>
      <c r="AO18" s="108">
        <v>28.665</v>
      </c>
      <c r="AP18" s="108">
        <v>28.671</v>
      </c>
      <c r="AQ18" s="108">
        <v>28.631</v>
      </c>
      <c r="AR18" s="108">
        <v>28.647</v>
      </c>
      <c r="AS18" s="108">
        <v>28.633</v>
      </c>
      <c r="AT18" s="108">
        <v>28.682</v>
      </c>
      <c r="AU18" s="108">
        <v>28.642</v>
      </c>
      <c r="AV18" s="108">
        <v>28.688</v>
      </c>
      <c r="AW18" s="108">
        <v>28.69</v>
      </c>
      <c r="AX18" s="108">
        <v>28.624</v>
      </c>
      <c r="AY18" s="108">
        <v>28.689</v>
      </c>
      <c r="AZ18" s="108">
        <v>28.686</v>
      </c>
      <c r="BA18" s="108">
        <v>28.605</v>
      </c>
      <c r="BB18" s="108">
        <v>28.721</v>
      </c>
      <c r="BC18" s="108">
        <v>28.634</v>
      </c>
      <c r="BD18" s="108">
        <v>28.633</v>
      </c>
      <c r="BE18" s="108">
        <v>28.68</v>
      </c>
      <c r="BF18" s="108">
        <v>28.626</v>
      </c>
      <c r="BG18" s="108">
        <v>28.663</v>
      </c>
      <c r="BH18" s="108">
        <v>28.599</v>
      </c>
      <c r="BI18" s="108">
        <v>28.698</v>
      </c>
      <c r="BJ18" s="108">
        <v>28.687</v>
      </c>
      <c r="BK18" s="108">
        <v>28.722</v>
      </c>
      <c r="BL18" s="108">
        <v>28.672</v>
      </c>
      <c r="BM18" s="108">
        <v>28.684</v>
      </c>
    </row>
    <row r="19" ht="15" customHeight="1" spans="1:65">
      <c r="A19" s="41"/>
      <c r="B19" s="35" t="s">
        <v>72</v>
      </c>
      <c r="C19" s="36" t="s">
        <v>73</v>
      </c>
      <c r="D19" s="46" t="s">
        <v>74</v>
      </c>
      <c r="E19" s="42"/>
      <c r="F19" s="38" t="s">
        <v>55</v>
      </c>
      <c r="G19" s="43">
        <v>81.56</v>
      </c>
      <c r="H19" s="45">
        <v>0.15</v>
      </c>
      <c r="I19" s="45">
        <v>0.15</v>
      </c>
      <c r="J19" s="66" t="s">
        <v>56</v>
      </c>
      <c r="K19" s="67">
        <f t="shared" si="0"/>
        <v>81.71</v>
      </c>
      <c r="L19" s="67">
        <f t="shared" si="1"/>
        <v>81.41</v>
      </c>
      <c r="M19" s="68"/>
      <c r="N19" s="69">
        <f t="shared" si="2"/>
        <v>81.61</v>
      </c>
      <c r="O19" s="69">
        <f t="shared" si="3"/>
        <v>81.53</v>
      </c>
      <c r="P19" s="69">
        <f t="shared" si="4"/>
        <v>81.5678125</v>
      </c>
      <c r="Q19" s="80">
        <f t="shared" si="5"/>
        <v>0.0250218452943718</v>
      </c>
      <c r="R19" s="81">
        <f t="shared" si="6"/>
        <v>1.99825390221107</v>
      </c>
      <c r="S19" s="81">
        <f t="shared" si="7"/>
        <v>1.89417817813784</v>
      </c>
      <c r="T19" s="81">
        <f t="shared" si="8"/>
        <v>2.10232962628445</v>
      </c>
      <c r="U19" s="81">
        <f t="shared" si="9"/>
        <v>1.89417817813784</v>
      </c>
      <c r="V19" s="82">
        <f t="shared" si="10"/>
        <v>0.999999993222087</v>
      </c>
      <c r="W19" s="84"/>
      <c r="X19" s="84"/>
      <c r="Y19" s="84"/>
      <c r="Z19" s="84"/>
      <c r="AA19" s="96"/>
      <c r="AB19" s="97"/>
      <c r="AC19" s="98"/>
      <c r="AD19" s="99"/>
      <c r="AE19" s="99"/>
      <c r="AF19" s="100"/>
      <c r="AG19" s="109"/>
      <c r="AH19" s="108">
        <v>81.541</v>
      </c>
      <c r="AI19" s="108">
        <v>81.568</v>
      </c>
      <c r="AJ19" s="108">
        <v>81.533</v>
      </c>
      <c r="AK19" s="108">
        <v>81.575</v>
      </c>
      <c r="AL19" s="108">
        <v>81.587</v>
      </c>
      <c r="AM19" s="108">
        <v>81.545</v>
      </c>
      <c r="AN19" s="108">
        <v>81.561</v>
      </c>
      <c r="AO19" s="108">
        <v>81.551</v>
      </c>
      <c r="AP19" s="108">
        <v>81.575</v>
      </c>
      <c r="AQ19" s="108">
        <v>81.606</v>
      </c>
      <c r="AR19" s="108">
        <v>81.589</v>
      </c>
      <c r="AS19" s="108">
        <v>81.53</v>
      </c>
      <c r="AT19" s="108">
        <v>81.581</v>
      </c>
      <c r="AU19" s="108">
        <v>81.54</v>
      </c>
      <c r="AV19" s="108">
        <v>81.551</v>
      </c>
      <c r="AW19" s="108">
        <v>81.532</v>
      </c>
      <c r="AX19" s="108">
        <v>81.602</v>
      </c>
      <c r="AY19" s="108">
        <v>81.61</v>
      </c>
      <c r="AZ19" s="108">
        <v>81.585</v>
      </c>
      <c r="BA19" s="108">
        <v>81.565</v>
      </c>
      <c r="BB19" s="108">
        <v>81.556</v>
      </c>
      <c r="BC19" s="108">
        <v>81.576</v>
      </c>
      <c r="BD19" s="108">
        <v>81.607</v>
      </c>
      <c r="BE19" s="108">
        <v>81.543</v>
      </c>
      <c r="BF19" s="108">
        <v>81.569</v>
      </c>
      <c r="BG19" s="108">
        <v>81.538</v>
      </c>
      <c r="BH19" s="108">
        <v>81.581</v>
      </c>
      <c r="BI19" s="108">
        <v>81.56</v>
      </c>
      <c r="BJ19" s="108">
        <v>81.604</v>
      </c>
      <c r="BK19" s="108">
        <v>81.572</v>
      </c>
      <c r="BL19" s="108">
        <v>81.535</v>
      </c>
      <c r="BM19" s="108">
        <v>81.602</v>
      </c>
    </row>
    <row r="20" ht="15" customHeight="1" spans="1:65">
      <c r="A20" s="41"/>
      <c r="B20" s="35" t="s">
        <v>75</v>
      </c>
      <c r="C20" s="36" t="s">
        <v>76</v>
      </c>
      <c r="D20" s="36" t="s">
        <v>77</v>
      </c>
      <c r="E20" s="42"/>
      <c r="F20" s="38" t="s">
        <v>55</v>
      </c>
      <c r="G20" s="43">
        <v>0</v>
      </c>
      <c r="H20" s="45">
        <v>0.2</v>
      </c>
      <c r="I20" s="45">
        <v>0</v>
      </c>
      <c r="J20" s="66" t="s">
        <v>56</v>
      </c>
      <c r="K20" s="67">
        <f t="shared" si="0"/>
        <v>0.2</v>
      </c>
      <c r="L20" s="67">
        <f t="shared" si="1"/>
        <v>0</v>
      </c>
      <c r="M20" s="68"/>
      <c r="N20" s="69">
        <f t="shared" si="2"/>
        <v>0.066</v>
      </c>
      <c r="O20" s="69">
        <f t="shared" si="3"/>
        <v>0.012</v>
      </c>
      <c r="P20" s="69">
        <f t="shared" si="4"/>
        <v>0.036875</v>
      </c>
      <c r="Q20" s="80">
        <f t="shared" si="5"/>
        <v>0.0175770194544816</v>
      </c>
      <c r="R20" s="81">
        <f t="shared" si="6"/>
        <v>3.09352789537568</v>
      </c>
      <c r="S20" s="81">
        <f t="shared" si="7"/>
        <v>3.09352789537568</v>
      </c>
      <c r="T20" s="81">
        <f t="shared" si="8"/>
        <v>0.699303240717108</v>
      </c>
      <c r="U20" s="81">
        <f t="shared" si="9"/>
        <v>3.09352789537568</v>
      </c>
      <c r="V20" s="82">
        <f t="shared" si="10"/>
        <v>1</v>
      </c>
      <c r="W20" s="84"/>
      <c r="X20" s="84"/>
      <c r="Y20" s="84"/>
      <c r="Z20" s="84"/>
      <c r="AA20" s="96"/>
      <c r="AB20" s="97"/>
      <c r="AC20" s="98"/>
      <c r="AD20" s="99"/>
      <c r="AE20" s="99"/>
      <c r="AF20" s="100"/>
      <c r="AG20" s="109"/>
      <c r="AH20" s="108">
        <v>0.035</v>
      </c>
      <c r="AI20" s="108">
        <v>0.04</v>
      </c>
      <c r="AJ20" s="108">
        <v>0.031</v>
      </c>
      <c r="AK20" s="108">
        <v>0.039</v>
      </c>
      <c r="AL20" s="108">
        <v>0.054</v>
      </c>
      <c r="AM20" s="108">
        <v>0.012</v>
      </c>
      <c r="AN20" s="108">
        <v>0.021</v>
      </c>
      <c r="AO20" s="108">
        <v>0.018</v>
      </c>
      <c r="AP20" s="108">
        <v>0.023</v>
      </c>
      <c r="AQ20" s="108">
        <v>0.041</v>
      </c>
      <c r="AR20" s="108">
        <v>0.038</v>
      </c>
      <c r="AS20" s="108">
        <v>0.063</v>
      </c>
      <c r="AT20" s="108">
        <v>0.024</v>
      </c>
      <c r="AU20" s="108">
        <v>0.06</v>
      </c>
      <c r="AV20" s="108">
        <v>0.032</v>
      </c>
      <c r="AW20" s="108">
        <v>0.012</v>
      </c>
      <c r="AX20" s="108">
        <v>0.033</v>
      </c>
      <c r="AY20" s="108">
        <v>0.057</v>
      </c>
      <c r="AZ20" s="108">
        <v>0.028</v>
      </c>
      <c r="BA20" s="108">
        <v>0.066</v>
      </c>
      <c r="BB20" s="108">
        <v>0.036</v>
      </c>
      <c r="BC20" s="108">
        <v>0.052</v>
      </c>
      <c r="BD20" s="108">
        <v>0.065</v>
      </c>
      <c r="BE20" s="108">
        <v>0.025</v>
      </c>
      <c r="BF20" s="108">
        <v>0.038</v>
      </c>
      <c r="BG20" s="108">
        <v>0.065</v>
      </c>
      <c r="BH20" s="108">
        <v>0.013</v>
      </c>
      <c r="BI20" s="108">
        <v>0.066</v>
      </c>
      <c r="BJ20" s="108">
        <v>0.032</v>
      </c>
      <c r="BK20" s="108">
        <v>0.032</v>
      </c>
      <c r="BL20" s="108">
        <v>0.015</v>
      </c>
      <c r="BM20" s="108">
        <v>0.014</v>
      </c>
    </row>
    <row r="21" ht="15" customHeight="1" spans="1:65">
      <c r="A21" s="41"/>
      <c r="B21" s="35" t="s">
        <v>75</v>
      </c>
      <c r="C21" s="36" t="s">
        <v>78</v>
      </c>
      <c r="D21" s="36" t="s">
        <v>77</v>
      </c>
      <c r="E21" s="42"/>
      <c r="F21" s="38" t="s">
        <v>55</v>
      </c>
      <c r="G21" s="43">
        <v>0</v>
      </c>
      <c r="H21" s="45">
        <v>0.2</v>
      </c>
      <c r="I21" s="45">
        <v>0</v>
      </c>
      <c r="J21" s="66" t="s">
        <v>56</v>
      </c>
      <c r="K21" s="67">
        <f t="shared" si="0"/>
        <v>0.2</v>
      </c>
      <c r="L21" s="67">
        <f t="shared" si="1"/>
        <v>0</v>
      </c>
      <c r="M21" s="68"/>
      <c r="N21" s="69">
        <f t="shared" si="2"/>
        <v>0.076</v>
      </c>
      <c r="O21" s="69">
        <f t="shared" si="3"/>
        <v>0.026</v>
      </c>
      <c r="P21" s="69">
        <f t="shared" si="4"/>
        <v>0.05496875</v>
      </c>
      <c r="Q21" s="80">
        <f t="shared" si="5"/>
        <v>0.0151476270365595</v>
      </c>
      <c r="R21" s="81">
        <f t="shared" si="6"/>
        <v>3.19150649031165</v>
      </c>
      <c r="S21" s="81">
        <f t="shared" si="7"/>
        <v>3.19150649031165</v>
      </c>
      <c r="T21" s="81">
        <f t="shared" si="8"/>
        <v>1.20962290809269</v>
      </c>
      <c r="U21" s="81">
        <f t="shared" si="9"/>
        <v>3.19150649031165</v>
      </c>
      <c r="V21" s="82">
        <f t="shared" si="10"/>
        <v>1</v>
      </c>
      <c r="W21" s="84"/>
      <c r="X21" s="84"/>
      <c r="Y21" s="84"/>
      <c r="Z21" s="84"/>
      <c r="AA21" s="96"/>
      <c r="AB21" s="97"/>
      <c r="AC21" s="98"/>
      <c r="AD21" s="99"/>
      <c r="AE21" s="99"/>
      <c r="AF21" s="100"/>
      <c r="AG21" s="109"/>
      <c r="AH21" s="108">
        <v>0.076</v>
      </c>
      <c r="AI21" s="108">
        <v>0.069</v>
      </c>
      <c r="AJ21" s="108">
        <v>0.062</v>
      </c>
      <c r="AK21" s="108">
        <v>0.057</v>
      </c>
      <c r="AL21" s="108">
        <v>0.059</v>
      </c>
      <c r="AM21" s="108">
        <v>0.065</v>
      </c>
      <c r="AN21" s="108">
        <v>0.035</v>
      </c>
      <c r="AO21" s="108">
        <v>0.065</v>
      </c>
      <c r="AP21" s="108">
        <v>0.053</v>
      </c>
      <c r="AQ21" s="108">
        <v>0.067</v>
      </c>
      <c r="AR21" s="108">
        <v>0.035</v>
      </c>
      <c r="AS21" s="108">
        <v>0.073</v>
      </c>
      <c r="AT21" s="108">
        <v>0.058</v>
      </c>
      <c r="AU21" s="108">
        <v>0.065</v>
      </c>
      <c r="AV21" s="108">
        <v>0.042</v>
      </c>
      <c r="AW21" s="108">
        <v>0.057</v>
      </c>
      <c r="AX21" s="108">
        <v>0.062</v>
      </c>
      <c r="AY21" s="108">
        <v>0.066</v>
      </c>
      <c r="AZ21" s="108">
        <v>0.057</v>
      </c>
      <c r="BA21" s="108">
        <v>0.034</v>
      </c>
      <c r="BB21" s="108">
        <v>0.061</v>
      </c>
      <c r="BC21" s="108">
        <v>0.069</v>
      </c>
      <c r="BD21" s="108">
        <v>0.07</v>
      </c>
      <c r="BE21" s="108">
        <v>0.069</v>
      </c>
      <c r="BF21" s="108">
        <v>0.033</v>
      </c>
      <c r="BG21" s="108">
        <v>0.055</v>
      </c>
      <c r="BH21" s="108">
        <v>0.042</v>
      </c>
      <c r="BI21" s="108">
        <v>0.026</v>
      </c>
      <c r="BJ21" s="108">
        <v>0.026</v>
      </c>
      <c r="BK21" s="108">
        <v>0.074</v>
      </c>
      <c r="BL21" s="108">
        <v>0.047</v>
      </c>
      <c r="BM21" s="108">
        <v>0.03</v>
      </c>
    </row>
    <row r="22" ht="15" customHeight="1" spans="1:65">
      <c r="A22" s="41"/>
      <c r="B22" s="35" t="s">
        <v>79</v>
      </c>
      <c r="C22" s="36" t="s">
        <v>80</v>
      </c>
      <c r="D22" s="36" t="s">
        <v>81</v>
      </c>
      <c r="E22" s="42"/>
      <c r="F22" s="38" t="s">
        <v>55</v>
      </c>
      <c r="G22" s="43">
        <v>0</v>
      </c>
      <c r="H22" s="45">
        <v>0.15</v>
      </c>
      <c r="I22" s="45">
        <v>0</v>
      </c>
      <c r="J22" s="66" t="s">
        <v>56</v>
      </c>
      <c r="K22" s="67">
        <f t="shared" si="0"/>
        <v>0.15</v>
      </c>
      <c r="L22" s="67">
        <f t="shared" si="1"/>
        <v>0</v>
      </c>
      <c r="M22" s="68"/>
      <c r="N22" s="69">
        <f t="shared" si="2"/>
        <v>0.084</v>
      </c>
      <c r="O22" s="69">
        <f t="shared" si="3"/>
        <v>0.023</v>
      </c>
      <c r="P22" s="69">
        <f t="shared" si="4"/>
        <v>0.05246875</v>
      </c>
      <c r="Q22" s="80">
        <f t="shared" si="5"/>
        <v>0.018666831676498</v>
      </c>
      <c r="R22" s="81">
        <f t="shared" si="6"/>
        <v>1.74161406874408</v>
      </c>
      <c r="S22" s="81">
        <f t="shared" si="7"/>
        <v>1.74161406874408</v>
      </c>
      <c r="T22" s="81">
        <f t="shared" si="8"/>
        <v>0.936933681967741</v>
      </c>
      <c r="U22" s="81">
        <f t="shared" si="9"/>
        <v>1.74161406874408</v>
      </c>
      <c r="V22" s="82">
        <f t="shared" si="10"/>
        <v>0.999999912848156</v>
      </c>
      <c r="W22" s="84"/>
      <c r="X22" s="84"/>
      <c r="Y22" s="84"/>
      <c r="Z22" s="84"/>
      <c r="AA22" s="96"/>
      <c r="AB22" s="97"/>
      <c r="AC22" s="98"/>
      <c r="AD22" s="99"/>
      <c r="AE22" s="99"/>
      <c r="AF22" s="100"/>
      <c r="AG22" s="109"/>
      <c r="AH22" s="108">
        <v>0.043</v>
      </c>
      <c r="AI22" s="108">
        <v>0.059</v>
      </c>
      <c r="AJ22" s="108">
        <v>0.044</v>
      </c>
      <c r="AK22" s="108">
        <v>0.031</v>
      </c>
      <c r="AL22" s="108">
        <v>0.084</v>
      </c>
      <c r="AM22" s="108">
        <v>0.03</v>
      </c>
      <c r="AN22" s="108">
        <v>0.046</v>
      </c>
      <c r="AO22" s="108">
        <v>0.07</v>
      </c>
      <c r="AP22" s="108">
        <v>0.023</v>
      </c>
      <c r="AQ22" s="108">
        <v>0.036</v>
      </c>
      <c r="AR22" s="108">
        <v>0.043</v>
      </c>
      <c r="AS22" s="108">
        <v>0.081</v>
      </c>
      <c r="AT22" s="108">
        <v>0.078</v>
      </c>
      <c r="AU22" s="108">
        <v>0.024</v>
      </c>
      <c r="AV22" s="108">
        <v>0.026</v>
      </c>
      <c r="AW22" s="108">
        <v>0.044</v>
      </c>
      <c r="AX22" s="108">
        <v>0.055</v>
      </c>
      <c r="AY22" s="108">
        <v>0.058</v>
      </c>
      <c r="AZ22" s="108">
        <v>0.043</v>
      </c>
      <c r="BA22" s="108">
        <v>0.054</v>
      </c>
      <c r="BB22" s="108">
        <v>0.038</v>
      </c>
      <c r="BC22" s="108">
        <v>0.042</v>
      </c>
      <c r="BD22" s="108">
        <v>0.064</v>
      </c>
      <c r="BE22" s="108">
        <v>0.055</v>
      </c>
      <c r="BF22" s="108">
        <v>0.084</v>
      </c>
      <c r="BG22" s="108">
        <v>0.082</v>
      </c>
      <c r="BH22" s="108">
        <v>0.073</v>
      </c>
      <c r="BI22" s="108">
        <v>0.072</v>
      </c>
      <c r="BJ22" s="108">
        <v>0.061</v>
      </c>
      <c r="BK22" s="108">
        <v>0.063</v>
      </c>
      <c r="BL22" s="108">
        <v>0.031</v>
      </c>
      <c r="BM22" s="108">
        <v>0.042</v>
      </c>
    </row>
    <row r="23" ht="15" customHeight="1" spans="1:65">
      <c r="A23" s="41"/>
      <c r="B23" s="35" t="s">
        <v>82</v>
      </c>
      <c r="C23" s="36" t="s">
        <v>83</v>
      </c>
      <c r="D23" s="36" t="s">
        <v>81</v>
      </c>
      <c r="E23" s="42"/>
      <c r="F23" s="38" t="s">
        <v>55</v>
      </c>
      <c r="G23" s="43">
        <v>0</v>
      </c>
      <c r="H23" s="45">
        <v>0.15</v>
      </c>
      <c r="I23" s="45">
        <v>0</v>
      </c>
      <c r="J23" s="66" t="s">
        <v>56</v>
      </c>
      <c r="K23" s="67">
        <f t="shared" si="0"/>
        <v>0.15</v>
      </c>
      <c r="L23" s="67">
        <f t="shared" si="1"/>
        <v>0</v>
      </c>
      <c r="M23" s="68"/>
      <c r="N23" s="69">
        <f t="shared" si="2"/>
        <v>0.07</v>
      </c>
      <c r="O23" s="69">
        <f t="shared" si="3"/>
        <v>0.019</v>
      </c>
      <c r="P23" s="69">
        <f t="shared" si="4"/>
        <v>0.04371875</v>
      </c>
      <c r="Q23" s="80">
        <f t="shared" si="5"/>
        <v>0.0147237669947649</v>
      </c>
      <c r="R23" s="81">
        <f t="shared" si="6"/>
        <v>2.40611545577497</v>
      </c>
      <c r="S23" s="81">
        <f t="shared" si="7"/>
        <v>2.40611545577497</v>
      </c>
      <c r="T23" s="81">
        <f t="shared" si="8"/>
        <v>0.989754637644572</v>
      </c>
      <c r="U23" s="81">
        <f t="shared" si="9"/>
        <v>2.40611545577497</v>
      </c>
      <c r="V23" s="82">
        <f t="shared" si="10"/>
        <v>0.999999999999737</v>
      </c>
      <c r="W23" s="84"/>
      <c r="X23" s="84"/>
      <c r="Y23" s="84"/>
      <c r="Z23" s="84"/>
      <c r="AA23" s="96"/>
      <c r="AB23" s="97"/>
      <c r="AC23" s="98"/>
      <c r="AD23" s="99"/>
      <c r="AE23" s="99"/>
      <c r="AF23" s="100"/>
      <c r="AG23" s="109"/>
      <c r="AH23" s="108">
        <v>0.044</v>
      </c>
      <c r="AI23" s="108">
        <v>0.042</v>
      </c>
      <c r="AJ23" s="108">
        <v>0.032</v>
      </c>
      <c r="AK23" s="108">
        <v>0.029</v>
      </c>
      <c r="AL23" s="108">
        <v>0.044</v>
      </c>
      <c r="AM23" s="108">
        <v>0.036</v>
      </c>
      <c r="AN23" s="108">
        <v>0.035</v>
      </c>
      <c r="AO23" s="108">
        <v>0.044</v>
      </c>
      <c r="AP23" s="108">
        <v>0.054</v>
      </c>
      <c r="AQ23" s="108">
        <v>0.025</v>
      </c>
      <c r="AR23" s="108">
        <v>0.043</v>
      </c>
      <c r="AS23" s="108">
        <v>0.019</v>
      </c>
      <c r="AT23" s="108">
        <v>0.063</v>
      </c>
      <c r="AU23" s="108">
        <v>0.052</v>
      </c>
      <c r="AV23" s="108">
        <v>0.035</v>
      </c>
      <c r="AW23" s="108">
        <v>0.061</v>
      </c>
      <c r="AX23" s="108">
        <v>0.034</v>
      </c>
      <c r="AY23" s="108">
        <v>0.056</v>
      </c>
      <c r="AZ23" s="108">
        <v>0.067</v>
      </c>
      <c r="BA23" s="108">
        <v>0.031</v>
      </c>
      <c r="BB23" s="108">
        <v>0.043</v>
      </c>
      <c r="BC23" s="108">
        <v>0.07</v>
      </c>
      <c r="BD23" s="108">
        <v>0.02</v>
      </c>
      <c r="BE23" s="108">
        <v>0.055</v>
      </c>
      <c r="BF23" s="108">
        <v>0.029</v>
      </c>
      <c r="BG23" s="108">
        <v>0.056</v>
      </c>
      <c r="BH23" s="108">
        <v>0.063</v>
      </c>
      <c r="BI23" s="108">
        <v>0.055</v>
      </c>
      <c r="BJ23" s="108">
        <v>0.029</v>
      </c>
      <c r="BK23" s="108">
        <v>0.069</v>
      </c>
      <c r="BL23" s="108">
        <v>0.029</v>
      </c>
      <c r="BM23" s="108">
        <v>0.035</v>
      </c>
    </row>
    <row r="24" ht="15" customHeight="1" spans="1:65">
      <c r="A24" s="41"/>
      <c r="B24" s="35" t="s">
        <v>84</v>
      </c>
      <c r="C24" s="36" t="s">
        <v>85</v>
      </c>
      <c r="D24" s="36" t="s">
        <v>86</v>
      </c>
      <c r="E24" s="42"/>
      <c r="F24" s="38" t="s">
        <v>55</v>
      </c>
      <c r="G24" s="43">
        <v>0</v>
      </c>
      <c r="H24" s="45">
        <v>0.35</v>
      </c>
      <c r="I24" s="45">
        <v>0</v>
      </c>
      <c r="J24" s="66" t="s">
        <v>56</v>
      </c>
      <c r="K24" s="67">
        <f t="shared" si="0"/>
        <v>0.35</v>
      </c>
      <c r="L24" s="67">
        <f t="shared" si="1"/>
        <v>0</v>
      </c>
      <c r="M24" s="68"/>
      <c r="N24" s="69">
        <f t="shared" si="2"/>
        <v>0.114</v>
      </c>
      <c r="O24" s="69">
        <f t="shared" si="3"/>
        <v>0.054</v>
      </c>
      <c r="P24" s="69">
        <f t="shared" si="4"/>
        <v>0.08321875</v>
      </c>
      <c r="Q24" s="80">
        <f t="shared" si="5"/>
        <v>0.0140614650156766</v>
      </c>
      <c r="R24" s="81">
        <f t="shared" si="6"/>
        <v>6.32416915550349</v>
      </c>
      <c r="S24" s="81">
        <f t="shared" si="7"/>
        <v>6.32416915550349</v>
      </c>
      <c r="T24" s="81">
        <f t="shared" si="8"/>
        <v>1.97273778389432</v>
      </c>
      <c r="U24" s="81">
        <f t="shared" si="9"/>
        <v>6.32416915550349</v>
      </c>
      <c r="V24" s="82">
        <f t="shared" si="10"/>
        <v>1</v>
      </c>
      <c r="W24" s="84"/>
      <c r="X24" s="84"/>
      <c r="Y24" s="84"/>
      <c r="Z24" s="84"/>
      <c r="AA24" s="96"/>
      <c r="AB24" s="97"/>
      <c r="AC24" s="98"/>
      <c r="AD24" s="99"/>
      <c r="AE24" s="99"/>
      <c r="AF24" s="100"/>
      <c r="AG24" s="109"/>
      <c r="AH24" s="108">
        <v>0.083</v>
      </c>
      <c r="AI24" s="108">
        <v>0.102</v>
      </c>
      <c r="AJ24" s="108">
        <v>0.091</v>
      </c>
      <c r="AK24" s="108">
        <v>0.08</v>
      </c>
      <c r="AL24" s="108">
        <v>0.07</v>
      </c>
      <c r="AM24" s="108">
        <v>0.076</v>
      </c>
      <c r="AN24" s="108">
        <v>0.109</v>
      </c>
      <c r="AO24" s="108">
        <v>0.071</v>
      </c>
      <c r="AP24" s="108">
        <v>0.114</v>
      </c>
      <c r="AQ24" s="108">
        <v>0.081</v>
      </c>
      <c r="AR24" s="108">
        <v>0.078</v>
      </c>
      <c r="AS24" s="108">
        <v>0.1</v>
      </c>
      <c r="AT24" s="108">
        <v>0.068</v>
      </c>
      <c r="AU24" s="108">
        <v>0.074</v>
      </c>
      <c r="AV24" s="108">
        <v>0.088</v>
      </c>
      <c r="AW24" s="108">
        <v>0.089</v>
      </c>
      <c r="AX24" s="108">
        <v>0.095</v>
      </c>
      <c r="AY24" s="108">
        <v>0.054</v>
      </c>
      <c r="AZ24" s="108">
        <v>0.07</v>
      </c>
      <c r="BA24" s="108">
        <v>0.082</v>
      </c>
      <c r="BB24" s="108">
        <v>0.073</v>
      </c>
      <c r="BC24" s="108">
        <v>0.056</v>
      </c>
      <c r="BD24" s="108">
        <v>0.076</v>
      </c>
      <c r="BE24" s="108">
        <v>0.084</v>
      </c>
      <c r="BF24" s="108">
        <v>0.09</v>
      </c>
      <c r="BG24" s="108">
        <v>0.099</v>
      </c>
      <c r="BH24" s="108">
        <v>0.08</v>
      </c>
      <c r="BI24" s="108">
        <v>0.095</v>
      </c>
      <c r="BJ24" s="108">
        <v>0.071</v>
      </c>
      <c r="BK24" s="108">
        <v>0.093</v>
      </c>
      <c r="BL24" s="108">
        <v>0.074</v>
      </c>
      <c r="BM24" s="108">
        <v>0.097</v>
      </c>
    </row>
    <row r="25" ht="15" customHeight="1" spans="1:65">
      <c r="A25" s="41"/>
      <c r="B25" s="35" t="s">
        <v>87</v>
      </c>
      <c r="C25" s="36" t="s">
        <v>88</v>
      </c>
      <c r="D25" s="36" t="s">
        <v>89</v>
      </c>
      <c r="E25" s="42"/>
      <c r="F25" s="38" t="s">
        <v>55</v>
      </c>
      <c r="G25" s="43">
        <v>0</v>
      </c>
      <c r="H25" s="45">
        <v>0.2</v>
      </c>
      <c r="I25" s="45">
        <v>0.15</v>
      </c>
      <c r="J25" s="66" t="s">
        <v>56</v>
      </c>
      <c r="K25" s="67">
        <f t="shared" si="0"/>
        <v>0.2</v>
      </c>
      <c r="L25" s="67">
        <f t="shared" si="1"/>
        <v>-0.15</v>
      </c>
      <c r="M25" s="68"/>
      <c r="N25" s="69">
        <f t="shared" si="2"/>
        <v>0.064</v>
      </c>
      <c r="O25" s="69">
        <f t="shared" si="3"/>
        <v>0.032</v>
      </c>
      <c r="P25" s="69">
        <f t="shared" si="4"/>
        <v>0.05034375</v>
      </c>
      <c r="Q25" s="80">
        <f t="shared" si="5"/>
        <v>0.0101142166791234</v>
      </c>
      <c r="R25" s="81">
        <f t="shared" si="6"/>
        <v>5.76745932818883</v>
      </c>
      <c r="S25" s="81">
        <f t="shared" si="7"/>
        <v>4.93220762905291</v>
      </c>
      <c r="T25" s="81">
        <f t="shared" si="8"/>
        <v>6.60271102732475</v>
      </c>
      <c r="U25" s="81">
        <f t="shared" si="9"/>
        <v>4.93220762905291</v>
      </c>
      <c r="V25" s="82">
        <f t="shared" si="10"/>
        <v>1</v>
      </c>
      <c r="W25" s="84"/>
      <c r="X25" s="84"/>
      <c r="Y25" s="84"/>
      <c r="Z25" s="84"/>
      <c r="AA25" s="96"/>
      <c r="AB25" s="97"/>
      <c r="AC25" s="98"/>
      <c r="AD25" s="99"/>
      <c r="AE25" s="99"/>
      <c r="AF25" s="100"/>
      <c r="AG25" s="109"/>
      <c r="AH25" s="108">
        <v>0.052</v>
      </c>
      <c r="AI25" s="108">
        <v>0.063</v>
      </c>
      <c r="AJ25" s="108">
        <v>0.064</v>
      </c>
      <c r="AK25" s="108">
        <v>0.064</v>
      </c>
      <c r="AL25" s="108">
        <v>0.043</v>
      </c>
      <c r="AM25" s="108">
        <v>0.055</v>
      </c>
      <c r="AN25" s="108">
        <v>0.063</v>
      </c>
      <c r="AO25" s="108">
        <v>0.032</v>
      </c>
      <c r="AP25" s="108">
        <v>0.058</v>
      </c>
      <c r="AQ25" s="108">
        <v>0.06</v>
      </c>
      <c r="AR25" s="108">
        <v>0.06</v>
      </c>
      <c r="AS25" s="108">
        <v>0.059</v>
      </c>
      <c r="AT25" s="108">
        <v>0.04</v>
      </c>
      <c r="AU25" s="108">
        <v>0.045</v>
      </c>
      <c r="AV25" s="108">
        <v>0.055</v>
      </c>
      <c r="AW25" s="108">
        <v>0.039</v>
      </c>
      <c r="AX25" s="108">
        <v>0.059</v>
      </c>
      <c r="AY25" s="108">
        <v>0.035</v>
      </c>
      <c r="AZ25" s="108">
        <v>0.041</v>
      </c>
      <c r="BA25" s="108">
        <v>0.055</v>
      </c>
      <c r="BB25" s="108">
        <v>0.041</v>
      </c>
      <c r="BC25" s="108">
        <v>0.04</v>
      </c>
      <c r="BD25" s="108">
        <v>0.05</v>
      </c>
      <c r="BE25" s="108">
        <v>0.039</v>
      </c>
      <c r="BF25" s="108">
        <v>0.051</v>
      </c>
      <c r="BG25" s="108">
        <v>0.056</v>
      </c>
      <c r="BH25" s="108">
        <v>0.033</v>
      </c>
      <c r="BI25" s="108">
        <v>0.059</v>
      </c>
      <c r="BJ25" s="108">
        <v>0.043</v>
      </c>
      <c r="BK25" s="108">
        <v>0.04</v>
      </c>
      <c r="BL25" s="108">
        <v>0.056</v>
      </c>
      <c r="BM25" s="108">
        <v>0.061</v>
      </c>
    </row>
    <row r="26" ht="15" customHeight="1" spans="1:65">
      <c r="A26" s="41"/>
      <c r="B26" s="35" t="s">
        <v>90</v>
      </c>
      <c r="C26" s="36" t="s">
        <v>91</v>
      </c>
      <c r="D26" s="36" t="s">
        <v>92</v>
      </c>
      <c r="E26" s="42"/>
      <c r="F26" s="38" t="s">
        <v>55</v>
      </c>
      <c r="G26" s="43">
        <v>0</v>
      </c>
      <c r="H26" s="45">
        <v>0.2</v>
      </c>
      <c r="I26" s="45">
        <v>0.15</v>
      </c>
      <c r="J26" s="66" t="s">
        <v>56</v>
      </c>
      <c r="K26" s="67">
        <f t="shared" si="0"/>
        <v>0.2</v>
      </c>
      <c r="L26" s="67">
        <f t="shared" si="1"/>
        <v>-0.15</v>
      </c>
      <c r="M26" s="68"/>
      <c r="N26" s="69">
        <f t="shared" si="2"/>
        <v>-0.016</v>
      </c>
      <c r="O26" s="69">
        <f t="shared" si="3"/>
        <v>-0.056</v>
      </c>
      <c r="P26" s="69">
        <f t="shared" si="4"/>
        <v>-0.032875</v>
      </c>
      <c r="Q26" s="80">
        <f t="shared" si="5"/>
        <v>0.0110446308660698</v>
      </c>
      <c r="R26" s="81">
        <f t="shared" si="6"/>
        <v>5.28160099153147</v>
      </c>
      <c r="S26" s="81">
        <f t="shared" si="7"/>
        <v>7.02830189087366</v>
      </c>
      <c r="T26" s="81">
        <f t="shared" si="8"/>
        <v>3.53490009218927</v>
      </c>
      <c r="U26" s="81">
        <f t="shared" si="9"/>
        <v>3.53490009218927</v>
      </c>
      <c r="V26" s="82">
        <f t="shared" si="10"/>
        <v>1</v>
      </c>
      <c r="W26" s="84"/>
      <c r="X26" s="84"/>
      <c r="Y26" s="84"/>
      <c r="Z26" s="84"/>
      <c r="AA26" s="96"/>
      <c r="AB26" s="97"/>
      <c r="AC26" s="98"/>
      <c r="AD26" s="99"/>
      <c r="AE26" s="99"/>
      <c r="AF26" s="100"/>
      <c r="AG26" s="109"/>
      <c r="AH26" s="108">
        <v>-0.031</v>
      </c>
      <c r="AI26" s="108">
        <v>-0.039</v>
      </c>
      <c r="AJ26" s="108">
        <v>-0.027</v>
      </c>
      <c r="AK26" s="108">
        <v>-0.016</v>
      </c>
      <c r="AL26" s="108">
        <v>-0.027</v>
      </c>
      <c r="AM26" s="108">
        <v>-0.021</v>
      </c>
      <c r="AN26" s="108">
        <v>-0.046</v>
      </c>
      <c r="AO26" s="108">
        <v>-0.039</v>
      </c>
      <c r="AP26" s="108">
        <v>-0.056</v>
      </c>
      <c r="AQ26" s="108">
        <v>-0.021</v>
      </c>
      <c r="AR26" s="108">
        <v>-0.018</v>
      </c>
      <c r="AS26" s="108">
        <v>-0.041</v>
      </c>
      <c r="AT26" s="108">
        <v>-0.028</v>
      </c>
      <c r="AU26" s="108">
        <v>-0.029</v>
      </c>
      <c r="AV26" s="108">
        <v>-0.033</v>
      </c>
      <c r="AW26" s="108">
        <v>-0.05</v>
      </c>
      <c r="AX26" s="108">
        <v>-0.036</v>
      </c>
      <c r="AY26" s="108">
        <v>-0.019</v>
      </c>
      <c r="AZ26" s="108">
        <v>-0.029</v>
      </c>
      <c r="BA26" s="108">
        <v>-0.027</v>
      </c>
      <c r="BB26" s="108">
        <v>-0.032</v>
      </c>
      <c r="BC26" s="108">
        <v>-0.016</v>
      </c>
      <c r="BD26" s="108">
        <v>-0.026</v>
      </c>
      <c r="BE26" s="108">
        <v>-0.045</v>
      </c>
      <c r="BF26" s="108">
        <v>-0.039</v>
      </c>
      <c r="BG26" s="108">
        <v>-0.043</v>
      </c>
      <c r="BH26" s="108">
        <v>-0.047</v>
      </c>
      <c r="BI26" s="108">
        <v>-0.036</v>
      </c>
      <c r="BJ26" s="108">
        <v>-0.028</v>
      </c>
      <c r="BK26" s="108">
        <v>-0.053</v>
      </c>
      <c r="BL26" s="108">
        <v>-0.018</v>
      </c>
      <c r="BM26" s="108">
        <v>-0.036</v>
      </c>
    </row>
    <row r="27" s="7" customFormat="1" ht="15" customHeight="1" spans="2:65">
      <c r="B27" s="35" t="s">
        <v>93</v>
      </c>
      <c r="C27" s="36" t="s">
        <v>94</v>
      </c>
      <c r="D27" s="46" t="s">
        <v>95</v>
      </c>
      <c r="E27" s="37"/>
      <c r="F27" s="38" t="s">
        <v>55</v>
      </c>
      <c r="G27" s="39">
        <v>0</v>
      </c>
      <c r="H27" s="40">
        <v>0.35</v>
      </c>
      <c r="I27" s="45">
        <v>0</v>
      </c>
      <c r="J27" s="66" t="s">
        <v>56</v>
      </c>
      <c r="K27" s="67">
        <f t="shared" ref="K27:K37" si="11">IF(AND(G27="",H27=""),"",IF(G27="",H27,G27+H27))</f>
        <v>0.35</v>
      </c>
      <c r="L27" s="67">
        <f t="shared" ref="L27:L37" si="12">IF(AND(G27="",I27=""),"",IF(G27="",I27,G27-I27))</f>
        <v>0</v>
      </c>
      <c r="M27" s="68"/>
      <c r="N27" s="69">
        <f t="shared" ref="N27:N37" si="13">IF(OR($AH27="",ISNUMBER($AH27)=FALSE),"",MAX(AH27:BM27))</f>
        <v>0.12</v>
      </c>
      <c r="O27" s="69">
        <f t="shared" ref="O27:O37" si="14">IF(OR($AH27="",ISNUMBER($AH27)=FALSE),"",MIN(AH27:BM27))</f>
        <v>0.034</v>
      </c>
      <c r="P27" s="69">
        <f t="shared" ref="P27:P37" si="15">IF(OR($AH27="",ISNUMBER($AH27)=FALSE),"",AVERAGE(AH27:BM27))</f>
        <v>0.07503125</v>
      </c>
      <c r="Q27" s="80">
        <f t="shared" ref="Q27:Q37" si="16">IF(OR($AH27="",ISNUMBER($AH27)=FALSE),"",STDEV(AH27:BM27))</f>
        <v>0.0186780609185595</v>
      </c>
      <c r="R27" s="81">
        <f t="shared" ref="R27:R37" si="17">IF(OR($AH27="",ISNUMBER($AH27)=FALSE),"",IF(AND(G27=0,I27=0),S27,IF(AND(G27="",H27=""),T27,(H27+ABS(I27))/(6*Q27))))</f>
        <v>4.90716088782672</v>
      </c>
      <c r="S27" s="81">
        <f t="shared" ref="S27:S37" si="18">IF(OR($AH27="",ISNUMBER($AH27)=FALSE),"",IF(H27="","",(K27-P27)/(3*Q27)))</f>
        <v>4.90716088782672</v>
      </c>
      <c r="T27" s="81">
        <f t="shared" ref="T27:T37" si="19">IF(OR($AH27="",ISNUMBER($AH27)=FALSE),"",IF(I27="","",(P27-L27)/(3*Q27)))</f>
        <v>1.33902639978088</v>
      </c>
      <c r="U27" s="81">
        <f t="shared" ref="U27:U37" si="20">IF(OR($AH27="",ISNUMBER($AH27)=FALSE),"",IF(AND(G27=0,I27=0),((H27)-(P27))/(3*Q27),MIN(S27:T27)))</f>
        <v>4.90716088782672</v>
      </c>
      <c r="V27" s="82">
        <f t="shared" ref="V27:V37" si="21">IF(OR($AH27="",ISNUMBER($AH27)=FALSE),"",IF(AND(G27=0,I27=0),NORMSDIST(3*U27),NORMSDIST(3*U27)+NORMSDIST(6*R27-3*U27)-1))</f>
        <v>1</v>
      </c>
      <c r="W27" s="83"/>
      <c r="X27" s="83"/>
      <c r="Y27" s="83"/>
      <c r="Z27" s="83"/>
      <c r="AA27" s="92"/>
      <c r="AB27" s="93"/>
      <c r="AC27" s="93"/>
      <c r="AD27" s="94"/>
      <c r="AE27" s="94"/>
      <c r="AF27" s="95"/>
      <c r="AG27" s="107"/>
      <c r="AH27" s="108">
        <v>0.073</v>
      </c>
      <c r="AI27" s="108">
        <v>0.12</v>
      </c>
      <c r="AJ27" s="108">
        <v>0.072</v>
      </c>
      <c r="AK27" s="108">
        <v>0.071</v>
      </c>
      <c r="AL27" s="108">
        <v>0.075</v>
      </c>
      <c r="AM27" s="108">
        <v>0.051</v>
      </c>
      <c r="AN27" s="108">
        <v>0.034</v>
      </c>
      <c r="AO27" s="108">
        <v>0.077</v>
      </c>
      <c r="AP27" s="108">
        <v>0.076</v>
      </c>
      <c r="AQ27" s="108">
        <v>0.064</v>
      </c>
      <c r="AR27" s="108">
        <v>0.047</v>
      </c>
      <c r="AS27" s="108">
        <v>0.092</v>
      </c>
      <c r="AT27" s="108">
        <v>0.071</v>
      </c>
      <c r="AU27" s="108">
        <v>0.078</v>
      </c>
      <c r="AV27" s="108">
        <v>0.067</v>
      </c>
      <c r="AW27" s="108">
        <v>0.059</v>
      </c>
      <c r="AX27" s="108">
        <v>0.109</v>
      </c>
      <c r="AY27" s="108">
        <v>0.103</v>
      </c>
      <c r="AZ27" s="108">
        <v>0.098</v>
      </c>
      <c r="BA27" s="108">
        <v>0.089</v>
      </c>
      <c r="BB27" s="108">
        <v>0.048</v>
      </c>
      <c r="BC27" s="108">
        <v>0.1</v>
      </c>
      <c r="BD27" s="108">
        <v>0.079</v>
      </c>
      <c r="BE27" s="108">
        <v>0.069</v>
      </c>
      <c r="BF27" s="108">
        <v>0.064</v>
      </c>
      <c r="BG27" s="108">
        <v>0.093</v>
      </c>
      <c r="BH27" s="108">
        <v>0.072</v>
      </c>
      <c r="BI27" s="108">
        <v>0.083</v>
      </c>
      <c r="BJ27" s="108">
        <v>0.07</v>
      </c>
      <c r="BK27" s="108">
        <v>0.066</v>
      </c>
      <c r="BL27" s="108">
        <v>0.072</v>
      </c>
      <c r="BM27" s="108">
        <v>0.059</v>
      </c>
    </row>
    <row r="28" s="7" customFormat="1" ht="15" customHeight="1" spans="2:65">
      <c r="B28" s="35" t="s">
        <v>96</v>
      </c>
      <c r="C28" s="36" t="s">
        <v>97</v>
      </c>
      <c r="D28" s="47" t="s">
        <v>98</v>
      </c>
      <c r="E28" s="37"/>
      <c r="F28" s="38" t="s">
        <v>55</v>
      </c>
      <c r="G28" s="39">
        <v>0</v>
      </c>
      <c r="H28" s="40">
        <v>0.2</v>
      </c>
      <c r="I28" s="40">
        <v>0.15</v>
      </c>
      <c r="J28" s="66" t="s">
        <v>56</v>
      </c>
      <c r="K28" s="67">
        <f t="shared" si="11"/>
        <v>0.2</v>
      </c>
      <c r="L28" s="67">
        <f t="shared" si="12"/>
        <v>-0.15</v>
      </c>
      <c r="M28" s="68"/>
      <c r="N28" s="69">
        <f t="shared" si="13"/>
        <v>0.068</v>
      </c>
      <c r="O28" s="69">
        <f t="shared" si="14"/>
        <v>0.022</v>
      </c>
      <c r="P28" s="69">
        <f t="shared" si="15"/>
        <v>0.04353125</v>
      </c>
      <c r="Q28" s="80">
        <f t="shared" si="16"/>
        <v>0.0140482678877206</v>
      </c>
      <c r="R28" s="81">
        <f t="shared" si="17"/>
        <v>4.15235058154904</v>
      </c>
      <c r="S28" s="81">
        <f t="shared" si="18"/>
        <v>3.71264631461001</v>
      </c>
      <c r="T28" s="81">
        <f t="shared" si="19"/>
        <v>4.59205484848808</v>
      </c>
      <c r="U28" s="81">
        <f t="shared" si="20"/>
        <v>3.71264631461001</v>
      </c>
      <c r="V28" s="82">
        <f t="shared" si="21"/>
        <v>1</v>
      </c>
      <c r="W28" s="83"/>
      <c r="X28" s="83"/>
      <c r="Y28" s="83"/>
      <c r="Z28" s="83"/>
      <c r="AA28" s="92"/>
      <c r="AB28" s="93"/>
      <c r="AC28" s="93"/>
      <c r="AD28" s="94"/>
      <c r="AE28" s="94"/>
      <c r="AF28" s="95"/>
      <c r="AG28" s="107"/>
      <c r="AH28" s="108">
        <v>0.049</v>
      </c>
      <c r="AI28" s="108">
        <v>0.067</v>
      </c>
      <c r="AJ28" s="108">
        <v>0.031</v>
      </c>
      <c r="AK28" s="108">
        <v>0.059</v>
      </c>
      <c r="AL28" s="108">
        <v>0.022</v>
      </c>
      <c r="AM28" s="108">
        <v>0.029</v>
      </c>
      <c r="AN28" s="108">
        <v>0.026</v>
      </c>
      <c r="AO28" s="108">
        <v>0.024</v>
      </c>
      <c r="AP28" s="108">
        <v>0.037</v>
      </c>
      <c r="AQ28" s="108">
        <v>0.053</v>
      </c>
      <c r="AR28" s="108">
        <v>0.029</v>
      </c>
      <c r="AS28" s="108">
        <v>0.037</v>
      </c>
      <c r="AT28" s="108">
        <v>0.032</v>
      </c>
      <c r="AU28" s="108">
        <v>0.067</v>
      </c>
      <c r="AV28" s="108">
        <v>0.031</v>
      </c>
      <c r="AW28" s="108">
        <v>0.024</v>
      </c>
      <c r="AX28" s="108">
        <v>0.061</v>
      </c>
      <c r="AY28" s="108">
        <v>0.059</v>
      </c>
      <c r="AZ28" s="108">
        <v>0.068</v>
      </c>
      <c r="BA28" s="108">
        <v>0.04</v>
      </c>
      <c r="BB28" s="108">
        <v>0.04</v>
      </c>
      <c r="BC28" s="108">
        <v>0.056</v>
      </c>
      <c r="BD28" s="108">
        <v>0.056</v>
      </c>
      <c r="BE28" s="108">
        <v>0.034</v>
      </c>
      <c r="BF28" s="108">
        <v>0.047</v>
      </c>
      <c r="BG28" s="108">
        <v>0.04</v>
      </c>
      <c r="BH28" s="108">
        <v>0.047</v>
      </c>
      <c r="BI28" s="108">
        <v>0.051</v>
      </c>
      <c r="BJ28" s="108">
        <v>0.061</v>
      </c>
      <c r="BK28" s="108">
        <v>0.048</v>
      </c>
      <c r="BL28" s="108">
        <v>0.034</v>
      </c>
      <c r="BM28" s="108">
        <v>0.034</v>
      </c>
    </row>
    <row r="29" s="7" customFormat="1" ht="15" customHeight="1" spans="2:65">
      <c r="B29" s="35" t="s">
        <v>99</v>
      </c>
      <c r="C29" s="36" t="s">
        <v>100</v>
      </c>
      <c r="D29" s="46" t="s">
        <v>101</v>
      </c>
      <c r="E29" s="37"/>
      <c r="F29" s="38" t="s">
        <v>55</v>
      </c>
      <c r="G29" s="39">
        <v>0</v>
      </c>
      <c r="H29" s="40">
        <v>0.2</v>
      </c>
      <c r="I29" s="40">
        <v>0.15</v>
      </c>
      <c r="J29" s="66" t="s">
        <v>56</v>
      </c>
      <c r="K29" s="67">
        <f t="shared" si="11"/>
        <v>0.2</v>
      </c>
      <c r="L29" s="67">
        <f t="shared" si="12"/>
        <v>-0.15</v>
      </c>
      <c r="M29" s="68"/>
      <c r="N29" s="69">
        <f t="shared" si="13"/>
        <v>-0.008</v>
      </c>
      <c r="O29" s="69">
        <f t="shared" si="14"/>
        <v>-0.055</v>
      </c>
      <c r="P29" s="69">
        <f t="shared" si="15"/>
        <v>-0.0315</v>
      </c>
      <c r="Q29" s="80">
        <f t="shared" si="16"/>
        <v>0.0153391760724181</v>
      </c>
      <c r="R29" s="81">
        <f t="shared" si="17"/>
        <v>3.80289873836342</v>
      </c>
      <c r="S29" s="81">
        <f t="shared" si="18"/>
        <v>5.03069175960647</v>
      </c>
      <c r="T29" s="81">
        <f t="shared" si="19"/>
        <v>2.57510571712037</v>
      </c>
      <c r="U29" s="81">
        <f t="shared" si="20"/>
        <v>2.57510571712037</v>
      </c>
      <c r="V29" s="82">
        <f t="shared" si="21"/>
        <v>0.999999999999994</v>
      </c>
      <c r="W29" s="83"/>
      <c r="X29" s="83"/>
      <c r="Y29" s="83"/>
      <c r="Z29" s="83"/>
      <c r="AA29" s="92"/>
      <c r="AB29" s="93"/>
      <c r="AC29" s="93"/>
      <c r="AD29" s="94"/>
      <c r="AE29" s="94"/>
      <c r="AF29" s="95"/>
      <c r="AG29" s="107"/>
      <c r="AH29" s="108">
        <v>-0.024</v>
      </c>
      <c r="AI29" s="108">
        <v>-0.053</v>
      </c>
      <c r="AJ29" s="108">
        <v>-0.041</v>
      </c>
      <c r="AK29" s="108">
        <v>-0.012</v>
      </c>
      <c r="AL29" s="108">
        <v>-0.053</v>
      </c>
      <c r="AM29" s="108">
        <v>-0.022</v>
      </c>
      <c r="AN29" s="108">
        <v>-0.008</v>
      </c>
      <c r="AO29" s="108">
        <v>-0.053</v>
      </c>
      <c r="AP29" s="108">
        <v>-0.039</v>
      </c>
      <c r="AQ29" s="108">
        <v>-0.011</v>
      </c>
      <c r="AR29" s="108">
        <v>-0.018</v>
      </c>
      <c r="AS29" s="108">
        <v>-0.055</v>
      </c>
      <c r="AT29" s="108">
        <v>-0.039</v>
      </c>
      <c r="AU29" s="108">
        <v>-0.011</v>
      </c>
      <c r="AV29" s="108">
        <v>-0.036</v>
      </c>
      <c r="AW29" s="108">
        <v>-0.035</v>
      </c>
      <c r="AX29" s="108">
        <v>-0.048</v>
      </c>
      <c r="AY29" s="108">
        <v>-0.044</v>
      </c>
      <c r="AZ29" s="108">
        <v>-0.03</v>
      </c>
      <c r="BA29" s="108">
        <v>-0.049</v>
      </c>
      <c r="BB29" s="108">
        <v>-0.008</v>
      </c>
      <c r="BC29" s="108">
        <v>-0.044</v>
      </c>
      <c r="BD29" s="108">
        <v>-0.023</v>
      </c>
      <c r="BE29" s="108">
        <v>-0.035</v>
      </c>
      <c r="BF29" s="108">
        <v>-0.017</v>
      </c>
      <c r="BG29" s="108">
        <v>-0.053</v>
      </c>
      <c r="BH29" s="108">
        <v>-0.025</v>
      </c>
      <c r="BI29" s="108">
        <v>-0.032</v>
      </c>
      <c r="BJ29" s="108">
        <v>-0.009</v>
      </c>
      <c r="BK29" s="108">
        <v>-0.018</v>
      </c>
      <c r="BL29" s="108">
        <v>-0.038</v>
      </c>
      <c r="BM29" s="108">
        <v>-0.025</v>
      </c>
    </row>
    <row r="30" s="7" customFormat="1" ht="15" customHeight="1" spans="2:65">
      <c r="B30" s="35" t="s">
        <v>102</v>
      </c>
      <c r="C30" s="36" t="s">
        <v>103</v>
      </c>
      <c r="D30" s="47" t="s">
        <v>104</v>
      </c>
      <c r="E30" s="37"/>
      <c r="F30" s="38" t="s">
        <v>55</v>
      </c>
      <c r="G30" s="39">
        <v>0</v>
      </c>
      <c r="H30" s="40">
        <v>0.35</v>
      </c>
      <c r="I30" s="45">
        <v>0</v>
      </c>
      <c r="J30" s="66" t="s">
        <v>56</v>
      </c>
      <c r="K30" s="67">
        <f t="shared" si="11"/>
        <v>0.35</v>
      </c>
      <c r="L30" s="67">
        <f t="shared" si="12"/>
        <v>0</v>
      </c>
      <c r="M30" s="68"/>
      <c r="N30" s="69">
        <f t="shared" si="13"/>
        <v>0.127</v>
      </c>
      <c r="O30" s="69">
        <f t="shared" si="14"/>
        <v>0.019</v>
      </c>
      <c r="P30" s="69">
        <f t="shared" si="15"/>
        <v>0.07040625</v>
      </c>
      <c r="Q30" s="80">
        <f t="shared" si="16"/>
        <v>0.0282727035518189</v>
      </c>
      <c r="R30" s="81">
        <f t="shared" si="17"/>
        <v>3.29639210116045</v>
      </c>
      <c r="S30" s="81">
        <f t="shared" si="18"/>
        <v>3.29639210116045</v>
      </c>
      <c r="T30" s="81">
        <f t="shared" si="19"/>
        <v>0.830085101588743</v>
      </c>
      <c r="U30" s="81">
        <f t="shared" si="20"/>
        <v>3.29639210116045</v>
      </c>
      <c r="V30" s="82">
        <f t="shared" si="21"/>
        <v>1</v>
      </c>
      <c r="W30" s="83"/>
      <c r="X30" s="83"/>
      <c r="Y30" s="83"/>
      <c r="Z30" s="83"/>
      <c r="AA30" s="92"/>
      <c r="AB30" s="93"/>
      <c r="AC30" s="93"/>
      <c r="AD30" s="94"/>
      <c r="AE30" s="94"/>
      <c r="AF30" s="95"/>
      <c r="AG30" s="107"/>
      <c r="AH30" s="108">
        <v>0.057</v>
      </c>
      <c r="AI30" s="108">
        <v>0.109</v>
      </c>
      <c r="AJ30" s="108">
        <v>0.098</v>
      </c>
      <c r="AK30" s="108">
        <v>0.035</v>
      </c>
      <c r="AL30" s="108">
        <v>0.055</v>
      </c>
      <c r="AM30" s="108">
        <v>0.043</v>
      </c>
      <c r="AN30" s="108">
        <v>0.074</v>
      </c>
      <c r="AO30" s="108">
        <v>0.048</v>
      </c>
      <c r="AP30" s="108">
        <v>0.085</v>
      </c>
      <c r="AQ30" s="108">
        <v>0.09</v>
      </c>
      <c r="AR30" s="108">
        <v>0.127</v>
      </c>
      <c r="AS30" s="108">
        <v>0.11</v>
      </c>
      <c r="AT30" s="108">
        <v>0.043</v>
      </c>
      <c r="AU30" s="108">
        <v>0.027</v>
      </c>
      <c r="AV30" s="108">
        <v>0.055</v>
      </c>
      <c r="AW30" s="108">
        <v>0.07</v>
      </c>
      <c r="AX30" s="108">
        <v>0.019</v>
      </c>
      <c r="AY30" s="108">
        <v>0.051</v>
      </c>
      <c r="AZ30" s="108">
        <v>0.083</v>
      </c>
      <c r="BA30" s="108">
        <v>0.12</v>
      </c>
      <c r="BB30" s="108">
        <v>0.065</v>
      </c>
      <c r="BC30" s="108">
        <v>0.051</v>
      </c>
      <c r="BD30" s="108">
        <v>0.068</v>
      </c>
      <c r="BE30" s="108">
        <v>0.077</v>
      </c>
      <c r="BF30" s="108">
        <v>0.058</v>
      </c>
      <c r="BG30" s="108">
        <v>0.036</v>
      </c>
      <c r="BH30" s="108">
        <v>0.076</v>
      </c>
      <c r="BI30" s="108">
        <v>0.101</v>
      </c>
      <c r="BJ30" s="108">
        <v>0.077</v>
      </c>
      <c r="BK30" s="108">
        <v>0.097</v>
      </c>
      <c r="BL30" s="108">
        <v>0.041</v>
      </c>
      <c r="BM30" s="108">
        <v>0.107</v>
      </c>
    </row>
    <row r="31" s="7" customFormat="1" ht="15" customHeight="1" spans="2:65">
      <c r="B31" s="35" t="s">
        <v>105</v>
      </c>
      <c r="C31" s="36" t="s">
        <v>106</v>
      </c>
      <c r="D31" s="46" t="s">
        <v>107</v>
      </c>
      <c r="E31" s="37"/>
      <c r="F31" s="38" t="s">
        <v>55</v>
      </c>
      <c r="G31" s="39">
        <v>0</v>
      </c>
      <c r="H31" s="40">
        <v>0.2</v>
      </c>
      <c r="I31" s="40">
        <v>0.15</v>
      </c>
      <c r="J31" s="66" t="s">
        <v>56</v>
      </c>
      <c r="K31" s="67">
        <f t="shared" si="11"/>
        <v>0.2</v>
      </c>
      <c r="L31" s="67">
        <f t="shared" si="12"/>
        <v>-0.15</v>
      </c>
      <c r="M31" s="68"/>
      <c r="N31" s="69">
        <f t="shared" si="13"/>
        <v>0.074</v>
      </c>
      <c r="O31" s="69">
        <f t="shared" si="14"/>
        <v>0.008</v>
      </c>
      <c r="P31" s="69">
        <f t="shared" si="15"/>
        <v>0.0313125</v>
      </c>
      <c r="Q31" s="80">
        <f t="shared" si="16"/>
        <v>0.0197687232606165</v>
      </c>
      <c r="R31" s="81">
        <f t="shared" si="17"/>
        <v>2.95078911087525</v>
      </c>
      <c r="S31" s="81">
        <f t="shared" si="18"/>
        <v>2.84434993223296</v>
      </c>
      <c r="T31" s="81">
        <f t="shared" si="19"/>
        <v>3.05722828951753</v>
      </c>
      <c r="U31" s="81">
        <f t="shared" si="20"/>
        <v>2.84434993223296</v>
      </c>
      <c r="V31" s="82">
        <f t="shared" si="21"/>
        <v>1</v>
      </c>
      <c r="W31" s="83"/>
      <c r="X31" s="83"/>
      <c r="Y31" s="83"/>
      <c r="Z31" s="83"/>
      <c r="AA31" s="92"/>
      <c r="AB31" s="93"/>
      <c r="AC31" s="93"/>
      <c r="AD31" s="94"/>
      <c r="AE31" s="94"/>
      <c r="AF31" s="95"/>
      <c r="AG31" s="107"/>
      <c r="AH31" s="108">
        <v>0.044</v>
      </c>
      <c r="AI31" s="108">
        <v>0.048</v>
      </c>
      <c r="AJ31" s="108">
        <v>0.053</v>
      </c>
      <c r="AK31" s="108">
        <v>0.012</v>
      </c>
      <c r="AL31" s="108">
        <v>0.013</v>
      </c>
      <c r="AM31" s="108">
        <v>0.015</v>
      </c>
      <c r="AN31" s="108">
        <v>0.012</v>
      </c>
      <c r="AO31" s="108">
        <v>0.024</v>
      </c>
      <c r="AP31" s="108">
        <v>0.066</v>
      </c>
      <c r="AQ31" s="108">
        <v>0.044</v>
      </c>
      <c r="AR31" s="108">
        <v>0.072</v>
      </c>
      <c r="AS31" s="108">
        <v>0.046</v>
      </c>
      <c r="AT31" s="108">
        <v>0.014</v>
      </c>
      <c r="AU31" s="108">
        <v>0.013</v>
      </c>
      <c r="AV31" s="108">
        <v>0.012</v>
      </c>
      <c r="AW31" s="108">
        <v>0.028</v>
      </c>
      <c r="AX31" s="108">
        <v>0.008</v>
      </c>
      <c r="AY31" s="108">
        <v>0.025</v>
      </c>
      <c r="AZ31" s="108">
        <v>0.039</v>
      </c>
      <c r="BA31" s="108">
        <v>0.063</v>
      </c>
      <c r="BB31" s="108">
        <v>0.022</v>
      </c>
      <c r="BC31" s="108">
        <v>0.037</v>
      </c>
      <c r="BD31" s="108">
        <v>0.031</v>
      </c>
      <c r="BE31" s="108">
        <v>0.014</v>
      </c>
      <c r="BF31" s="108">
        <v>0.019</v>
      </c>
      <c r="BG31" s="108">
        <v>0.013</v>
      </c>
      <c r="BH31" s="108">
        <v>0.01</v>
      </c>
      <c r="BI31" s="108">
        <v>0.074</v>
      </c>
      <c r="BJ31" s="108">
        <v>0.015</v>
      </c>
      <c r="BK31" s="108">
        <v>0.048</v>
      </c>
      <c r="BL31" s="108">
        <v>0.025</v>
      </c>
      <c r="BM31" s="108">
        <v>0.043</v>
      </c>
    </row>
    <row r="32" s="7" customFormat="1" ht="15" customHeight="1" spans="2:65">
      <c r="B32" s="35" t="s">
        <v>108</v>
      </c>
      <c r="C32" s="36" t="s">
        <v>109</v>
      </c>
      <c r="D32" s="46" t="s">
        <v>110</v>
      </c>
      <c r="E32" s="37"/>
      <c r="F32" s="38" t="s">
        <v>55</v>
      </c>
      <c r="G32" s="39">
        <v>0</v>
      </c>
      <c r="H32" s="40">
        <v>0.2</v>
      </c>
      <c r="I32" s="40">
        <v>0.15</v>
      </c>
      <c r="J32" s="66" t="s">
        <v>56</v>
      </c>
      <c r="K32" s="67">
        <f t="shared" si="11"/>
        <v>0.2</v>
      </c>
      <c r="L32" s="67">
        <f t="shared" si="12"/>
        <v>-0.15</v>
      </c>
      <c r="M32" s="68"/>
      <c r="N32" s="69">
        <f t="shared" si="13"/>
        <v>-0.011</v>
      </c>
      <c r="O32" s="69">
        <f t="shared" si="14"/>
        <v>-0.066</v>
      </c>
      <c r="P32" s="69">
        <f t="shared" si="15"/>
        <v>-0.03909375</v>
      </c>
      <c r="Q32" s="80">
        <f t="shared" si="16"/>
        <v>0.0178259676025663</v>
      </c>
      <c r="R32" s="81">
        <f t="shared" si="17"/>
        <v>3.27237963368314</v>
      </c>
      <c r="S32" s="81">
        <f t="shared" si="18"/>
        <v>4.47088867451959</v>
      </c>
      <c r="T32" s="81">
        <f t="shared" si="19"/>
        <v>2.07387059284669</v>
      </c>
      <c r="U32" s="81">
        <f t="shared" si="20"/>
        <v>2.07387059284669</v>
      </c>
      <c r="V32" s="82">
        <f t="shared" si="21"/>
        <v>0.999999999753963</v>
      </c>
      <c r="W32" s="83"/>
      <c r="X32" s="83"/>
      <c r="Y32" s="83"/>
      <c r="Z32" s="83"/>
      <c r="AA32" s="92"/>
      <c r="AB32" s="93"/>
      <c r="AC32" s="93"/>
      <c r="AD32" s="94"/>
      <c r="AE32" s="94"/>
      <c r="AF32" s="95"/>
      <c r="AG32" s="107"/>
      <c r="AH32" s="108">
        <v>-0.013</v>
      </c>
      <c r="AI32" s="108">
        <v>-0.061</v>
      </c>
      <c r="AJ32" s="108">
        <v>-0.045</v>
      </c>
      <c r="AK32" s="108">
        <v>-0.023</v>
      </c>
      <c r="AL32" s="108">
        <v>-0.042</v>
      </c>
      <c r="AM32" s="108">
        <v>-0.028</v>
      </c>
      <c r="AN32" s="108">
        <v>-0.062</v>
      </c>
      <c r="AO32" s="108">
        <v>-0.024</v>
      </c>
      <c r="AP32" s="108">
        <v>-0.019</v>
      </c>
      <c r="AQ32" s="108">
        <v>-0.046</v>
      </c>
      <c r="AR32" s="108">
        <v>-0.055</v>
      </c>
      <c r="AS32" s="108">
        <v>-0.064</v>
      </c>
      <c r="AT32" s="108">
        <v>-0.029</v>
      </c>
      <c r="AU32" s="108">
        <v>-0.014</v>
      </c>
      <c r="AV32" s="108">
        <v>-0.043</v>
      </c>
      <c r="AW32" s="108">
        <v>-0.042</v>
      </c>
      <c r="AX32" s="108">
        <v>-0.011</v>
      </c>
      <c r="AY32" s="108">
        <v>-0.026</v>
      </c>
      <c r="AZ32" s="108">
        <v>-0.044</v>
      </c>
      <c r="BA32" s="108">
        <v>-0.057</v>
      </c>
      <c r="BB32" s="108">
        <v>-0.043</v>
      </c>
      <c r="BC32" s="108">
        <v>-0.014</v>
      </c>
      <c r="BD32" s="108">
        <v>-0.037</v>
      </c>
      <c r="BE32" s="108">
        <v>-0.063</v>
      </c>
      <c r="BF32" s="108">
        <v>-0.039</v>
      </c>
      <c r="BG32" s="108">
        <v>-0.023</v>
      </c>
      <c r="BH32" s="108">
        <v>-0.066</v>
      </c>
      <c r="BI32" s="108">
        <v>-0.027</v>
      </c>
      <c r="BJ32" s="108">
        <v>-0.062</v>
      </c>
      <c r="BK32" s="108">
        <v>-0.049</v>
      </c>
      <c r="BL32" s="108">
        <v>-0.016</v>
      </c>
      <c r="BM32" s="108">
        <v>-0.064</v>
      </c>
    </row>
    <row r="33" s="7" customFormat="1" ht="15" customHeight="1" spans="2:65">
      <c r="B33" s="35" t="s">
        <v>111</v>
      </c>
      <c r="C33" s="36" t="s">
        <v>112</v>
      </c>
      <c r="D33" s="47" t="s">
        <v>113</v>
      </c>
      <c r="E33" s="37"/>
      <c r="F33" s="38" t="s">
        <v>55</v>
      </c>
      <c r="G33" s="39">
        <v>0</v>
      </c>
      <c r="H33" s="40">
        <v>0.35</v>
      </c>
      <c r="I33" s="45">
        <v>0</v>
      </c>
      <c r="J33" s="66" t="s">
        <v>56</v>
      </c>
      <c r="K33" s="67">
        <f t="shared" si="11"/>
        <v>0.35</v>
      </c>
      <c r="L33" s="67">
        <f t="shared" si="12"/>
        <v>0</v>
      </c>
      <c r="M33" s="68"/>
      <c r="N33" s="69">
        <f t="shared" si="13"/>
        <v>0.115</v>
      </c>
      <c r="O33" s="69">
        <f t="shared" si="14"/>
        <v>0.055</v>
      </c>
      <c r="P33" s="69">
        <f t="shared" si="15"/>
        <v>0.0843125</v>
      </c>
      <c r="Q33" s="80">
        <f t="shared" si="16"/>
        <v>0.0159321899756234</v>
      </c>
      <c r="R33" s="81">
        <f t="shared" si="17"/>
        <v>5.55871478657376</v>
      </c>
      <c r="S33" s="81">
        <f t="shared" si="18"/>
        <v>5.55871478657376</v>
      </c>
      <c r="T33" s="81">
        <f t="shared" si="19"/>
        <v>1.76398641427617</v>
      </c>
      <c r="U33" s="81">
        <f t="shared" si="20"/>
        <v>5.55871478657376</v>
      </c>
      <c r="V33" s="82">
        <f t="shared" si="21"/>
        <v>1</v>
      </c>
      <c r="W33" s="83"/>
      <c r="X33" s="83"/>
      <c r="Y33" s="83"/>
      <c r="Z33" s="83"/>
      <c r="AA33" s="92"/>
      <c r="AB33" s="93"/>
      <c r="AC33" s="93"/>
      <c r="AD33" s="94"/>
      <c r="AE33" s="94"/>
      <c r="AF33" s="95"/>
      <c r="AG33" s="107"/>
      <c r="AH33" s="108">
        <v>0.07</v>
      </c>
      <c r="AI33" s="108">
        <v>0.087</v>
      </c>
      <c r="AJ33" s="108">
        <v>0.084</v>
      </c>
      <c r="AK33" s="108">
        <v>0.061</v>
      </c>
      <c r="AL33" s="108">
        <v>0.071</v>
      </c>
      <c r="AM33" s="108">
        <v>0.078</v>
      </c>
      <c r="AN33" s="108">
        <v>0.072</v>
      </c>
      <c r="AO33" s="108">
        <v>0.081</v>
      </c>
      <c r="AP33" s="108">
        <v>0.115</v>
      </c>
      <c r="AQ33" s="108">
        <v>0.097</v>
      </c>
      <c r="AR33" s="108">
        <v>0.082</v>
      </c>
      <c r="AS33" s="108">
        <v>0.081</v>
      </c>
      <c r="AT33" s="108">
        <v>0.104</v>
      </c>
      <c r="AU33" s="108">
        <v>0.058</v>
      </c>
      <c r="AV33" s="108">
        <v>0.071</v>
      </c>
      <c r="AW33" s="108">
        <v>0.111</v>
      </c>
      <c r="AX33" s="108">
        <v>0.055</v>
      </c>
      <c r="AY33" s="108">
        <v>0.104</v>
      </c>
      <c r="AZ33" s="108">
        <v>0.1</v>
      </c>
      <c r="BA33" s="108">
        <v>0.097</v>
      </c>
      <c r="BB33" s="108">
        <v>0.087</v>
      </c>
      <c r="BC33" s="108">
        <v>0.085</v>
      </c>
      <c r="BD33" s="108">
        <v>0.109</v>
      </c>
      <c r="BE33" s="108">
        <v>0.091</v>
      </c>
      <c r="BF33" s="108">
        <v>0.073</v>
      </c>
      <c r="BG33" s="108">
        <v>0.089</v>
      </c>
      <c r="BH33" s="108">
        <v>0.095</v>
      </c>
      <c r="BI33" s="108">
        <v>0.06</v>
      </c>
      <c r="BJ33" s="108">
        <v>0.068</v>
      </c>
      <c r="BK33" s="108">
        <v>0.097</v>
      </c>
      <c r="BL33" s="108">
        <v>0.087</v>
      </c>
      <c r="BM33" s="108">
        <v>0.078</v>
      </c>
    </row>
    <row r="34" s="7" customFormat="1" ht="15" customHeight="1" spans="2:65">
      <c r="B34" s="48" t="s">
        <v>114</v>
      </c>
      <c r="C34" s="36" t="s">
        <v>115</v>
      </c>
      <c r="D34" s="49" t="s">
        <v>116</v>
      </c>
      <c r="E34" s="37"/>
      <c r="F34" s="38" t="s">
        <v>55</v>
      </c>
      <c r="G34" s="43">
        <v>0</v>
      </c>
      <c r="H34" s="40">
        <v>0.2</v>
      </c>
      <c r="I34" s="40">
        <v>0.15</v>
      </c>
      <c r="J34" s="66" t="s">
        <v>56</v>
      </c>
      <c r="K34" s="67">
        <f t="shared" si="11"/>
        <v>0.2</v>
      </c>
      <c r="L34" s="67">
        <f t="shared" si="12"/>
        <v>-0.15</v>
      </c>
      <c r="M34" s="68"/>
      <c r="N34" s="69">
        <f t="shared" si="13"/>
        <v>0.062</v>
      </c>
      <c r="O34" s="69">
        <f t="shared" si="14"/>
        <v>0.018</v>
      </c>
      <c r="P34" s="69">
        <f t="shared" si="15"/>
        <v>0.042625</v>
      </c>
      <c r="Q34" s="80">
        <f t="shared" si="16"/>
        <v>0.0135378799502872</v>
      </c>
      <c r="R34" s="81">
        <f t="shared" si="17"/>
        <v>4.30889722375592</v>
      </c>
      <c r="S34" s="81">
        <f t="shared" si="18"/>
        <v>3.87492971764908</v>
      </c>
      <c r="T34" s="81">
        <f t="shared" si="19"/>
        <v>4.74286472986277</v>
      </c>
      <c r="U34" s="81">
        <f t="shared" si="20"/>
        <v>3.87492971764908</v>
      </c>
      <c r="V34" s="82">
        <f t="shared" si="21"/>
        <v>1</v>
      </c>
      <c r="W34" s="83"/>
      <c r="X34" s="83"/>
      <c r="Y34" s="83"/>
      <c r="Z34" s="83"/>
      <c r="AA34" s="92"/>
      <c r="AB34" s="93"/>
      <c r="AC34" s="93"/>
      <c r="AD34" s="94"/>
      <c r="AE34" s="94"/>
      <c r="AF34" s="95"/>
      <c r="AG34" s="107"/>
      <c r="AH34" s="108">
        <v>0.023</v>
      </c>
      <c r="AI34" s="108">
        <v>0.046</v>
      </c>
      <c r="AJ34" s="110">
        <v>0.046</v>
      </c>
      <c r="AK34" s="110">
        <v>0.02</v>
      </c>
      <c r="AL34" s="110">
        <v>0.031</v>
      </c>
      <c r="AM34" s="110">
        <v>0.042</v>
      </c>
      <c r="AN34" s="110">
        <v>0.028</v>
      </c>
      <c r="AO34" s="110">
        <v>0.053</v>
      </c>
      <c r="AP34" s="110">
        <v>0.061</v>
      </c>
      <c r="AQ34" s="110">
        <v>0.058</v>
      </c>
      <c r="AR34" s="110">
        <v>0.048</v>
      </c>
      <c r="AS34" s="110">
        <v>0.033</v>
      </c>
      <c r="AT34" s="110">
        <v>0.057</v>
      </c>
      <c r="AU34" s="110">
        <v>0.03</v>
      </c>
      <c r="AV34" s="110">
        <v>0.027</v>
      </c>
      <c r="AW34" s="110">
        <v>0.06</v>
      </c>
      <c r="AX34" s="110">
        <v>0.018</v>
      </c>
      <c r="AY34" s="110">
        <v>0.058</v>
      </c>
      <c r="AZ34" s="110">
        <v>0.062</v>
      </c>
      <c r="BA34" s="110">
        <v>0.051</v>
      </c>
      <c r="BB34" s="110">
        <v>0.048</v>
      </c>
      <c r="BC34" s="110">
        <v>0.052</v>
      </c>
      <c r="BD34" s="110">
        <v>0.062</v>
      </c>
      <c r="BE34" s="110">
        <v>0.043</v>
      </c>
      <c r="BF34" s="110">
        <v>0.037</v>
      </c>
      <c r="BG34" s="110">
        <v>0.049</v>
      </c>
      <c r="BH34" s="110">
        <v>0.042</v>
      </c>
      <c r="BI34" s="110">
        <v>0.025</v>
      </c>
      <c r="BJ34" s="110">
        <v>0.02</v>
      </c>
      <c r="BK34" s="110">
        <v>0.047</v>
      </c>
      <c r="BL34" s="110">
        <v>0.044</v>
      </c>
      <c r="BM34" s="110">
        <v>0.043</v>
      </c>
    </row>
    <row r="35" ht="15" customHeight="1" spans="1:65">
      <c r="A35" s="41"/>
      <c r="B35" s="42" t="s">
        <v>117</v>
      </c>
      <c r="C35" s="36" t="s">
        <v>118</v>
      </c>
      <c r="D35" s="50" t="s">
        <v>119</v>
      </c>
      <c r="E35" s="42"/>
      <c r="F35" s="38" t="s">
        <v>55</v>
      </c>
      <c r="G35" s="43">
        <v>0</v>
      </c>
      <c r="H35" s="40">
        <v>0.2</v>
      </c>
      <c r="I35" s="40">
        <v>0.15</v>
      </c>
      <c r="J35" s="66" t="s">
        <v>56</v>
      </c>
      <c r="K35" s="67">
        <f t="shared" si="11"/>
        <v>0.2</v>
      </c>
      <c r="L35" s="67">
        <f t="shared" si="12"/>
        <v>-0.15</v>
      </c>
      <c r="M35" s="68"/>
      <c r="N35" s="69">
        <f t="shared" si="13"/>
        <v>-0.028</v>
      </c>
      <c r="O35" s="69">
        <f t="shared" si="14"/>
        <v>-0.054</v>
      </c>
      <c r="P35" s="69">
        <f t="shared" si="15"/>
        <v>-0.0416875</v>
      </c>
      <c r="Q35" s="80">
        <f t="shared" si="16"/>
        <v>0.0067748943569909</v>
      </c>
      <c r="R35" s="81">
        <f t="shared" si="17"/>
        <v>8.61022036057878</v>
      </c>
      <c r="S35" s="81">
        <f t="shared" si="18"/>
        <v>11.8913293336993</v>
      </c>
      <c r="T35" s="81">
        <f t="shared" si="19"/>
        <v>5.32911138745823</v>
      </c>
      <c r="U35" s="81">
        <f t="shared" si="20"/>
        <v>5.32911138745823</v>
      </c>
      <c r="V35" s="82">
        <f t="shared" si="21"/>
        <v>1</v>
      </c>
      <c r="W35" s="84"/>
      <c r="X35" s="84"/>
      <c r="Y35" s="84"/>
      <c r="Z35" s="84"/>
      <c r="AA35" s="96"/>
      <c r="AB35" s="97"/>
      <c r="AC35" s="98"/>
      <c r="AD35" s="99"/>
      <c r="AE35" s="99"/>
      <c r="AF35" s="100"/>
      <c r="AG35" s="109"/>
      <c r="AH35" s="111">
        <v>-0.047</v>
      </c>
      <c r="AI35" s="112">
        <v>-0.041</v>
      </c>
      <c r="AJ35" s="112">
        <v>-0.038</v>
      </c>
      <c r="AK35" s="112">
        <v>-0.041</v>
      </c>
      <c r="AL35" s="112">
        <v>-0.04</v>
      </c>
      <c r="AM35" s="111">
        <v>-0.036</v>
      </c>
      <c r="AN35" s="108">
        <v>-0.044</v>
      </c>
      <c r="AO35" s="108">
        <v>-0.028</v>
      </c>
      <c r="AP35" s="108">
        <v>-0.054</v>
      </c>
      <c r="AQ35" s="108">
        <v>-0.039</v>
      </c>
      <c r="AR35" s="108">
        <v>-0.034</v>
      </c>
      <c r="AS35" s="108">
        <v>-0.048</v>
      </c>
      <c r="AT35" s="108">
        <v>-0.047</v>
      </c>
      <c r="AU35" s="108">
        <v>-0.028</v>
      </c>
      <c r="AV35" s="108">
        <v>-0.044</v>
      </c>
      <c r="AW35" s="108">
        <v>-0.051</v>
      </c>
      <c r="AX35" s="108">
        <v>-0.037</v>
      </c>
      <c r="AY35" s="108">
        <v>-0.046</v>
      </c>
      <c r="AZ35" s="108">
        <v>-0.038</v>
      </c>
      <c r="BA35" s="108">
        <v>-0.046</v>
      </c>
      <c r="BB35" s="108">
        <v>-0.039</v>
      </c>
      <c r="BC35" s="108">
        <v>-0.033</v>
      </c>
      <c r="BD35" s="108">
        <v>-0.047</v>
      </c>
      <c r="BE35" s="108">
        <v>-0.048</v>
      </c>
      <c r="BF35" s="108">
        <v>-0.036</v>
      </c>
      <c r="BG35" s="108">
        <v>-0.04</v>
      </c>
      <c r="BH35" s="108">
        <v>-0.053</v>
      </c>
      <c r="BI35" s="108">
        <v>-0.035</v>
      </c>
      <c r="BJ35" s="108">
        <v>-0.048</v>
      </c>
      <c r="BK35" s="108">
        <v>-0.05</v>
      </c>
      <c r="BL35" s="108">
        <v>-0.043</v>
      </c>
      <c r="BM35" s="108">
        <v>-0.035</v>
      </c>
    </row>
    <row r="36" s="7" customFormat="1" ht="15" customHeight="1" spans="2:65">
      <c r="B36" s="35" t="s">
        <v>120</v>
      </c>
      <c r="C36" s="36" t="s">
        <v>121</v>
      </c>
      <c r="D36" s="50" t="s">
        <v>122</v>
      </c>
      <c r="E36" s="37"/>
      <c r="F36" s="38" t="s">
        <v>55</v>
      </c>
      <c r="G36" s="43">
        <v>0</v>
      </c>
      <c r="H36" s="40">
        <v>0.35</v>
      </c>
      <c r="I36" s="45">
        <v>0</v>
      </c>
      <c r="J36" s="66" t="s">
        <v>56</v>
      </c>
      <c r="K36" s="67">
        <f t="shared" si="11"/>
        <v>0.35</v>
      </c>
      <c r="L36" s="67">
        <f t="shared" si="12"/>
        <v>0</v>
      </c>
      <c r="M36" s="68"/>
      <c r="N36" s="69">
        <f t="shared" si="13"/>
        <v>0.087</v>
      </c>
      <c r="O36" s="69">
        <f t="shared" si="14"/>
        <v>0.057</v>
      </c>
      <c r="P36" s="69">
        <f t="shared" si="15"/>
        <v>0.069875</v>
      </c>
      <c r="Q36" s="80">
        <f t="shared" si="16"/>
        <v>0.0082959375989192</v>
      </c>
      <c r="R36" s="81">
        <f t="shared" si="17"/>
        <v>11.2555089628645</v>
      </c>
      <c r="S36" s="81">
        <f t="shared" si="18"/>
        <v>11.2555089628645</v>
      </c>
      <c r="T36" s="81">
        <f t="shared" si="19"/>
        <v>2.8075990674883</v>
      </c>
      <c r="U36" s="81">
        <f t="shared" si="20"/>
        <v>11.2555089628645</v>
      </c>
      <c r="V36" s="82">
        <f t="shared" si="21"/>
        <v>1</v>
      </c>
      <c r="W36" s="83"/>
      <c r="X36" s="83"/>
      <c r="Y36" s="83"/>
      <c r="Z36" s="83"/>
      <c r="AA36" s="92"/>
      <c r="AB36" s="93"/>
      <c r="AC36" s="93"/>
      <c r="AD36" s="94"/>
      <c r="AE36" s="94"/>
      <c r="AF36" s="95"/>
      <c r="AG36" s="107"/>
      <c r="AH36" s="110">
        <v>0.073</v>
      </c>
      <c r="AI36" s="110">
        <v>0.064</v>
      </c>
      <c r="AJ36" s="110">
        <v>0.074</v>
      </c>
      <c r="AK36" s="110">
        <v>0.073</v>
      </c>
      <c r="AL36" s="110">
        <v>0.057</v>
      </c>
      <c r="AM36" s="110">
        <v>0.067</v>
      </c>
      <c r="AN36" s="110">
        <v>0.065</v>
      </c>
      <c r="AO36" s="110">
        <v>0.069</v>
      </c>
      <c r="AP36" s="110">
        <v>0.072</v>
      </c>
      <c r="AQ36" s="110">
        <v>0.083</v>
      </c>
      <c r="AR36" s="110">
        <v>0.068</v>
      </c>
      <c r="AS36" s="110">
        <v>0.084</v>
      </c>
      <c r="AT36" s="110">
        <v>0.059</v>
      </c>
      <c r="AU36" s="110">
        <v>0.066</v>
      </c>
      <c r="AV36" s="110">
        <v>0.085</v>
      </c>
      <c r="AW36" s="110">
        <v>0.061</v>
      </c>
      <c r="AX36" s="110">
        <v>0.07</v>
      </c>
      <c r="AY36" s="110">
        <v>0.057</v>
      </c>
      <c r="AZ36" s="110">
        <v>0.067</v>
      </c>
      <c r="BA36" s="110">
        <v>0.087</v>
      </c>
      <c r="BB36" s="110">
        <v>0.069</v>
      </c>
      <c r="BC36" s="110">
        <v>0.079</v>
      </c>
      <c r="BD36" s="110">
        <v>0.068</v>
      </c>
      <c r="BE36" s="110">
        <v>0.078</v>
      </c>
      <c r="BF36" s="110">
        <v>0.065</v>
      </c>
      <c r="BG36" s="110">
        <v>0.058</v>
      </c>
      <c r="BH36" s="110">
        <v>0.058</v>
      </c>
      <c r="BI36" s="110">
        <v>0.076</v>
      </c>
      <c r="BJ36" s="110">
        <v>0.065</v>
      </c>
      <c r="BK36" s="110">
        <v>0.074</v>
      </c>
      <c r="BL36" s="110">
        <v>0.076</v>
      </c>
      <c r="BM36" s="110">
        <v>0.069</v>
      </c>
    </row>
    <row r="37" ht="15" customHeight="1" spans="1:65">
      <c r="A37" s="41"/>
      <c r="B37" s="42" t="s">
        <v>123</v>
      </c>
      <c r="C37" s="36" t="s">
        <v>124</v>
      </c>
      <c r="D37" s="47" t="s">
        <v>125</v>
      </c>
      <c r="E37" s="42"/>
      <c r="F37" s="38" t="s">
        <v>55</v>
      </c>
      <c r="G37" s="43">
        <v>0</v>
      </c>
      <c r="H37" s="40">
        <v>0.2</v>
      </c>
      <c r="I37" s="40">
        <v>0.15</v>
      </c>
      <c r="J37" s="66" t="s">
        <v>56</v>
      </c>
      <c r="K37" s="67">
        <f t="shared" si="11"/>
        <v>0.2</v>
      </c>
      <c r="L37" s="67">
        <f t="shared" si="12"/>
        <v>-0.15</v>
      </c>
      <c r="M37" s="68"/>
      <c r="N37" s="69">
        <f t="shared" si="13"/>
        <v>0.052</v>
      </c>
      <c r="O37" s="69">
        <f t="shared" si="14"/>
        <v>0.031</v>
      </c>
      <c r="P37" s="69">
        <f t="shared" si="15"/>
        <v>0.041125</v>
      </c>
      <c r="Q37" s="80">
        <f t="shared" si="16"/>
        <v>0.00651425236469756</v>
      </c>
      <c r="R37" s="81">
        <f t="shared" si="17"/>
        <v>8.95472420587464</v>
      </c>
      <c r="S37" s="81">
        <f t="shared" si="18"/>
        <v>8.12961033261905</v>
      </c>
      <c r="T37" s="81">
        <f t="shared" si="19"/>
        <v>9.77983807913023</v>
      </c>
      <c r="U37" s="81">
        <f t="shared" si="20"/>
        <v>8.12961033261905</v>
      </c>
      <c r="V37" s="82">
        <f t="shared" si="21"/>
        <v>1</v>
      </c>
      <c r="W37" s="84"/>
      <c r="X37" s="84"/>
      <c r="Y37" s="84"/>
      <c r="Z37" s="84"/>
      <c r="AA37" s="96"/>
      <c r="AB37" s="97"/>
      <c r="AC37" s="98"/>
      <c r="AD37" s="99"/>
      <c r="AE37" s="99"/>
      <c r="AF37" s="100"/>
      <c r="AG37" s="109"/>
      <c r="AH37" s="110">
        <v>0.046</v>
      </c>
      <c r="AI37" s="110">
        <v>0.04</v>
      </c>
      <c r="AJ37" s="108">
        <v>0.042</v>
      </c>
      <c r="AK37" s="108">
        <v>0.042</v>
      </c>
      <c r="AL37" s="108">
        <v>0.031</v>
      </c>
      <c r="AM37" s="108">
        <v>0.044</v>
      </c>
      <c r="AN37" s="108">
        <v>0.04</v>
      </c>
      <c r="AO37" s="108">
        <v>0.032</v>
      </c>
      <c r="AP37" s="108">
        <v>0.035</v>
      </c>
      <c r="AQ37" s="108">
        <v>0.048</v>
      </c>
      <c r="AR37" s="108">
        <v>0.042</v>
      </c>
      <c r="AS37" s="108">
        <v>0.052</v>
      </c>
      <c r="AT37" s="108">
        <v>0.035</v>
      </c>
      <c r="AU37" s="108">
        <v>0.039</v>
      </c>
      <c r="AV37" s="108">
        <v>0.048</v>
      </c>
      <c r="AW37" s="108">
        <v>0.038</v>
      </c>
      <c r="AX37" s="108">
        <v>0.039</v>
      </c>
      <c r="AY37" s="108">
        <v>0.034</v>
      </c>
      <c r="AZ37" s="108">
        <v>0.039</v>
      </c>
      <c r="BA37" s="108">
        <v>0.052</v>
      </c>
      <c r="BB37" s="108">
        <v>0.037</v>
      </c>
      <c r="BC37" s="108">
        <v>0.047</v>
      </c>
      <c r="BD37" s="108">
        <v>0.044</v>
      </c>
      <c r="BE37" s="108">
        <v>0.05</v>
      </c>
      <c r="BF37" s="108">
        <v>0.034</v>
      </c>
      <c r="BG37" s="108">
        <v>0.031</v>
      </c>
      <c r="BH37" s="108">
        <v>0.035</v>
      </c>
      <c r="BI37" s="108">
        <v>0.05</v>
      </c>
      <c r="BJ37" s="108">
        <v>0.032</v>
      </c>
      <c r="BK37" s="108">
        <v>0.046</v>
      </c>
      <c r="BL37" s="108">
        <v>0.051</v>
      </c>
      <c r="BM37" s="108">
        <v>0.041</v>
      </c>
    </row>
    <row r="38" ht="15" customHeight="1" spans="1:65">
      <c r="A38" s="41"/>
      <c r="B38" s="42" t="s">
        <v>126</v>
      </c>
      <c r="C38" s="51" t="s">
        <v>127</v>
      </c>
      <c r="D38" s="42" t="s">
        <v>128</v>
      </c>
      <c r="E38" s="42"/>
      <c r="F38" s="38" t="s">
        <v>55</v>
      </c>
      <c r="G38" s="43">
        <v>0</v>
      </c>
      <c r="H38" s="45">
        <v>0.2</v>
      </c>
      <c r="I38" s="45">
        <v>0.15</v>
      </c>
      <c r="J38" s="66" t="s">
        <v>56</v>
      </c>
      <c r="K38" s="67">
        <f t="shared" ref="K38:K74" si="22">IF(AND(G38="",H38=""),"",IF(G38="",H38,G38+H38))</f>
        <v>0.2</v>
      </c>
      <c r="L38" s="67">
        <f t="shared" ref="L38:L74" si="23">IF(AND(G38="",I38=""),"",IF(G38="",I38,G38-I38))</f>
        <v>-0.15</v>
      </c>
      <c r="M38" s="68"/>
      <c r="N38" s="69">
        <f t="shared" ref="N38:N74" si="24">IF(OR($AH38="",ISNUMBER($AH38)=FALSE),"",MAX(AH38:BM38))</f>
        <v>-0.023</v>
      </c>
      <c r="O38" s="69">
        <f t="shared" ref="O38:O74" si="25">IF(OR($AH38="",ISNUMBER($AH38)=FALSE),"",MIN(AH38:BM38))</f>
        <v>-0.037</v>
      </c>
      <c r="P38" s="69">
        <f t="shared" ref="P38:P74" si="26">IF(OR($AH38="",ISNUMBER($AH38)=FALSE),"",AVERAGE(AH38:BM38))</f>
        <v>-0.02875</v>
      </c>
      <c r="Q38" s="80">
        <f t="shared" ref="Q38:Q74" si="27">IF(OR($AH38="",ISNUMBER($AH38)=FALSE),"",STDEV(AH38:BM38))</f>
        <v>0.00447213595499958</v>
      </c>
      <c r="R38" s="81">
        <f t="shared" ref="R38:R74" si="28">IF(OR($AH38="",ISNUMBER($AH38)=FALSE),"",IF(AND(G38=0,I38=0),S38,IF(AND(G38="",H38=""),T38,(H38+ABS(I38))/(6*Q38))))</f>
        <v>13.0437298687488</v>
      </c>
      <c r="S38" s="81">
        <f t="shared" ref="S38:S74" si="29">IF(OR($AH38="",ISNUMBER($AH38)=FALSE),"",IF(H38="","",(K38-P38)/(3*Q38)))</f>
        <v>17.0500183284359</v>
      </c>
      <c r="T38" s="81">
        <f t="shared" ref="T38:T74" si="30">IF(OR($AH38="",ISNUMBER($AH38)=FALSE),"",IF(I38="","",(P38-L38)/(3*Q38)))</f>
        <v>9.03744140906165</v>
      </c>
      <c r="U38" s="81">
        <f t="shared" ref="U38:U74" si="31">IF(OR($AH38="",ISNUMBER($AH38)=FALSE),"",IF(AND(G38=0,I38=0),((H38)-(P38))/(3*Q38),MIN(S38:T38)))</f>
        <v>9.03744140906165</v>
      </c>
      <c r="V38" s="82">
        <f t="shared" ref="V38:V74" si="32">IF(OR($AH38="",ISNUMBER($AH38)=FALSE),"",IF(AND(G38=0,I38=0),NORMSDIST(3*U38),NORMSDIST(3*U38)+NORMSDIST(6*R38-3*U38)-1))</f>
        <v>1</v>
      </c>
      <c r="W38" s="84"/>
      <c r="X38" s="84"/>
      <c r="Y38" s="84"/>
      <c r="Z38" s="84"/>
      <c r="AA38" s="96"/>
      <c r="AB38" s="97"/>
      <c r="AC38" s="98"/>
      <c r="AD38" s="99"/>
      <c r="AE38" s="99"/>
      <c r="AF38" s="100"/>
      <c r="AG38" s="109"/>
      <c r="AH38" s="108">
        <v>-0.027</v>
      </c>
      <c r="AI38" s="108">
        <v>-0.024</v>
      </c>
      <c r="AJ38" s="108">
        <v>-0.032</v>
      </c>
      <c r="AK38" s="108">
        <v>-0.031</v>
      </c>
      <c r="AL38" s="108">
        <v>-0.026</v>
      </c>
      <c r="AM38" s="108">
        <v>-0.023</v>
      </c>
      <c r="AN38" s="108">
        <v>-0.025</v>
      </c>
      <c r="AO38" s="108">
        <v>-0.037</v>
      </c>
      <c r="AP38" s="108">
        <v>-0.037</v>
      </c>
      <c r="AQ38" s="108">
        <v>-0.035</v>
      </c>
      <c r="AR38" s="108">
        <v>-0.026</v>
      </c>
      <c r="AS38" s="108">
        <v>-0.032</v>
      </c>
      <c r="AT38" s="108">
        <v>-0.024</v>
      </c>
      <c r="AU38" s="108">
        <v>-0.027</v>
      </c>
      <c r="AV38" s="108">
        <v>-0.037</v>
      </c>
      <c r="AW38" s="108">
        <v>-0.023</v>
      </c>
      <c r="AX38" s="108">
        <v>-0.031</v>
      </c>
      <c r="AY38" s="108">
        <v>-0.023</v>
      </c>
      <c r="AZ38" s="108">
        <v>-0.028</v>
      </c>
      <c r="BA38" s="108">
        <v>-0.035</v>
      </c>
      <c r="BB38" s="108">
        <v>-0.032</v>
      </c>
      <c r="BC38" s="108">
        <v>-0.032</v>
      </c>
      <c r="BD38" s="108">
        <v>-0.024</v>
      </c>
      <c r="BE38" s="108">
        <v>-0.028</v>
      </c>
      <c r="BF38" s="108">
        <v>-0.031</v>
      </c>
      <c r="BG38" s="108">
        <v>-0.027</v>
      </c>
      <c r="BH38" s="108">
        <v>-0.023</v>
      </c>
      <c r="BI38" s="108">
        <v>-0.026</v>
      </c>
      <c r="BJ38" s="108">
        <v>-0.033</v>
      </c>
      <c r="BK38" s="108">
        <v>-0.028</v>
      </c>
      <c r="BL38" s="108">
        <v>-0.025</v>
      </c>
      <c r="BM38" s="108">
        <v>-0.028</v>
      </c>
    </row>
    <row r="39" ht="15" customHeight="1" spans="1:65">
      <c r="A39" s="41"/>
      <c r="B39" s="42" t="s">
        <v>129</v>
      </c>
      <c r="C39" s="36" t="s">
        <v>130</v>
      </c>
      <c r="D39" s="42" t="s">
        <v>131</v>
      </c>
      <c r="E39" s="42"/>
      <c r="F39" s="38" t="s">
        <v>55</v>
      </c>
      <c r="G39" s="43">
        <v>0</v>
      </c>
      <c r="H39" s="45">
        <v>0.35</v>
      </c>
      <c r="I39" s="45">
        <v>0</v>
      </c>
      <c r="J39" s="66" t="s">
        <v>56</v>
      </c>
      <c r="K39" s="67">
        <f t="shared" si="22"/>
        <v>0.35</v>
      </c>
      <c r="L39" s="67">
        <f t="shared" si="23"/>
        <v>0</v>
      </c>
      <c r="M39" s="68"/>
      <c r="N39" s="69">
        <f t="shared" si="24"/>
        <v>0.116</v>
      </c>
      <c r="O39" s="69">
        <f t="shared" si="25"/>
        <v>0.042</v>
      </c>
      <c r="P39" s="69">
        <f t="shared" si="26"/>
        <v>0.07696875</v>
      </c>
      <c r="Q39" s="80">
        <f t="shared" si="27"/>
        <v>0.0218329203564325</v>
      </c>
      <c r="R39" s="81">
        <f t="shared" si="28"/>
        <v>4.16849487750057</v>
      </c>
      <c r="S39" s="81">
        <f t="shared" si="29"/>
        <v>4.16849487750057</v>
      </c>
      <c r="T39" s="81">
        <f t="shared" si="30"/>
        <v>1.17511764716538</v>
      </c>
      <c r="U39" s="81">
        <f t="shared" si="31"/>
        <v>4.16849487750057</v>
      </c>
      <c r="V39" s="82">
        <f t="shared" si="32"/>
        <v>1</v>
      </c>
      <c r="W39" s="84"/>
      <c r="X39" s="84"/>
      <c r="Y39" s="84"/>
      <c r="Z39" s="84"/>
      <c r="AA39" s="96"/>
      <c r="AB39" s="97"/>
      <c r="AC39" s="98"/>
      <c r="AD39" s="99"/>
      <c r="AE39" s="99"/>
      <c r="AF39" s="100"/>
      <c r="AG39" s="109"/>
      <c r="AH39" s="108">
        <v>0.05</v>
      </c>
      <c r="AI39" s="108">
        <v>0.108</v>
      </c>
      <c r="AJ39" s="108">
        <v>0.096</v>
      </c>
      <c r="AK39" s="108">
        <v>0.065</v>
      </c>
      <c r="AL39" s="108">
        <v>0.047</v>
      </c>
      <c r="AM39" s="108">
        <v>0.08</v>
      </c>
      <c r="AN39" s="108">
        <v>0.053</v>
      </c>
      <c r="AO39" s="108">
        <v>0.058</v>
      </c>
      <c r="AP39" s="108">
        <v>0.07</v>
      </c>
      <c r="AQ39" s="108">
        <v>0.1</v>
      </c>
      <c r="AR39" s="108">
        <v>0.047</v>
      </c>
      <c r="AS39" s="108">
        <v>0.083</v>
      </c>
      <c r="AT39" s="108">
        <v>0.056</v>
      </c>
      <c r="AU39" s="108">
        <v>0.042</v>
      </c>
      <c r="AV39" s="108">
        <v>0.081</v>
      </c>
      <c r="AW39" s="108">
        <v>0.081</v>
      </c>
      <c r="AX39" s="108">
        <v>0.082</v>
      </c>
      <c r="AY39" s="108">
        <v>0.116</v>
      </c>
      <c r="AZ39" s="108">
        <v>0.095</v>
      </c>
      <c r="BA39" s="108">
        <v>0.105</v>
      </c>
      <c r="BB39" s="108">
        <v>0.081</v>
      </c>
      <c r="BC39" s="108">
        <v>0.094</v>
      </c>
      <c r="BD39" s="108">
        <v>0.061</v>
      </c>
      <c r="BE39" s="108">
        <v>0.112</v>
      </c>
      <c r="BF39" s="108">
        <v>0.102</v>
      </c>
      <c r="BG39" s="108">
        <v>0.083</v>
      </c>
      <c r="BH39" s="108">
        <v>0.081</v>
      </c>
      <c r="BI39" s="108">
        <v>0.073</v>
      </c>
      <c r="BJ39" s="108">
        <v>0.102</v>
      </c>
      <c r="BK39" s="108">
        <v>0.048</v>
      </c>
      <c r="BL39" s="108">
        <v>0.056</v>
      </c>
      <c r="BM39" s="108">
        <v>0.055</v>
      </c>
    </row>
    <row r="40" ht="15" customHeight="1" spans="1:65">
      <c r="A40" s="41"/>
      <c r="B40" s="42" t="s">
        <v>132</v>
      </c>
      <c r="C40" s="36" t="s">
        <v>133</v>
      </c>
      <c r="D40" s="42" t="s">
        <v>134</v>
      </c>
      <c r="E40" s="42"/>
      <c r="F40" s="38" t="s">
        <v>55</v>
      </c>
      <c r="G40" s="43">
        <v>0</v>
      </c>
      <c r="H40" s="45">
        <v>0.2</v>
      </c>
      <c r="I40" s="45">
        <v>0.15</v>
      </c>
      <c r="J40" s="66" t="s">
        <v>56</v>
      </c>
      <c r="K40" s="67">
        <f t="shared" si="22"/>
        <v>0.2</v>
      </c>
      <c r="L40" s="67">
        <f t="shared" si="23"/>
        <v>-0.15</v>
      </c>
      <c r="M40" s="68"/>
      <c r="N40" s="69">
        <f t="shared" si="24"/>
        <v>0.067</v>
      </c>
      <c r="O40" s="69">
        <f t="shared" si="25"/>
        <v>0.023</v>
      </c>
      <c r="P40" s="69">
        <f t="shared" si="26"/>
        <v>0.04884375</v>
      </c>
      <c r="Q40" s="80">
        <f t="shared" si="27"/>
        <v>0.0135029491999627</v>
      </c>
      <c r="R40" s="81">
        <f t="shared" si="28"/>
        <v>4.32004390074239</v>
      </c>
      <c r="S40" s="81">
        <f t="shared" si="29"/>
        <v>3.73143791926624</v>
      </c>
      <c r="T40" s="81">
        <f t="shared" si="30"/>
        <v>4.90864988221854</v>
      </c>
      <c r="U40" s="81">
        <f t="shared" si="31"/>
        <v>3.73143791926624</v>
      </c>
      <c r="V40" s="82">
        <f t="shared" si="32"/>
        <v>1</v>
      </c>
      <c r="W40" s="84"/>
      <c r="X40" s="84"/>
      <c r="Y40" s="84"/>
      <c r="Z40" s="84"/>
      <c r="AA40" s="96"/>
      <c r="AB40" s="97"/>
      <c r="AC40" s="98"/>
      <c r="AD40" s="99"/>
      <c r="AE40" s="99"/>
      <c r="AF40" s="100"/>
      <c r="AG40" s="109"/>
      <c r="AH40" s="108">
        <v>0.03</v>
      </c>
      <c r="AI40" s="108">
        <v>0.061</v>
      </c>
      <c r="AJ40" s="108">
        <v>0.046</v>
      </c>
      <c r="AK40" s="108">
        <v>0.055</v>
      </c>
      <c r="AL40" s="108">
        <v>0.031</v>
      </c>
      <c r="AM40" s="108">
        <v>0.046</v>
      </c>
      <c r="AN40" s="108">
        <v>0.027</v>
      </c>
      <c r="AO40" s="108">
        <v>0.05</v>
      </c>
      <c r="AP40" s="108">
        <v>0.065</v>
      </c>
      <c r="AQ40" s="108">
        <v>0.064</v>
      </c>
      <c r="AR40" s="108">
        <v>0.032</v>
      </c>
      <c r="AS40" s="108">
        <v>0.056</v>
      </c>
      <c r="AT40" s="108">
        <v>0.04</v>
      </c>
      <c r="AU40" s="108">
        <v>0.023</v>
      </c>
      <c r="AV40" s="108">
        <v>0.055</v>
      </c>
      <c r="AW40" s="108">
        <v>0.065</v>
      </c>
      <c r="AX40" s="108">
        <v>0.039</v>
      </c>
      <c r="AY40" s="108">
        <v>0.066</v>
      </c>
      <c r="AZ40" s="108">
        <v>0.043</v>
      </c>
      <c r="BA40" s="108">
        <v>0.064</v>
      </c>
      <c r="BB40" s="108">
        <v>0.04</v>
      </c>
      <c r="BC40" s="108">
        <v>0.067</v>
      </c>
      <c r="BD40" s="108">
        <v>0.029</v>
      </c>
      <c r="BE40" s="108">
        <v>0.064</v>
      </c>
      <c r="BF40" s="108">
        <v>0.067</v>
      </c>
      <c r="BG40" s="108">
        <v>0.046</v>
      </c>
      <c r="BH40" s="108">
        <v>0.05</v>
      </c>
      <c r="BI40" s="108">
        <v>0.054</v>
      </c>
      <c r="BJ40" s="108">
        <v>0.062</v>
      </c>
      <c r="BK40" s="108">
        <v>0.037</v>
      </c>
      <c r="BL40" s="108">
        <v>0.048</v>
      </c>
      <c r="BM40" s="108">
        <v>0.041</v>
      </c>
    </row>
    <row r="41" ht="15" customHeight="1" spans="1:65">
      <c r="A41" s="41"/>
      <c r="B41" s="42" t="s">
        <v>135</v>
      </c>
      <c r="C41" s="51" t="s">
        <v>136</v>
      </c>
      <c r="D41" s="42" t="s">
        <v>137</v>
      </c>
      <c r="E41" s="42"/>
      <c r="F41" s="38" t="s">
        <v>55</v>
      </c>
      <c r="G41" s="43">
        <v>0</v>
      </c>
      <c r="H41" s="45">
        <v>0.2</v>
      </c>
      <c r="I41" s="45">
        <v>0.15</v>
      </c>
      <c r="J41" s="66" t="s">
        <v>56</v>
      </c>
      <c r="K41" s="67">
        <f t="shared" si="22"/>
        <v>0.2</v>
      </c>
      <c r="L41" s="67">
        <f t="shared" si="23"/>
        <v>-0.15</v>
      </c>
      <c r="M41" s="68"/>
      <c r="N41" s="69">
        <f t="shared" si="24"/>
        <v>-0.005</v>
      </c>
      <c r="O41" s="69">
        <f t="shared" si="25"/>
        <v>-0.052</v>
      </c>
      <c r="P41" s="69">
        <f t="shared" si="26"/>
        <v>-0.028125</v>
      </c>
      <c r="Q41" s="80">
        <f t="shared" si="27"/>
        <v>0.0141893872199408</v>
      </c>
      <c r="R41" s="81">
        <f t="shared" si="28"/>
        <v>4.11105373538299</v>
      </c>
      <c r="S41" s="81">
        <f t="shared" si="29"/>
        <v>5.35905219076712</v>
      </c>
      <c r="T41" s="81">
        <f t="shared" si="30"/>
        <v>2.86305527999887</v>
      </c>
      <c r="U41" s="81">
        <f t="shared" si="31"/>
        <v>2.86305527999887</v>
      </c>
      <c r="V41" s="82">
        <f t="shared" si="32"/>
        <v>1</v>
      </c>
      <c r="W41" s="84"/>
      <c r="X41" s="84"/>
      <c r="Y41" s="84"/>
      <c r="Z41" s="84"/>
      <c r="AA41" s="96"/>
      <c r="AB41" s="97"/>
      <c r="AC41" s="98"/>
      <c r="AD41" s="99"/>
      <c r="AE41" s="99"/>
      <c r="AF41" s="100"/>
      <c r="AG41" s="109"/>
      <c r="AH41" s="108">
        <v>-0.02</v>
      </c>
      <c r="AI41" s="108">
        <v>-0.047</v>
      </c>
      <c r="AJ41" s="108">
        <v>-0.05</v>
      </c>
      <c r="AK41" s="108">
        <v>-0.01</v>
      </c>
      <c r="AL41" s="108">
        <v>-0.016</v>
      </c>
      <c r="AM41" s="108">
        <v>-0.034</v>
      </c>
      <c r="AN41" s="108">
        <v>-0.026</v>
      </c>
      <c r="AO41" s="108">
        <v>-0.008</v>
      </c>
      <c r="AP41" s="108">
        <v>-0.005</v>
      </c>
      <c r="AQ41" s="108">
        <v>-0.036</v>
      </c>
      <c r="AR41" s="108">
        <v>-0.015</v>
      </c>
      <c r="AS41" s="108">
        <v>-0.027</v>
      </c>
      <c r="AT41" s="108">
        <v>-0.016</v>
      </c>
      <c r="AU41" s="108">
        <v>-0.019</v>
      </c>
      <c r="AV41" s="108">
        <v>-0.026</v>
      </c>
      <c r="AW41" s="108">
        <v>-0.016</v>
      </c>
      <c r="AX41" s="108">
        <v>-0.043</v>
      </c>
      <c r="AY41" s="108">
        <v>-0.05</v>
      </c>
      <c r="AZ41" s="108">
        <v>-0.052</v>
      </c>
      <c r="BA41" s="108">
        <v>-0.041</v>
      </c>
      <c r="BB41" s="108">
        <v>-0.041</v>
      </c>
      <c r="BC41" s="108">
        <v>-0.027</v>
      </c>
      <c r="BD41" s="108">
        <v>-0.032</v>
      </c>
      <c r="BE41" s="108">
        <v>-0.048</v>
      </c>
      <c r="BF41" s="108">
        <v>-0.035</v>
      </c>
      <c r="BG41" s="108">
        <v>-0.037</v>
      </c>
      <c r="BH41" s="108">
        <v>-0.031</v>
      </c>
      <c r="BI41" s="108">
        <v>-0.019</v>
      </c>
      <c r="BJ41" s="108">
        <v>-0.04</v>
      </c>
      <c r="BK41" s="108">
        <v>-0.011</v>
      </c>
      <c r="BL41" s="108">
        <v>-0.008</v>
      </c>
      <c r="BM41" s="108">
        <v>-0.014</v>
      </c>
    </row>
    <row r="42" ht="15" customHeight="1" spans="1:65">
      <c r="A42" s="41"/>
      <c r="B42" s="42" t="s">
        <v>138</v>
      </c>
      <c r="C42" s="36" t="s">
        <v>139</v>
      </c>
      <c r="D42" s="42" t="s">
        <v>140</v>
      </c>
      <c r="E42" s="42"/>
      <c r="F42" s="38" t="s">
        <v>55</v>
      </c>
      <c r="G42" s="43">
        <v>0</v>
      </c>
      <c r="H42" s="45">
        <v>0.35</v>
      </c>
      <c r="I42" s="45">
        <v>0</v>
      </c>
      <c r="J42" s="66" t="s">
        <v>56</v>
      </c>
      <c r="K42" s="67">
        <f t="shared" si="22"/>
        <v>0.35</v>
      </c>
      <c r="L42" s="67">
        <f t="shared" si="23"/>
        <v>0</v>
      </c>
      <c r="M42" s="68"/>
      <c r="N42" s="69">
        <f t="shared" si="24"/>
        <v>0.102</v>
      </c>
      <c r="O42" s="69">
        <f t="shared" si="25"/>
        <v>0.051</v>
      </c>
      <c r="P42" s="69">
        <f t="shared" si="26"/>
        <v>0.07459375</v>
      </c>
      <c r="Q42" s="80">
        <f t="shared" si="27"/>
        <v>0.0146504637711465</v>
      </c>
      <c r="R42" s="81">
        <f t="shared" si="28"/>
        <v>6.26615544513571</v>
      </c>
      <c r="S42" s="81">
        <f t="shared" si="29"/>
        <v>6.26615544513571</v>
      </c>
      <c r="T42" s="81">
        <f t="shared" si="30"/>
        <v>1.69718745575161</v>
      </c>
      <c r="U42" s="81">
        <f t="shared" si="31"/>
        <v>6.26615544513571</v>
      </c>
      <c r="V42" s="82">
        <f t="shared" si="32"/>
        <v>1</v>
      </c>
      <c r="W42" s="84"/>
      <c r="X42" s="84"/>
      <c r="Y42" s="84"/>
      <c r="Z42" s="84"/>
      <c r="AA42" s="96"/>
      <c r="AB42" s="97"/>
      <c r="AC42" s="98"/>
      <c r="AD42" s="99"/>
      <c r="AE42" s="99"/>
      <c r="AF42" s="100"/>
      <c r="AG42" s="109"/>
      <c r="AH42" s="108">
        <v>0.086</v>
      </c>
      <c r="AI42" s="108">
        <v>0.076</v>
      </c>
      <c r="AJ42" s="108">
        <v>0.097</v>
      </c>
      <c r="AK42" s="108">
        <v>0.057</v>
      </c>
      <c r="AL42" s="108">
        <v>0.062</v>
      </c>
      <c r="AM42" s="108">
        <v>0.063</v>
      </c>
      <c r="AN42" s="108">
        <v>0.052</v>
      </c>
      <c r="AO42" s="108">
        <v>0.091</v>
      </c>
      <c r="AP42" s="108">
        <v>0.096</v>
      </c>
      <c r="AQ42" s="108">
        <v>0.058</v>
      </c>
      <c r="AR42" s="108">
        <v>0.07</v>
      </c>
      <c r="AS42" s="108">
        <v>0.082</v>
      </c>
      <c r="AT42" s="108">
        <v>0.081</v>
      </c>
      <c r="AU42" s="108">
        <v>0.061</v>
      </c>
      <c r="AV42" s="108">
        <v>0.059</v>
      </c>
      <c r="AW42" s="108">
        <v>0.073</v>
      </c>
      <c r="AX42" s="108">
        <v>0.065</v>
      </c>
      <c r="AY42" s="108">
        <v>0.095</v>
      </c>
      <c r="AZ42" s="108">
        <v>0.076</v>
      </c>
      <c r="BA42" s="108">
        <v>0.053</v>
      </c>
      <c r="BB42" s="108">
        <v>0.068</v>
      </c>
      <c r="BC42" s="108">
        <v>0.102</v>
      </c>
      <c r="BD42" s="108">
        <v>0.086</v>
      </c>
      <c r="BE42" s="108">
        <v>0.079</v>
      </c>
      <c r="BF42" s="108">
        <v>0.057</v>
      </c>
      <c r="BG42" s="108">
        <v>0.077</v>
      </c>
      <c r="BH42" s="108">
        <v>0.051</v>
      </c>
      <c r="BI42" s="108">
        <v>0.091</v>
      </c>
      <c r="BJ42" s="108">
        <v>0.09</v>
      </c>
      <c r="BK42" s="108">
        <v>0.075</v>
      </c>
      <c r="BL42" s="108">
        <v>0.076</v>
      </c>
      <c r="BM42" s="108">
        <v>0.082</v>
      </c>
    </row>
    <row r="43" ht="15" customHeight="1" spans="1:65">
      <c r="A43" s="41"/>
      <c r="B43" s="42" t="s">
        <v>141</v>
      </c>
      <c r="C43" s="36" t="s">
        <v>142</v>
      </c>
      <c r="D43" s="42" t="s">
        <v>143</v>
      </c>
      <c r="E43" s="42"/>
      <c r="F43" s="38" t="s">
        <v>55</v>
      </c>
      <c r="G43" s="43">
        <v>0</v>
      </c>
      <c r="H43" s="45">
        <v>0.2</v>
      </c>
      <c r="I43" s="45">
        <v>0.15</v>
      </c>
      <c r="J43" s="66" t="s">
        <v>56</v>
      </c>
      <c r="K43" s="67">
        <f t="shared" si="22"/>
        <v>0.2</v>
      </c>
      <c r="L43" s="67">
        <f t="shared" si="23"/>
        <v>-0.15</v>
      </c>
      <c r="M43" s="68"/>
      <c r="N43" s="69">
        <f t="shared" si="24"/>
        <v>0.065</v>
      </c>
      <c r="O43" s="69">
        <f t="shared" si="25"/>
        <v>0.018</v>
      </c>
      <c r="P43" s="69">
        <f t="shared" si="26"/>
        <v>0.04134375</v>
      </c>
      <c r="Q43" s="80">
        <f t="shared" si="27"/>
        <v>0.0130077132824609</v>
      </c>
      <c r="R43" s="81">
        <f t="shared" si="28"/>
        <v>4.48451869030568</v>
      </c>
      <c r="S43" s="81">
        <f t="shared" si="29"/>
        <v>4.06569667690749</v>
      </c>
      <c r="T43" s="81">
        <f t="shared" si="30"/>
        <v>4.90334070370387</v>
      </c>
      <c r="U43" s="81">
        <f t="shared" si="31"/>
        <v>4.06569667690749</v>
      </c>
      <c r="V43" s="82">
        <f t="shared" si="32"/>
        <v>1</v>
      </c>
      <c r="W43" s="84"/>
      <c r="X43" s="84"/>
      <c r="Y43" s="84"/>
      <c r="Z43" s="84"/>
      <c r="AA43" s="96"/>
      <c r="AB43" s="97"/>
      <c r="AC43" s="98"/>
      <c r="AD43" s="99"/>
      <c r="AE43" s="99"/>
      <c r="AF43" s="100"/>
      <c r="AG43" s="109"/>
      <c r="AH43" s="108">
        <v>0.045</v>
      </c>
      <c r="AI43" s="108">
        <v>0.049</v>
      </c>
      <c r="AJ43" s="108">
        <v>0.06</v>
      </c>
      <c r="AK43" s="108">
        <v>0.038</v>
      </c>
      <c r="AL43" s="108">
        <v>0.018</v>
      </c>
      <c r="AM43" s="108">
        <v>0.044</v>
      </c>
      <c r="AN43" s="108">
        <v>0.023</v>
      </c>
      <c r="AO43" s="108">
        <v>0.064</v>
      </c>
      <c r="AP43" s="108">
        <v>0.054</v>
      </c>
      <c r="AQ43" s="108">
        <v>0.026</v>
      </c>
      <c r="AR43" s="108">
        <v>0.03</v>
      </c>
      <c r="AS43" s="108">
        <v>0.047</v>
      </c>
      <c r="AT43" s="108">
        <v>0.05</v>
      </c>
      <c r="AU43" s="108">
        <v>0.032</v>
      </c>
      <c r="AV43" s="108">
        <v>0.034</v>
      </c>
      <c r="AW43" s="108">
        <v>0.032</v>
      </c>
      <c r="AX43" s="108">
        <v>0.025</v>
      </c>
      <c r="AY43" s="108">
        <v>0.054</v>
      </c>
      <c r="AZ43" s="108">
        <v>0.053</v>
      </c>
      <c r="BA43" s="108">
        <v>0.018</v>
      </c>
      <c r="BB43" s="108">
        <v>0.033</v>
      </c>
      <c r="BC43" s="108">
        <v>0.058</v>
      </c>
      <c r="BD43" s="108">
        <v>0.043</v>
      </c>
      <c r="BE43" s="108">
        <v>0.035</v>
      </c>
      <c r="BF43" s="108">
        <v>0.038</v>
      </c>
      <c r="BG43" s="108">
        <v>0.048</v>
      </c>
      <c r="BH43" s="108">
        <v>0.028</v>
      </c>
      <c r="BI43" s="108">
        <v>0.065</v>
      </c>
      <c r="BJ43" s="108">
        <v>0.051</v>
      </c>
      <c r="BK43" s="108">
        <v>0.052</v>
      </c>
      <c r="BL43" s="108">
        <v>0.034</v>
      </c>
      <c r="BM43" s="108">
        <v>0.042</v>
      </c>
    </row>
    <row r="44" ht="15" customHeight="1" spans="1:65">
      <c r="A44" s="41"/>
      <c r="B44" s="42" t="s">
        <v>144</v>
      </c>
      <c r="C44" s="36" t="s">
        <v>145</v>
      </c>
      <c r="D44" s="42" t="s">
        <v>146</v>
      </c>
      <c r="E44" s="42"/>
      <c r="F44" s="38" t="s">
        <v>55</v>
      </c>
      <c r="G44" s="43">
        <v>0</v>
      </c>
      <c r="H44" s="45">
        <v>0.2</v>
      </c>
      <c r="I44" s="45">
        <v>0.15</v>
      </c>
      <c r="J44" s="66" t="s">
        <v>56</v>
      </c>
      <c r="K44" s="67">
        <f t="shared" si="22"/>
        <v>0.2</v>
      </c>
      <c r="L44" s="67">
        <f t="shared" si="23"/>
        <v>-0.15</v>
      </c>
      <c r="M44" s="68"/>
      <c r="N44" s="69">
        <f t="shared" si="24"/>
        <v>-0.019</v>
      </c>
      <c r="O44" s="69">
        <f t="shared" si="25"/>
        <v>-0.044</v>
      </c>
      <c r="P44" s="69">
        <f t="shared" si="26"/>
        <v>-0.03325</v>
      </c>
      <c r="Q44" s="80">
        <f t="shared" si="27"/>
        <v>0.0083318278209952</v>
      </c>
      <c r="R44" s="81">
        <f t="shared" si="28"/>
        <v>7.00126485887531</v>
      </c>
      <c r="S44" s="81">
        <f t="shared" si="29"/>
        <v>9.33168587618666</v>
      </c>
      <c r="T44" s="81">
        <f t="shared" si="30"/>
        <v>4.67084384156395</v>
      </c>
      <c r="U44" s="81">
        <f t="shared" si="31"/>
        <v>4.67084384156395</v>
      </c>
      <c r="V44" s="82">
        <f t="shared" si="32"/>
        <v>1</v>
      </c>
      <c r="W44" s="84"/>
      <c r="X44" s="84"/>
      <c r="Y44" s="84"/>
      <c r="Z44" s="84"/>
      <c r="AA44" s="96"/>
      <c r="AB44" s="97"/>
      <c r="AC44" s="98"/>
      <c r="AD44" s="99"/>
      <c r="AE44" s="99"/>
      <c r="AF44" s="100"/>
      <c r="AG44" s="109"/>
      <c r="AH44" s="108">
        <v>-0.041</v>
      </c>
      <c r="AI44" s="108">
        <v>-0.027</v>
      </c>
      <c r="AJ44" s="108">
        <v>-0.037</v>
      </c>
      <c r="AK44" s="108">
        <v>-0.019</v>
      </c>
      <c r="AL44" s="108">
        <v>-0.044</v>
      </c>
      <c r="AM44" s="108">
        <v>-0.019</v>
      </c>
      <c r="AN44" s="108">
        <v>-0.029</v>
      </c>
      <c r="AO44" s="108">
        <v>-0.027</v>
      </c>
      <c r="AP44" s="108">
        <v>-0.042</v>
      </c>
      <c r="AQ44" s="108">
        <v>-0.032</v>
      </c>
      <c r="AR44" s="108">
        <v>-0.04</v>
      </c>
      <c r="AS44" s="108">
        <v>-0.035</v>
      </c>
      <c r="AT44" s="108">
        <v>-0.031</v>
      </c>
      <c r="AU44" s="108">
        <v>-0.029</v>
      </c>
      <c r="AV44" s="108">
        <v>-0.025</v>
      </c>
      <c r="AW44" s="108">
        <v>-0.041</v>
      </c>
      <c r="AX44" s="108">
        <v>-0.04</v>
      </c>
      <c r="AY44" s="108">
        <v>-0.041</v>
      </c>
      <c r="AZ44" s="108">
        <v>-0.023</v>
      </c>
      <c r="BA44" s="108">
        <v>-0.035</v>
      </c>
      <c r="BB44" s="108">
        <v>-0.035</v>
      </c>
      <c r="BC44" s="108">
        <v>-0.044</v>
      </c>
      <c r="BD44" s="108">
        <v>-0.043</v>
      </c>
      <c r="BE44" s="108">
        <v>-0.044</v>
      </c>
      <c r="BF44" s="108">
        <v>-0.019</v>
      </c>
      <c r="BG44" s="108">
        <v>-0.029</v>
      </c>
      <c r="BH44" s="108">
        <v>-0.023</v>
      </c>
      <c r="BI44" s="108">
        <v>-0.026</v>
      </c>
      <c r="BJ44" s="108">
        <v>-0.039</v>
      </c>
      <c r="BK44" s="108">
        <v>-0.023</v>
      </c>
      <c r="BL44" s="108">
        <v>-0.042</v>
      </c>
      <c r="BM44" s="108">
        <v>-0.04</v>
      </c>
    </row>
    <row r="45" ht="15" customHeight="1" spans="1:65">
      <c r="A45" s="41"/>
      <c r="B45" s="42" t="s">
        <v>147</v>
      </c>
      <c r="C45" s="36" t="s">
        <v>148</v>
      </c>
      <c r="D45" s="42" t="s">
        <v>61</v>
      </c>
      <c r="E45" s="42"/>
      <c r="F45" s="38" t="s">
        <v>55</v>
      </c>
      <c r="G45" s="43">
        <v>32.13</v>
      </c>
      <c r="H45" s="45">
        <v>0.15</v>
      </c>
      <c r="I45" s="45">
        <v>0.15</v>
      </c>
      <c r="J45" s="66" t="s">
        <v>56</v>
      </c>
      <c r="K45" s="67">
        <f t="shared" si="22"/>
        <v>32.28</v>
      </c>
      <c r="L45" s="67">
        <f t="shared" si="23"/>
        <v>31.98</v>
      </c>
      <c r="M45" s="68"/>
      <c r="N45" s="69">
        <f t="shared" si="24"/>
        <v>32.201</v>
      </c>
      <c r="O45" s="69">
        <f t="shared" si="25"/>
        <v>32.187</v>
      </c>
      <c r="P45" s="69">
        <f t="shared" si="26"/>
        <v>32.1943125</v>
      </c>
      <c r="Q45" s="80">
        <f t="shared" si="27"/>
        <v>0.00467275907996155</v>
      </c>
      <c r="R45" s="81">
        <f t="shared" si="28"/>
        <v>10.7003162680519</v>
      </c>
      <c r="S45" s="81">
        <f t="shared" si="29"/>
        <v>6.11255566812458</v>
      </c>
      <c r="T45" s="81">
        <f t="shared" si="30"/>
        <v>15.2880768679791</v>
      </c>
      <c r="U45" s="81">
        <f t="shared" si="31"/>
        <v>6.11255566812458</v>
      </c>
      <c r="V45" s="82">
        <f t="shared" si="32"/>
        <v>1</v>
      </c>
      <c r="W45" s="84"/>
      <c r="X45" s="84"/>
      <c r="Y45" s="84"/>
      <c r="Z45" s="84"/>
      <c r="AA45" s="96"/>
      <c r="AB45" s="97"/>
      <c r="AC45" s="98"/>
      <c r="AD45" s="99"/>
      <c r="AE45" s="99"/>
      <c r="AF45" s="100"/>
      <c r="AG45" s="109"/>
      <c r="AH45" s="108">
        <v>32.192</v>
      </c>
      <c r="AI45" s="108">
        <v>32.201</v>
      </c>
      <c r="AJ45" s="108">
        <v>32.189</v>
      </c>
      <c r="AK45" s="108">
        <v>32.2</v>
      </c>
      <c r="AL45" s="108">
        <v>32.187</v>
      </c>
      <c r="AM45" s="108">
        <v>32.187</v>
      </c>
      <c r="AN45" s="108">
        <v>32.187</v>
      </c>
      <c r="AO45" s="108">
        <v>32.19</v>
      </c>
      <c r="AP45" s="108">
        <v>32.195</v>
      </c>
      <c r="AQ45" s="108">
        <v>32.194</v>
      </c>
      <c r="AR45" s="108">
        <v>32.197</v>
      </c>
      <c r="AS45" s="108">
        <v>32.201</v>
      </c>
      <c r="AT45" s="108">
        <v>32.193</v>
      </c>
      <c r="AU45" s="108">
        <v>32.193</v>
      </c>
      <c r="AV45" s="108">
        <v>32.192</v>
      </c>
      <c r="AW45" s="108">
        <v>32.194</v>
      </c>
      <c r="AX45" s="108">
        <v>32.193</v>
      </c>
      <c r="AY45" s="108">
        <v>32.199</v>
      </c>
      <c r="AZ45" s="108">
        <v>32.199</v>
      </c>
      <c r="BA45" s="108">
        <v>32.187</v>
      </c>
      <c r="BB45" s="108">
        <v>32.197</v>
      </c>
      <c r="BC45" s="108">
        <v>32.198</v>
      </c>
      <c r="BD45" s="108">
        <v>32.19</v>
      </c>
      <c r="BE45" s="108">
        <v>32.201</v>
      </c>
      <c r="BF45" s="108">
        <v>32.194</v>
      </c>
      <c r="BG45" s="108">
        <v>32.196</v>
      </c>
      <c r="BH45" s="108">
        <v>32.201</v>
      </c>
      <c r="BI45" s="108">
        <v>32.189</v>
      </c>
      <c r="BJ45" s="108">
        <v>32.19</v>
      </c>
      <c r="BK45" s="108">
        <v>32.195</v>
      </c>
      <c r="BL45" s="108">
        <v>32.201</v>
      </c>
      <c r="BM45" s="108">
        <v>32.196</v>
      </c>
    </row>
    <row r="46" ht="15" customHeight="1" spans="1:65">
      <c r="A46" s="41"/>
      <c r="B46" s="42" t="s">
        <v>149</v>
      </c>
      <c r="C46" s="36" t="s">
        <v>150</v>
      </c>
      <c r="D46" s="42" t="s">
        <v>61</v>
      </c>
      <c r="E46" s="42"/>
      <c r="F46" s="38" t="s">
        <v>55</v>
      </c>
      <c r="G46" s="43">
        <v>32.13</v>
      </c>
      <c r="H46" s="45">
        <v>0.15</v>
      </c>
      <c r="I46" s="45">
        <v>0.15</v>
      </c>
      <c r="J46" s="66" t="s">
        <v>56</v>
      </c>
      <c r="K46" s="67">
        <f t="shared" si="22"/>
        <v>32.28</v>
      </c>
      <c r="L46" s="67">
        <f t="shared" si="23"/>
        <v>31.98</v>
      </c>
      <c r="M46" s="68"/>
      <c r="N46" s="69">
        <f t="shared" si="24"/>
        <v>32.172</v>
      </c>
      <c r="O46" s="69">
        <f t="shared" si="25"/>
        <v>32.107</v>
      </c>
      <c r="P46" s="69">
        <f t="shared" si="26"/>
        <v>32.139625</v>
      </c>
      <c r="Q46" s="80">
        <f t="shared" si="27"/>
        <v>0.0181334657648543</v>
      </c>
      <c r="R46" s="81">
        <f t="shared" si="28"/>
        <v>2.75733280379906</v>
      </c>
      <c r="S46" s="81">
        <f t="shared" si="29"/>
        <v>2.58040394888846</v>
      </c>
      <c r="T46" s="81">
        <f t="shared" si="30"/>
        <v>2.9342616587096</v>
      </c>
      <c r="U46" s="81">
        <f t="shared" si="31"/>
        <v>2.58040394888846</v>
      </c>
      <c r="V46" s="82">
        <f t="shared" si="32"/>
        <v>0.999999999999995</v>
      </c>
      <c r="W46" s="84"/>
      <c r="X46" s="84"/>
      <c r="Y46" s="84"/>
      <c r="Z46" s="84"/>
      <c r="AA46" s="96"/>
      <c r="AB46" s="97"/>
      <c r="AC46" s="98"/>
      <c r="AD46" s="99"/>
      <c r="AE46" s="99"/>
      <c r="AF46" s="100"/>
      <c r="AG46" s="109"/>
      <c r="AH46" s="108">
        <v>32.107</v>
      </c>
      <c r="AI46" s="108">
        <v>32.129</v>
      </c>
      <c r="AJ46" s="108">
        <v>32.153</v>
      </c>
      <c r="AK46" s="108">
        <v>32.143</v>
      </c>
      <c r="AL46" s="108">
        <v>32.129</v>
      </c>
      <c r="AM46" s="108">
        <v>32.139</v>
      </c>
      <c r="AN46" s="108">
        <v>32.115</v>
      </c>
      <c r="AO46" s="108">
        <v>32.118</v>
      </c>
      <c r="AP46" s="108">
        <v>32.139</v>
      </c>
      <c r="AQ46" s="108">
        <v>32.153</v>
      </c>
      <c r="AR46" s="108">
        <v>32.108</v>
      </c>
      <c r="AS46" s="108">
        <v>32.149</v>
      </c>
      <c r="AT46" s="108">
        <v>32.153</v>
      </c>
      <c r="AU46" s="108">
        <v>32.127</v>
      </c>
      <c r="AV46" s="108">
        <v>32.134</v>
      </c>
      <c r="AW46" s="108">
        <v>32.13</v>
      </c>
      <c r="AX46" s="108">
        <v>32.142</v>
      </c>
      <c r="AY46" s="108">
        <v>32.149</v>
      </c>
      <c r="AZ46" s="108">
        <v>32.124</v>
      </c>
      <c r="BA46" s="108">
        <v>32.127</v>
      </c>
      <c r="BB46" s="108">
        <v>32.172</v>
      </c>
      <c r="BC46" s="108">
        <v>32.114</v>
      </c>
      <c r="BD46" s="108">
        <v>32.168</v>
      </c>
      <c r="BE46" s="108">
        <v>32.125</v>
      </c>
      <c r="BF46" s="108">
        <v>32.144</v>
      </c>
      <c r="BG46" s="108">
        <v>32.166</v>
      </c>
      <c r="BH46" s="108">
        <v>32.16</v>
      </c>
      <c r="BI46" s="108">
        <v>32.148</v>
      </c>
      <c r="BJ46" s="108">
        <v>32.165</v>
      </c>
      <c r="BK46" s="108">
        <v>32.13</v>
      </c>
      <c r="BL46" s="108">
        <v>32.167</v>
      </c>
      <c r="BM46" s="108">
        <v>32.141</v>
      </c>
    </row>
    <row r="47" ht="15" customHeight="1" spans="1:65">
      <c r="A47" s="41"/>
      <c r="B47" s="42" t="s">
        <v>151</v>
      </c>
      <c r="C47" s="36" t="s">
        <v>152</v>
      </c>
      <c r="D47" s="42" t="s">
        <v>153</v>
      </c>
      <c r="E47" s="42"/>
      <c r="F47" s="38" t="s">
        <v>55</v>
      </c>
      <c r="G47" s="43">
        <v>1.5</v>
      </c>
      <c r="H47" s="45">
        <v>0.15</v>
      </c>
      <c r="I47" s="45">
        <v>0.15</v>
      </c>
      <c r="J47" s="66" t="s">
        <v>56</v>
      </c>
      <c r="K47" s="67">
        <f t="shared" si="22"/>
        <v>1.65</v>
      </c>
      <c r="L47" s="67">
        <f t="shared" si="23"/>
        <v>1.35</v>
      </c>
      <c r="M47" s="68"/>
      <c r="N47" s="69">
        <f t="shared" si="24"/>
        <v>1.55</v>
      </c>
      <c r="O47" s="69">
        <f t="shared" si="25"/>
        <v>1.465</v>
      </c>
      <c r="P47" s="69">
        <f t="shared" si="26"/>
        <v>1.50153125</v>
      </c>
      <c r="Q47" s="80">
        <f t="shared" si="27"/>
        <v>0.0266106750044704</v>
      </c>
      <c r="R47" s="81">
        <f t="shared" si="28"/>
        <v>1.87894519742924</v>
      </c>
      <c r="S47" s="81">
        <f t="shared" si="29"/>
        <v>1.85976429853881</v>
      </c>
      <c r="T47" s="81">
        <f t="shared" si="30"/>
        <v>1.89812609631966</v>
      </c>
      <c r="U47" s="81">
        <f t="shared" si="31"/>
        <v>1.85976429853881</v>
      </c>
      <c r="V47" s="82">
        <f t="shared" si="32"/>
        <v>0.999999981733971</v>
      </c>
      <c r="W47" s="84"/>
      <c r="X47" s="84"/>
      <c r="Y47" s="84"/>
      <c r="Z47" s="84"/>
      <c r="AA47" s="96"/>
      <c r="AB47" s="97"/>
      <c r="AC47" s="98"/>
      <c r="AD47" s="99"/>
      <c r="AE47" s="99"/>
      <c r="AF47" s="100"/>
      <c r="AG47" s="109"/>
      <c r="AH47" s="108">
        <v>1.465</v>
      </c>
      <c r="AI47" s="108">
        <v>1.496</v>
      </c>
      <c r="AJ47" s="108">
        <v>1.528</v>
      </c>
      <c r="AK47" s="108">
        <v>1.502</v>
      </c>
      <c r="AL47" s="108">
        <v>1.497</v>
      </c>
      <c r="AM47" s="108">
        <v>1.539</v>
      </c>
      <c r="AN47" s="108">
        <v>1.479</v>
      </c>
      <c r="AO47" s="108">
        <v>1.496</v>
      </c>
      <c r="AP47" s="108">
        <v>1.465</v>
      </c>
      <c r="AQ47" s="108">
        <v>1.483</v>
      </c>
      <c r="AR47" s="108">
        <v>1.488</v>
      </c>
      <c r="AS47" s="108">
        <v>1.55</v>
      </c>
      <c r="AT47" s="108">
        <v>1.47</v>
      </c>
      <c r="AU47" s="108">
        <v>1.55</v>
      </c>
      <c r="AV47" s="108">
        <v>1.498</v>
      </c>
      <c r="AW47" s="108">
        <v>1.483</v>
      </c>
      <c r="AX47" s="108">
        <v>1.496</v>
      </c>
      <c r="AY47" s="108">
        <v>1.485</v>
      </c>
      <c r="AZ47" s="108">
        <v>1.536</v>
      </c>
      <c r="BA47" s="108">
        <v>1.549</v>
      </c>
      <c r="BB47" s="108">
        <v>1.545</v>
      </c>
      <c r="BC47" s="108">
        <v>1.524</v>
      </c>
      <c r="BD47" s="108">
        <v>1.511</v>
      </c>
      <c r="BE47" s="108">
        <v>1.484</v>
      </c>
      <c r="BF47" s="108">
        <v>1.465</v>
      </c>
      <c r="BG47" s="108">
        <v>1.507</v>
      </c>
      <c r="BH47" s="108">
        <v>1.509</v>
      </c>
      <c r="BI47" s="108">
        <v>1.468</v>
      </c>
      <c r="BJ47" s="108">
        <v>1.477</v>
      </c>
      <c r="BK47" s="108">
        <v>1.492</v>
      </c>
      <c r="BL47" s="108">
        <v>1.496</v>
      </c>
      <c r="BM47" s="108">
        <v>1.516</v>
      </c>
    </row>
    <row r="48" ht="15" customHeight="1" spans="1:65">
      <c r="A48" s="41"/>
      <c r="B48" s="42" t="s">
        <v>154</v>
      </c>
      <c r="C48" s="36" t="s">
        <v>155</v>
      </c>
      <c r="D48" s="42" t="s">
        <v>153</v>
      </c>
      <c r="E48" s="42"/>
      <c r="F48" s="38" t="s">
        <v>55</v>
      </c>
      <c r="G48" s="43">
        <v>1.5</v>
      </c>
      <c r="H48" s="45">
        <v>0.15</v>
      </c>
      <c r="I48" s="45">
        <v>0.15</v>
      </c>
      <c r="J48" s="66" t="s">
        <v>56</v>
      </c>
      <c r="K48" s="67">
        <f t="shared" si="22"/>
        <v>1.65</v>
      </c>
      <c r="L48" s="67">
        <f t="shared" si="23"/>
        <v>1.35</v>
      </c>
      <c r="M48" s="68"/>
      <c r="N48" s="69">
        <f t="shared" si="24"/>
        <v>1.541</v>
      </c>
      <c r="O48" s="69">
        <f t="shared" si="25"/>
        <v>1.539</v>
      </c>
      <c r="P48" s="69">
        <f t="shared" si="26"/>
        <v>1.54028125</v>
      </c>
      <c r="Q48" s="80">
        <f t="shared" si="27"/>
        <v>0.000812577539724363</v>
      </c>
      <c r="R48" s="81">
        <f t="shared" si="28"/>
        <v>61.5325892676786</v>
      </c>
      <c r="S48" s="81">
        <f t="shared" si="29"/>
        <v>45.0085251914208</v>
      </c>
      <c r="T48" s="81">
        <f t="shared" si="30"/>
        <v>78.0566533439362</v>
      </c>
      <c r="U48" s="81">
        <f t="shared" si="31"/>
        <v>45.0085251914208</v>
      </c>
      <c r="V48" s="82">
        <f t="shared" si="32"/>
        <v>1</v>
      </c>
      <c r="W48" s="84"/>
      <c r="X48" s="84"/>
      <c r="Y48" s="84"/>
      <c r="Z48" s="84"/>
      <c r="AA48" s="96"/>
      <c r="AB48" s="97"/>
      <c r="AC48" s="98"/>
      <c r="AD48" s="99"/>
      <c r="AE48" s="99"/>
      <c r="AF48" s="100"/>
      <c r="AG48" s="109"/>
      <c r="AH48" s="108">
        <v>1.541</v>
      </c>
      <c r="AI48" s="108">
        <v>1.539</v>
      </c>
      <c r="AJ48" s="108">
        <v>1.541</v>
      </c>
      <c r="AK48" s="108">
        <v>1.54</v>
      </c>
      <c r="AL48" s="108">
        <v>1.541</v>
      </c>
      <c r="AM48" s="108">
        <v>1.541</v>
      </c>
      <c r="AN48" s="108">
        <v>1.539</v>
      </c>
      <c r="AO48" s="108">
        <v>1.541</v>
      </c>
      <c r="AP48" s="108">
        <v>1.539</v>
      </c>
      <c r="AQ48" s="108">
        <v>1.541</v>
      </c>
      <c r="AR48" s="108">
        <v>1.541</v>
      </c>
      <c r="AS48" s="108">
        <v>1.541</v>
      </c>
      <c r="AT48" s="108">
        <v>1.54</v>
      </c>
      <c r="AU48" s="108">
        <v>1.541</v>
      </c>
      <c r="AV48" s="108">
        <v>1.54</v>
      </c>
      <c r="AW48" s="108">
        <v>1.54</v>
      </c>
      <c r="AX48" s="108">
        <v>1.541</v>
      </c>
      <c r="AY48" s="108">
        <v>1.541</v>
      </c>
      <c r="AZ48" s="108">
        <v>1.54</v>
      </c>
      <c r="BA48" s="108">
        <v>1.541</v>
      </c>
      <c r="BB48" s="108">
        <v>1.541</v>
      </c>
      <c r="BC48" s="108">
        <v>1.54</v>
      </c>
      <c r="BD48" s="108">
        <v>1.541</v>
      </c>
      <c r="BE48" s="108">
        <v>1.539</v>
      </c>
      <c r="BF48" s="108">
        <v>1.539</v>
      </c>
      <c r="BG48" s="108">
        <v>1.541</v>
      </c>
      <c r="BH48" s="108">
        <v>1.539</v>
      </c>
      <c r="BI48" s="108">
        <v>1.54</v>
      </c>
      <c r="BJ48" s="108">
        <v>1.541</v>
      </c>
      <c r="BK48" s="108">
        <v>1.539</v>
      </c>
      <c r="BL48" s="108">
        <v>1.54</v>
      </c>
      <c r="BM48" s="108">
        <v>1.54</v>
      </c>
    </row>
    <row r="49" ht="15" customHeight="1" spans="1:65">
      <c r="A49" s="41"/>
      <c r="B49" s="42" t="s">
        <v>156</v>
      </c>
      <c r="C49" s="51" t="s">
        <v>157</v>
      </c>
      <c r="D49" s="42" t="s">
        <v>153</v>
      </c>
      <c r="E49" s="42"/>
      <c r="F49" s="38" t="s">
        <v>55</v>
      </c>
      <c r="G49" s="43">
        <v>1.5</v>
      </c>
      <c r="H49" s="45">
        <v>0.15</v>
      </c>
      <c r="I49" s="45">
        <v>0.15</v>
      </c>
      <c r="J49" s="66" t="s">
        <v>56</v>
      </c>
      <c r="K49" s="67">
        <f t="shared" si="22"/>
        <v>1.65</v>
      </c>
      <c r="L49" s="67">
        <f t="shared" si="23"/>
        <v>1.35</v>
      </c>
      <c r="M49" s="68"/>
      <c r="N49" s="69">
        <f t="shared" si="24"/>
        <v>1.539</v>
      </c>
      <c r="O49" s="69">
        <f t="shared" si="25"/>
        <v>1.461</v>
      </c>
      <c r="P49" s="69">
        <f t="shared" si="26"/>
        <v>1.50071875</v>
      </c>
      <c r="Q49" s="80">
        <f t="shared" si="27"/>
        <v>0.0206526330040506</v>
      </c>
      <c r="R49" s="81">
        <f t="shared" si="28"/>
        <v>2.4209988135747</v>
      </c>
      <c r="S49" s="81">
        <f t="shared" si="29"/>
        <v>2.40939819425965</v>
      </c>
      <c r="T49" s="81">
        <f t="shared" si="30"/>
        <v>2.43259943288974</v>
      </c>
      <c r="U49" s="81">
        <f t="shared" si="31"/>
        <v>2.40939819425965</v>
      </c>
      <c r="V49" s="82">
        <f t="shared" si="32"/>
        <v>0.999999999999609</v>
      </c>
      <c r="W49" s="84"/>
      <c r="X49" s="84"/>
      <c r="Y49" s="84"/>
      <c r="Z49" s="84"/>
      <c r="AA49" s="96"/>
      <c r="AB49" s="97"/>
      <c r="AC49" s="98"/>
      <c r="AD49" s="99"/>
      <c r="AE49" s="99"/>
      <c r="AF49" s="100"/>
      <c r="AG49" s="109"/>
      <c r="AH49" s="108">
        <v>1.487</v>
      </c>
      <c r="AI49" s="108">
        <v>1.536</v>
      </c>
      <c r="AJ49" s="108">
        <v>1.478</v>
      </c>
      <c r="AK49" s="108">
        <v>1.485</v>
      </c>
      <c r="AL49" s="108">
        <v>1.513</v>
      </c>
      <c r="AM49" s="108">
        <v>1.475</v>
      </c>
      <c r="AN49" s="108">
        <v>1.489</v>
      </c>
      <c r="AO49" s="108">
        <v>1.51</v>
      </c>
      <c r="AP49" s="108">
        <v>1.516</v>
      </c>
      <c r="AQ49" s="108">
        <v>1.532</v>
      </c>
      <c r="AR49" s="108">
        <v>1.506</v>
      </c>
      <c r="AS49" s="108">
        <v>1.461</v>
      </c>
      <c r="AT49" s="108">
        <v>1.486</v>
      </c>
      <c r="AU49" s="108">
        <v>1.5</v>
      </c>
      <c r="AV49" s="108">
        <v>1.493</v>
      </c>
      <c r="AW49" s="108">
        <v>1.489</v>
      </c>
      <c r="AX49" s="108">
        <v>1.508</v>
      </c>
      <c r="AY49" s="108">
        <v>1.48</v>
      </c>
      <c r="AZ49" s="108">
        <v>1.539</v>
      </c>
      <c r="BA49" s="108">
        <v>1.461</v>
      </c>
      <c r="BB49" s="108">
        <v>1.515</v>
      </c>
      <c r="BC49" s="108">
        <v>1.491</v>
      </c>
      <c r="BD49" s="108">
        <v>1.501</v>
      </c>
      <c r="BE49" s="108">
        <v>1.513</v>
      </c>
      <c r="BF49" s="108">
        <v>1.535</v>
      </c>
      <c r="BG49" s="108">
        <v>1.492</v>
      </c>
      <c r="BH49" s="108">
        <v>1.509</v>
      </c>
      <c r="BI49" s="108">
        <v>1.506</v>
      </c>
      <c r="BJ49" s="108">
        <v>1.473</v>
      </c>
      <c r="BK49" s="108">
        <v>1.521</v>
      </c>
      <c r="BL49" s="108">
        <v>1.508</v>
      </c>
      <c r="BM49" s="108">
        <v>1.515</v>
      </c>
    </row>
    <row r="50" ht="15" customHeight="1" spans="1:65">
      <c r="A50" s="41"/>
      <c r="B50" s="42" t="s">
        <v>158</v>
      </c>
      <c r="C50" s="51" t="s">
        <v>159</v>
      </c>
      <c r="D50" s="42" t="s">
        <v>153</v>
      </c>
      <c r="E50" s="42"/>
      <c r="F50" s="38" t="s">
        <v>55</v>
      </c>
      <c r="G50" s="43">
        <v>1.5</v>
      </c>
      <c r="H50" s="45">
        <v>0.15</v>
      </c>
      <c r="I50" s="45">
        <v>0.15</v>
      </c>
      <c r="J50" s="66" t="s">
        <v>56</v>
      </c>
      <c r="K50" s="67">
        <f t="shared" si="22"/>
        <v>1.65</v>
      </c>
      <c r="L50" s="67">
        <f t="shared" si="23"/>
        <v>1.35</v>
      </c>
      <c r="M50" s="68"/>
      <c r="N50" s="69">
        <f t="shared" si="24"/>
        <v>1.542</v>
      </c>
      <c r="O50" s="69">
        <f t="shared" si="25"/>
        <v>1.473</v>
      </c>
      <c r="P50" s="69">
        <f t="shared" si="26"/>
        <v>1.50003125</v>
      </c>
      <c r="Q50" s="80">
        <f t="shared" si="27"/>
        <v>0.0207060601616859</v>
      </c>
      <c r="R50" s="81">
        <f t="shared" si="28"/>
        <v>2.41475199094221</v>
      </c>
      <c r="S50" s="81">
        <f t="shared" si="29"/>
        <v>2.41424891761076</v>
      </c>
      <c r="T50" s="81">
        <f t="shared" si="30"/>
        <v>2.41525506427365</v>
      </c>
      <c r="U50" s="81">
        <f t="shared" si="31"/>
        <v>2.41424891761076</v>
      </c>
      <c r="V50" s="82">
        <f t="shared" si="32"/>
        <v>0.999999999999565</v>
      </c>
      <c r="W50" s="84"/>
      <c r="X50" s="84"/>
      <c r="Y50" s="84"/>
      <c r="Z50" s="84"/>
      <c r="AA50" s="96"/>
      <c r="AB50" s="97"/>
      <c r="AC50" s="98"/>
      <c r="AD50" s="99"/>
      <c r="AE50" s="99"/>
      <c r="AF50" s="100"/>
      <c r="AG50" s="109"/>
      <c r="AH50" s="108">
        <v>1.481</v>
      </c>
      <c r="AI50" s="108">
        <v>1.542</v>
      </c>
      <c r="AJ50" s="108">
        <v>1.482</v>
      </c>
      <c r="AK50" s="108">
        <v>1.518</v>
      </c>
      <c r="AL50" s="108">
        <v>1.506</v>
      </c>
      <c r="AM50" s="108">
        <v>1.526</v>
      </c>
      <c r="AN50" s="108">
        <v>1.528</v>
      </c>
      <c r="AO50" s="108">
        <v>1.486</v>
      </c>
      <c r="AP50" s="108">
        <v>1.489</v>
      </c>
      <c r="AQ50" s="108">
        <v>1.473</v>
      </c>
      <c r="AR50" s="108">
        <v>1.493</v>
      </c>
      <c r="AS50" s="108">
        <v>1.483</v>
      </c>
      <c r="AT50" s="108">
        <v>1.475</v>
      </c>
      <c r="AU50" s="108">
        <v>1.496</v>
      </c>
      <c r="AV50" s="108">
        <v>1.502</v>
      </c>
      <c r="AW50" s="108">
        <v>1.476</v>
      </c>
      <c r="AX50" s="108">
        <v>1.477</v>
      </c>
      <c r="AY50" s="108">
        <v>1.517</v>
      </c>
      <c r="AZ50" s="108">
        <v>1.507</v>
      </c>
      <c r="BA50" s="108">
        <v>1.481</v>
      </c>
      <c r="BB50" s="108">
        <v>1.478</v>
      </c>
      <c r="BC50" s="108">
        <v>1.493</v>
      </c>
      <c r="BD50" s="108">
        <v>1.528</v>
      </c>
      <c r="BE50" s="108">
        <v>1.518</v>
      </c>
      <c r="BF50" s="108">
        <v>1.478</v>
      </c>
      <c r="BG50" s="108">
        <v>1.525</v>
      </c>
      <c r="BH50" s="108">
        <v>1.501</v>
      </c>
      <c r="BI50" s="108">
        <v>1.486</v>
      </c>
      <c r="BJ50" s="108">
        <v>1.527</v>
      </c>
      <c r="BK50" s="108">
        <v>1.524</v>
      </c>
      <c r="BL50" s="108">
        <v>1.524</v>
      </c>
      <c r="BM50" s="108">
        <v>1.481</v>
      </c>
    </row>
    <row r="51" ht="15" customHeight="1" spans="1:65">
      <c r="A51" s="41"/>
      <c r="B51" s="42" t="s">
        <v>160</v>
      </c>
      <c r="C51" s="42" t="s">
        <v>161</v>
      </c>
      <c r="D51" s="51" t="s">
        <v>61</v>
      </c>
      <c r="E51" s="42"/>
      <c r="F51" s="38" t="s">
        <v>55</v>
      </c>
      <c r="G51" s="43">
        <v>8.65</v>
      </c>
      <c r="H51" s="45">
        <v>0.15</v>
      </c>
      <c r="I51" s="45">
        <v>0.15</v>
      </c>
      <c r="J51" s="66" t="s">
        <v>56</v>
      </c>
      <c r="K51" s="67">
        <f t="shared" si="22"/>
        <v>8.8</v>
      </c>
      <c r="L51" s="67">
        <f t="shared" si="23"/>
        <v>8.5</v>
      </c>
      <c r="M51" s="68"/>
      <c r="N51" s="69">
        <f t="shared" si="24"/>
        <v>8.698</v>
      </c>
      <c r="O51" s="69">
        <f t="shared" si="25"/>
        <v>8.61</v>
      </c>
      <c r="P51" s="69">
        <f t="shared" si="26"/>
        <v>8.653</v>
      </c>
      <c r="Q51" s="80">
        <f t="shared" si="27"/>
        <v>0.0272550675962732</v>
      </c>
      <c r="R51" s="81">
        <f t="shared" si="28"/>
        <v>1.8345212252138</v>
      </c>
      <c r="S51" s="81">
        <f t="shared" si="29"/>
        <v>1.79783080070953</v>
      </c>
      <c r="T51" s="81">
        <f t="shared" si="30"/>
        <v>1.87121164971808</v>
      </c>
      <c r="U51" s="81">
        <f t="shared" si="31"/>
        <v>1.79783080070953</v>
      </c>
      <c r="V51" s="82">
        <f t="shared" si="32"/>
        <v>0.999999955543378</v>
      </c>
      <c r="W51" s="84"/>
      <c r="X51" s="84"/>
      <c r="Y51" s="84"/>
      <c r="Z51" s="84"/>
      <c r="AA51" s="96"/>
      <c r="AB51" s="97"/>
      <c r="AC51" s="98"/>
      <c r="AD51" s="99"/>
      <c r="AE51" s="99"/>
      <c r="AF51" s="100"/>
      <c r="AG51" s="109"/>
      <c r="AH51" s="108">
        <v>8.664</v>
      </c>
      <c r="AI51" s="108">
        <v>8.61</v>
      </c>
      <c r="AJ51" s="108">
        <v>8.666</v>
      </c>
      <c r="AK51" s="108">
        <v>8.629</v>
      </c>
      <c r="AL51" s="108">
        <v>8.653</v>
      </c>
      <c r="AM51" s="108">
        <v>8.672</v>
      </c>
      <c r="AN51" s="108">
        <v>8.635</v>
      </c>
      <c r="AO51" s="108">
        <v>8.692</v>
      </c>
      <c r="AP51" s="108">
        <v>8.66</v>
      </c>
      <c r="AQ51" s="108">
        <v>8.698</v>
      </c>
      <c r="AR51" s="108">
        <v>8.639</v>
      </c>
      <c r="AS51" s="108">
        <v>8.66</v>
      </c>
      <c r="AT51" s="108">
        <v>8.619</v>
      </c>
      <c r="AU51" s="108">
        <v>8.628</v>
      </c>
      <c r="AV51" s="108">
        <v>8.679</v>
      </c>
      <c r="AW51" s="108">
        <v>8.698</v>
      </c>
      <c r="AX51" s="108">
        <v>8.621</v>
      </c>
      <c r="AY51" s="108">
        <v>8.638</v>
      </c>
      <c r="AZ51" s="108">
        <v>8.624</v>
      </c>
      <c r="BA51" s="108">
        <v>8.64</v>
      </c>
      <c r="BB51" s="108">
        <v>8.618</v>
      </c>
      <c r="BC51" s="108">
        <v>8.614</v>
      </c>
      <c r="BD51" s="108">
        <v>8.624</v>
      </c>
      <c r="BE51" s="108">
        <v>8.696</v>
      </c>
      <c r="BF51" s="108">
        <v>8.652</v>
      </c>
      <c r="BG51" s="108">
        <v>8.671</v>
      </c>
      <c r="BH51" s="108">
        <v>8.646</v>
      </c>
      <c r="BI51" s="108">
        <v>8.669</v>
      </c>
      <c r="BJ51" s="108">
        <v>8.695</v>
      </c>
      <c r="BK51" s="108">
        <v>8.683</v>
      </c>
      <c r="BL51" s="108">
        <v>8.664</v>
      </c>
      <c r="BM51" s="108">
        <v>8.639</v>
      </c>
    </row>
    <row r="52" ht="15" customHeight="1" spans="1:65">
      <c r="A52" s="41"/>
      <c r="B52" s="42" t="s">
        <v>162</v>
      </c>
      <c r="C52" s="42" t="s">
        <v>163</v>
      </c>
      <c r="D52" s="42" t="s">
        <v>61</v>
      </c>
      <c r="E52" s="42"/>
      <c r="F52" s="38" t="s">
        <v>55</v>
      </c>
      <c r="G52" s="43">
        <v>8.65</v>
      </c>
      <c r="H52" s="45">
        <v>0.15</v>
      </c>
      <c r="I52" s="45">
        <v>0.15</v>
      </c>
      <c r="J52" s="66" t="s">
        <v>56</v>
      </c>
      <c r="K52" s="67">
        <f t="shared" si="22"/>
        <v>8.8</v>
      </c>
      <c r="L52" s="67">
        <f t="shared" si="23"/>
        <v>8.5</v>
      </c>
      <c r="M52" s="68"/>
      <c r="N52" s="69">
        <f t="shared" si="24"/>
        <v>8.711</v>
      </c>
      <c r="O52" s="69">
        <f t="shared" si="25"/>
        <v>8.617</v>
      </c>
      <c r="P52" s="69">
        <f t="shared" si="26"/>
        <v>8.67084375</v>
      </c>
      <c r="Q52" s="80">
        <f t="shared" si="27"/>
        <v>0.0249271317074646</v>
      </c>
      <c r="R52" s="81">
        <f t="shared" si="28"/>
        <v>2.00584650439454</v>
      </c>
      <c r="S52" s="81">
        <f t="shared" si="29"/>
        <v>1.72711741722137</v>
      </c>
      <c r="T52" s="81">
        <f t="shared" si="30"/>
        <v>2.28457559156771</v>
      </c>
      <c r="U52" s="81">
        <f t="shared" si="31"/>
        <v>1.72711741722137</v>
      </c>
      <c r="V52" s="82">
        <f t="shared" si="32"/>
        <v>0.999999889854883</v>
      </c>
      <c r="W52" s="84" t="str">
        <f t="shared" ref="W52:W86" si="33">IF($P52="","",IF(F52="Tolerance",IF(($X$9*3*Q52+P52)-G52&lt;H52,"",($X$9*3*Q52+P52)-G52),IF(OR(F52="GD&amp;T",F52="MAX"),IF(($X$9*3*Q52+P52)&lt;H52,"",($X$9*3*Q52+P52)),"")))</f>
        <v/>
      </c>
      <c r="X52" s="84">
        <f t="shared" ref="X52:X86" si="34">IF(P52="","",IF(F52="Tolerance",IF(-(($X$9*3*Q52)-P52)-G52&gt;I52,"",-(($X$9*3*Q52)-P52)-G52),IF(F52="MIN",IF(-(($X$9*3*Q52)-P52)&gt;I52,"",-(($X$9*3*Q52)-P52)),"")))</f>
        <v>-0.0786155055127828</v>
      </c>
      <c r="Y52" s="84">
        <f t="shared" ref="Y52:Y86" si="35">IF(OR(G52="",P52=""),"",P52-G52)</f>
        <v>0.0208437500000009</v>
      </c>
      <c r="Z52" s="84" t="str">
        <f t="shared" ref="Z52:Z86" si="36">IF(OR($R52&gt;$Z$9,$Q52=""),"",$Z$9*6*$Q52)</f>
        <v/>
      </c>
      <c r="AA52" s="96"/>
      <c r="AB52" s="97" t="str">
        <f t="shared" ref="AB52:AB86" si="37">IF(AA52="","",IF(AA52&gt;=0.966,"Normal","Not Normal"))</f>
        <v/>
      </c>
      <c r="AC52" s="98"/>
      <c r="AD52" s="99"/>
      <c r="AE52" s="99"/>
      <c r="AF52" s="100"/>
      <c r="AG52" s="109"/>
      <c r="AH52" s="108">
        <v>8.679</v>
      </c>
      <c r="AI52" s="108">
        <v>8.629</v>
      </c>
      <c r="AJ52" s="108">
        <v>8.639</v>
      </c>
      <c r="AK52" s="108">
        <v>8.642</v>
      </c>
      <c r="AL52" s="108">
        <v>8.632</v>
      </c>
      <c r="AM52" s="108">
        <v>8.693</v>
      </c>
      <c r="AN52" s="108">
        <v>8.679</v>
      </c>
      <c r="AO52" s="108">
        <v>8.67</v>
      </c>
      <c r="AP52" s="108">
        <v>8.709</v>
      </c>
      <c r="AQ52" s="108">
        <v>8.669</v>
      </c>
      <c r="AR52" s="108">
        <v>8.653</v>
      </c>
      <c r="AS52" s="108">
        <v>8.646</v>
      </c>
      <c r="AT52" s="108">
        <v>8.617</v>
      </c>
      <c r="AU52" s="108">
        <v>8.692</v>
      </c>
      <c r="AV52" s="108">
        <v>8.661</v>
      </c>
      <c r="AW52" s="108">
        <v>8.687</v>
      </c>
      <c r="AX52" s="108">
        <v>8.711</v>
      </c>
      <c r="AY52" s="108">
        <v>8.684</v>
      </c>
      <c r="AZ52" s="108">
        <v>8.647</v>
      </c>
      <c r="BA52" s="108">
        <v>8.677</v>
      </c>
      <c r="BB52" s="108">
        <v>8.699</v>
      </c>
      <c r="BC52" s="108">
        <v>8.674</v>
      </c>
      <c r="BD52" s="108">
        <v>8.679</v>
      </c>
      <c r="BE52" s="108">
        <v>8.69</v>
      </c>
      <c r="BF52" s="108">
        <v>8.709</v>
      </c>
      <c r="BG52" s="108">
        <v>8.679</v>
      </c>
      <c r="BH52" s="108">
        <v>8.662</v>
      </c>
      <c r="BI52" s="108">
        <v>8.665</v>
      </c>
      <c r="BJ52" s="108">
        <v>8.702</v>
      </c>
      <c r="BK52" s="108">
        <v>8.664</v>
      </c>
      <c r="BL52" s="108">
        <v>8.687</v>
      </c>
      <c r="BM52" s="108">
        <v>8.641</v>
      </c>
    </row>
    <row r="53" ht="15" customHeight="1" spans="1:65">
      <c r="A53" s="41"/>
      <c r="B53" s="42" t="s">
        <v>164</v>
      </c>
      <c r="C53" s="42" t="s">
        <v>165</v>
      </c>
      <c r="D53" s="42" t="s">
        <v>166</v>
      </c>
      <c r="E53" s="42"/>
      <c r="F53" s="38" t="s">
        <v>55</v>
      </c>
      <c r="G53" s="43">
        <v>0</v>
      </c>
      <c r="H53" s="45">
        <v>0.12</v>
      </c>
      <c r="I53" s="45">
        <v>0</v>
      </c>
      <c r="J53" s="66" t="s">
        <v>56</v>
      </c>
      <c r="K53" s="67">
        <f t="shared" si="22"/>
        <v>0.12</v>
      </c>
      <c r="L53" s="67">
        <f t="shared" si="23"/>
        <v>0</v>
      </c>
      <c r="M53" s="68"/>
      <c r="N53" s="69">
        <f t="shared" si="24"/>
        <v>0.058</v>
      </c>
      <c r="O53" s="69">
        <f t="shared" si="25"/>
        <v>0.012</v>
      </c>
      <c r="P53" s="69">
        <f t="shared" si="26"/>
        <v>0.0296875</v>
      </c>
      <c r="Q53" s="80">
        <f t="shared" si="27"/>
        <v>0.0127416955877785</v>
      </c>
      <c r="R53" s="81">
        <f t="shared" si="28"/>
        <v>2.36264996752409</v>
      </c>
      <c r="S53" s="81">
        <f t="shared" si="29"/>
        <v>2.36264996752409</v>
      </c>
      <c r="T53" s="81">
        <f t="shared" si="30"/>
        <v>0.776649643303769</v>
      </c>
      <c r="U53" s="81">
        <f t="shared" si="31"/>
        <v>2.36264996752409</v>
      </c>
      <c r="V53" s="82">
        <f t="shared" si="32"/>
        <v>0.999999999999319</v>
      </c>
      <c r="W53" s="84" t="str">
        <f t="shared" si="33"/>
        <v/>
      </c>
      <c r="X53" s="84">
        <f t="shared" si="34"/>
        <v>-0.021151865395236</v>
      </c>
      <c r="Y53" s="84">
        <f t="shared" si="35"/>
        <v>0.0296875</v>
      </c>
      <c r="Z53" s="84" t="str">
        <f t="shared" si="36"/>
        <v/>
      </c>
      <c r="AA53" s="96"/>
      <c r="AB53" s="97" t="str">
        <f t="shared" si="37"/>
        <v/>
      </c>
      <c r="AC53" s="98"/>
      <c r="AD53" s="99"/>
      <c r="AE53" s="99"/>
      <c r="AF53" s="100"/>
      <c r="AG53" s="109"/>
      <c r="AH53" s="108">
        <v>0.026</v>
      </c>
      <c r="AI53" s="108">
        <v>0.058</v>
      </c>
      <c r="AJ53" s="108">
        <v>0.024</v>
      </c>
      <c r="AK53" s="108">
        <v>0.017</v>
      </c>
      <c r="AL53" s="108">
        <v>0.02</v>
      </c>
      <c r="AM53" s="108">
        <v>0.014</v>
      </c>
      <c r="AN53" s="108">
        <v>0.039</v>
      </c>
      <c r="AO53" s="108">
        <v>0.021</v>
      </c>
      <c r="AP53" s="108">
        <v>0.033</v>
      </c>
      <c r="AQ53" s="108">
        <v>0.022</v>
      </c>
      <c r="AR53" s="108">
        <v>0.048</v>
      </c>
      <c r="AS53" s="108">
        <v>0.012</v>
      </c>
      <c r="AT53" s="108">
        <v>0.034</v>
      </c>
      <c r="AU53" s="108">
        <v>0.041</v>
      </c>
      <c r="AV53" s="108">
        <v>0.017</v>
      </c>
      <c r="AW53" s="108">
        <v>0.033</v>
      </c>
      <c r="AX53" s="108">
        <v>0.015</v>
      </c>
      <c r="AY53" s="108">
        <v>0.031</v>
      </c>
      <c r="AZ53" s="108">
        <v>0.031</v>
      </c>
      <c r="BA53" s="108">
        <v>0.038</v>
      </c>
      <c r="BB53" s="108">
        <v>0.018</v>
      </c>
      <c r="BC53" s="108">
        <v>0.02</v>
      </c>
      <c r="BD53" s="108">
        <v>0.025</v>
      </c>
      <c r="BE53" s="108">
        <v>0.05</v>
      </c>
      <c r="BF53" s="108">
        <v>0.051</v>
      </c>
      <c r="BG53" s="108">
        <v>0.041</v>
      </c>
      <c r="BH53" s="108">
        <v>0.038</v>
      </c>
      <c r="BI53" s="108">
        <v>0.026</v>
      </c>
      <c r="BJ53" s="108">
        <v>0.03</v>
      </c>
      <c r="BK53" s="108">
        <v>0.013</v>
      </c>
      <c r="BL53" s="108">
        <v>0.015</v>
      </c>
      <c r="BM53" s="108">
        <v>0.049</v>
      </c>
    </row>
    <row r="54" ht="15" customHeight="1" spans="1:65">
      <c r="A54" s="41"/>
      <c r="B54" s="42" t="s">
        <v>167</v>
      </c>
      <c r="C54" s="42" t="s">
        <v>168</v>
      </c>
      <c r="D54" s="42" t="s">
        <v>169</v>
      </c>
      <c r="E54" s="42"/>
      <c r="F54" s="38" t="s">
        <v>55</v>
      </c>
      <c r="G54" s="43">
        <v>0</v>
      </c>
      <c r="H54" s="45">
        <v>0.06</v>
      </c>
      <c r="I54" s="45">
        <v>0.06</v>
      </c>
      <c r="J54" s="66" t="s">
        <v>56</v>
      </c>
      <c r="K54" s="67">
        <f t="shared" si="22"/>
        <v>0.06</v>
      </c>
      <c r="L54" s="67">
        <f t="shared" si="23"/>
        <v>-0.06</v>
      </c>
      <c r="M54" s="68"/>
      <c r="N54" s="69">
        <f t="shared" si="24"/>
        <v>0.028</v>
      </c>
      <c r="O54" s="69">
        <f t="shared" si="25"/>
        <v>0.007</v>
      </c>
      <c r="P54" s="69">
        <f t="shared" si="26"/>
        <v>0.0156875</v>
      </c>
      <c r="Q54" s="80">
        <f t="shared" si="27"/>
        <v>0.00654235579549437</v>
      </c>
      <c r="R54" s="81">
        <f t="shared" si="28"/>
        <v>3.05700280222817</v>
      </c>
      <c r="S54" s="81">
        <f t="shared" si="29"/>
        <v>2.25772394456226</v>
      </c>
      <c r="T54" s="81">
        <f t="shared" si="30"/>
        <v>3.85628165989408</v>
      </c>
      <c r="U54" s="81">
        <f t="shared" si="31"/>
        <v>2.25772394456226</v>
      </c>
      <c r="V54" s="82">
        <f t="shared" si="32"/>
        <v>0.999999999993701</v>
      </c>
      <c r="W54" s="84" t="str">
        <f t="shared" si="33"/>
        <v/>
      </c>
      <c r="X54" s="84">
        <f t="shared" si="34"/>
        <v>-0.0104164996240225</v>
      </c>
      <c r="Y54" s="84">
        <f t="shared" si="35"/>
        <v>0.0156875</v>
      </c>
      <c r="Z54" s="84" t="str">
        <f t="shared" si="36"/>
        <v/>
      </c>
      <c r="AA54" s="96"/>
      <c r="AB54" s="97" t="str">
        <f t="shared" si="37"/>
        <v/>
      </c>
      <c r="AC54" s="98"/>
      <c r="AD54" s="99"/>
      <c r="AE54" s="99"/>
      <c r="AF54" s="100"/>
      <c r="AG54" s="109"/>
      <c r="AH54" s="108">
        <v>0.018</v>
      </c>
      <c r="AI54" s="108">
        <v>0.028</v>
      </c>
      <c r="AJ54" s="108">
        <v>0.012</v>
      </c>
      <c r="AK54" s="108">
        <v>0.012</v>
      </c>
      <c r="AL54" s="108">
        <v>0.008</v>
      </c>
      <c r="AM54" s="108">
        <v>0.009</v>
      </c>
      <c r="AN54" s="108">
        <v>0.007</v>
      </c>
      <c r="AO54" s="108">
        <v>0.01</v>
      </c>
      <c r="AP54" s="108">
        <v>0.028</v>
      </c>
      <c r="AQ54" s="108">
        <v>0.019</v>
      </c>
      <c r="AR54" s="108">
        <v>0.028</v>
      </c>
      <c r="AS54" s="108">
        <v>0.007</v>
      </c>
      <c r="AT54" s="108">
        <v>0.012</v>
      </c>
      <c r="AU54" s="108">
        <v>0.021</v>
      </c>
      <c r="AV54" s="108">
        <v>0.015</v>
      </c>
      <c r="AW54" s="108">
        <v>0.021</v>
      </c>
      <c r="AX54" s="108">
        <v>0.007</v>
      </c>
      <c r="AY54" s="108">
        <v>0.013</v>
      </c>
      <c r="AZ54" s="108">
        <v>0.016</v>
      </c>
      <c r="BA54" s="108">
        <v>0.015</v>
      </c>
      <c r="BB54" s="108">
        <v>0.016</v>
      </c>
      <c r="BC54" s="108">
        <v>0.007</v>
      </c>
      <c r="BD54" s="108">
        <v>0.018</v>
      </c>
      <c r="BE54" s="108">
        <v>0.016</v>
      </c>
      <c r="BF54" s="108">
        <v>0.022</v>
      </c>
      <c r="BG54" s="108">
        <v>0.018</v>
      </c>
      <c r="BH54" s="108">
        <v>0.017</v>
      </c>
      <c r="BI54" s="108">
        <v>0.021</v>
      </c>
      <c r="BJ54" s="108">
        <v>0.014</v>
      </c>
      <c r="BK54" s="108">
        <v>0.01</v>
      </c>
      <c r="BL54" s="108">
        <v>0.009</v>
      </c>
      <c r="BM54" s="108">
        <v>0.028</v>
      </c>
    </row>
    <row r="55" ht="15" customHeight="1" spans="1:65">
      <c r="A55" s="41"/>
      <c r="B55" s="42" t="s">
        <v>170</v>
      </c>
      <c r="C55" s="42" t="s">
        <v>171</v>
      </c>
      <c r="D55" s="42" t="s">
        <v>172</v>
      </c>
      <c r="E55" s="42"/>
      <c r="F55" s="38" t="s">
        <v>55</v>
      </c>
      <c r="G55" s="43">
        <v>0</v>
      </c>
      <c r="H55" s="45">
        <v>0.06</v>
      </c>
      <c r="I55" s="45">
        <v>0.06</v>
      </c>
      <c r="J55" s="66" t="s">
        <v>56</v>
      </c>
      <c r="K55" s="67">
        <f t="shared" si="22"/>
        <v>0.06</v>
      </c>
      <c r="L55" s="67">
        <f t="shared" si="23"/>
        <v>-0.06</v>
      </c>
      <c r="M55" s="68"/>
      <c r="N55" s="69">
        <f t="shared" si="24"/>
        <v>-0.002</v>
      </c>
      <c r="O55" s="69">
        <f t="shared" si="25"/>
        <v>-0.034</v>
      </c>
      <c r="P55" s="69">
        <f t="shared" si="26"/>
        <v>-0.014</v>
      </c>
      <c r="Q55" s="80">
        <f t="shared" si="27"/>
        <v>0.00944252563261444</v>
      </c>
      <c r="R55" s="81">
        <f t="shared" si="28"/>
        <v>2.11807738502929</v>
      </c>
      <c r="S55" s="81">
        <f t="shared" si="29"/>
        <v>2.61229544153612</v>
      </c>
      <c r="T55" s="81">
        <f t="shared" si="30"/>
        <v>1.62385932852245</v>
      </c>
      <c r="U55" s="81">
        <f t="shared" si="31"/>
        <v>1.62385932852245</v>
      </c>
      <c r="V55" s="82">
        <f t="shared" si="32"/>
        <v>0.999999446447762</v>
      </c>
      <c r="W55" s="84" t="str">
        <f t="shared" si="33"/>
        <v/>
      </c>
      <c r="X55" s="84">
        <f t="shared" si="34"/>
        <v>-0.0516756772741316</v>
      </c>
      <c r="Y55" s="84">
        <f t="shared" si="35"/>
        <v>-0.014</v>
      </c>
      <c r="Z55" s="84" t="str">
        <f t="shared" si="36"/>
        <v/>
      </c>
      <c r="AA55" s="96"/>
      <c r="AB55" s="97" t="str">
        <f t="shared" si="37"/>
        <v/>
      </c>
      <c r="AC55" s="98"/>
      <c r="AD55" s="99"/>
      <c r="AE55" s="99"/>
      <c r="AF55" s="100"/>
      <c r="AG55" s="109"/>
      <c r="AH55" s="108">
        <v>-0.008</v>
      </c>
      <c r="AI55" s="108">
        <v>-0.03</v>
      </c>
      <c r="AJ55" s="108">
        <v>-0.012</v>
      </c>
      <c r="AK55" s="108">
        <v>-0.005</v>
      </c>
      <c r="AL55" s="108">
        <v>-0.012</v>
      </c>
      <c r="AM55" s="108">
        <v>-0.005</v>
      </c>
      <c r="AN55" s="108">
        <v>-0.032</v>
      </c>
      <c r="AO55" s="108">
        <v>-0.011</v>
      </c>
      <c r="AP55" s="108">
        <v>-0.005</v>
      </c>
      <c r="AQ55" s="108">
        <v>-0.003</v>
      </c>
      <c r="AR55" s="108">
        <v>-0.02</v>
      </c>
      <c r="AS55" s="108">
        <v>-0.005</v>
      </c>
      <c r="AT55" s="108">
        <v>-0.022</v>
      </c>
      <c r="AU55" s="108">
        <v>-0.02</v>
      </c>
      <c r="AV55" s="108">
        <v>-0.002</v>
      </c>
      <c r="AW55" s="108">
        <v>-0.012</v>
      </c>
      <c r="AX55" s="108">
        <v>-0.008</v>
      </c>
      <c r="AY55" s="108">
        <v>-0.018</v>
      </c>
      <c r="AZ55" s="108">
        <v>-0.015</v>
      </c>
      <c r="BA55" s="108">
        <v>-0.023</v>
      </c>
      <c r="BB55" s="108">
        <v>-0.002</v>
      </c>
      <c r="BC55" s="108">
        <v>-0.013</v>
      </c>
      <c r="BD55" s="108">
        <v>-0.007</v>
      </c>
      <c r="BE55" s="108">
        <v>-0.034</v>
      </c>
      <c r="BF55" s="108">
        <v>-0.029</v>
      </c>
      <c r="BG55" s="108">
        <v>-0.023</v>
      </c>
      <c r="BH55" s="108">
        <v>-0.021</v>
      </c>
      <c r="BI55" s="108">
        <v>-0.005</v>
      </c>
      <c r="BJ55" s="108">
        <v>-0.016</v>
      </c>
      <c r="BK55" s="108">
        <v>-0.003</v>
      </c>
      <c r="BL55" s="108">
        <v>-0.006</v>
      </c>
      <c r="BM55" s="108">
        <v>-0.021</v>
      </c>
    </row>
    <row r="56" ht="15" customHeight="1" spans="1:65">
      <c r="A56" s="41"/>
      <c r="B56" s="42" t="s">
        <v>173</v>
      </c>
      <c r="C56" s="42" t="s">
        <v>174</v>
      </c>
      <c r="D56" s="42" t="s">
        <v>175</v>
      </c>
      <c r="E56" s="42"/>
      <c r="F56" s="38" t="s">
        <v>55</v>
      </c>
      <c r="G56" s="43">
        <v>9.72</v>
      </c>
      <c r="H56" s="45">
        <v>0.15</v>
      </c>
      <c r="I56" s="45">
        <v>0.15</v>
      </c>
      <c r="J56" s="66" t="s">
        <v>56</v>
      </c>
      <c r="K56" s="67">
        <f t="shared" si="22"/>
        <v>9.87</v>
      </c>
      <c r="L56" s="67">
        <f t="shared" si="23"/>
        <v>9.57</v>
      </c>
      <c r="M56" s="68"/>
      <c r="N56" s="69">
        <f t="shared" si="24"/>
        <v>9.779</v>
      </c>
      <c r="O56" s="69">
        <f t="shared" si="25"/>
        <v>9.68</v>
      </c>
      <c r="P56" s="69">
        <f t="shared" si="26"/>
        <v>9.7329375</v>
      </c>
      <c r="Q56" s="80">
        <f t="shared" si="27"/>
        <v>0.0308178179504293</v>
      </c>
      <c r="R56" s="81">
        <f t="shared" si="28"/>
        <v>1.62243803504925</v>
      </c>
      <c r="S56" s="81">
        <f t="shared" si="29"/>
        <v>1.48250275452626</v>
      </c>
      <c r="T56" s="81">
        <f t="shared" si="30"/>
        <v>1.76237331557225</v>
      </c>
      <c r="U56" s="81">
        <f t="shared" si="31"/>
        <v>1.48250275452626</v>
      </c>
      <c r="V56" s="82">
        <f t="shared" si="32"/>
        <v>0.999995594265511</v>
      </c>
      <c r="W56" s="84" t="str">
        <f t="shared" si="33"/>
        <v/>
      </c>
      <c r="X56" s="84">
        <f t="shared" si="34"/>
        <v>-0.110025593622213</v>
      </c>
      <c r="Y56" s="84">
        <f t="shared" si="35"/>
        <v>0.0129374999999996</v>
      </c>
      <c r="Z56" s="84" t="str">
        <f t="shared" si="36"/>
        <v/>
      </c>
      <c r="AA56" s="96"/>
      <c r="AB56" s="97" t="str">
        <f t="shared" si="37"/>
        <v/>
      </c>
      <c r="AC56" s="98"/>
      <c r="AD56" s="99"/>
      <c r="AE56" s="99"/>
      <c r="AF56" s="100"/>
      <c r="AG56" s="109"/>
      <c r="AH56" s="108">
        <v>9.689</v>
      </c>
      <c r="AI56" s="108">
        <v>9.688</v>
      </c>
      <c r="AJ56" s="108">
        <v>9.752</v>
      </c>
      <c r="AK56" s="108">
        <v>9.725</v>
      </c>
      <c r="AL56" s="108">
        <v>9.68</v>
      </c>
      <c r="AM56" s="108">
        <v>9.757</v>
      </c>
      <c r="AN56" s="108">
        <v>9.724</v>
      </c>
      <c r="AO56" s="108">
        <v>9.774</v>
      </c>
      <c r="AP56" s="108">
        <v>9.739</v>
      </c>
      <c r="AQ56" s="108">
        <v>9.715</v>
      </c>
      <c r="AR56" s="108">
        <v>9.731</v>
      </c>
      <c r="AS56" s="108">
        <v>9.685</v>
      </c>
      <c r="AT56" s="108">
        <v>9.739</v>
      </c>
      <c r="AU56" s="108">
        <v>9.773</v>
      </c>
      <c r="AV56" s="108">
        <v>9.764</v>
      </c>
      <c r="AW56" s="108">
        <v>9.763</v>
      </c>
      <c r="AX56" s="108">
        <v>9.76</v>
      </c>
      <c r="AY56" s="108">
        <v>9.69</v>
      </c>
      <c r="AZ56" s="108">
        <v>9.734</v>
      </c>
      <c r="BA56" s="108">
        <v>9.751</v>
      </c>
      <c r="BB56" s="108">
        <v>9.75</v>
      </c>
      <c r="BC56" s="108">
        <v>9.766</v>
      </c>
      <c r="BD56" s="108">
        <v>9.775</v>
      </c>
      <c r="BE56" s="108">
        <v>9.754</v>
      </c>
      <c r="BF56" s="108">
        <v>9.733</v>
      </c>
      <c r="BG56" s="108">
        <v>9.733</v>
      </c>
      <c r="BH56" s="108">
        <v>9.695</v>
      </c>
      <c r="BI56" s="108">
        <v>9.724</v>
      </c>
      <c r="BJ56" s="108">
        <v>9.69</v>
      </c>
      <c r="BK56" s="108">
        <v>9.691</v>
      </c>
      <c r="BL56" s="108">
        <v>9.731</v>
      </c>
      <c r="BM56" s="108">
        <v>9.779</v>
      </c>
    </row>
    <row r="57" ht="15" customHeight="1" spans="1:65">
      <c r="A57" s="41"/>
      <c r="B57" s="42" t="s">
        <v>176</v>
      </c>
      <c r="C57" s="42" t="s">
        <v>177</v>
      </c>
      <c r="D57" s="42" t="s">
        <v>175</v>
      </c>
      <c r="E57" s="42"/>
      <c r="F57" s="38" t="s">
        <v>55</v>
      </c>
      <c r="G57" s="43">
        <v>9.72</v>
      </c>
      <c r="H57" s="45">
        <v>0.15</v>
      </c>
      <c r="I57" s="45">
        <v>0.15</v>
      </c>
      <c r="J57" s="66" t="s">
        <v>56</v>
      </c>
      <c r="K57" s="67">
        <f t="shared" si="22"/>
        <v>9.87</v>
      </c>
      <c r="L57" s="67">
        <f t="shared" si="23"/>
        <v>9.57</v>
      </c>
      <c r="M57" s="68"/>
      <c r="N57" s="69">
        <f t="shared" si="24"/>
        <v>9.778</v>
      </c>
      <c r="O57" s="69">
        <f t="shared" si="25"/>
        <v>9.748</v>
      </c>
      <c r="P57" s="69">
        <f t="shared" si="26"/>
        <v>9.7615</v>
      </c>
      <c r="Q57" s="80">
        <f t="shared" si="27"/>
        <v>0.00924574880513962</v>
      </c>
      <c r="R57" s="81">
        <f t="shared" si="28"/>
        <v>5.40789081055344</v>
      </c>
      <c r="S57" s="81">
        <f t="shared" si="29"/>
        <v>3.91170768630036</v>
      </c>
      <c r="T57" s="81">
        <f t="shared" si="30"/>
        <v>6.90407393480654</v>
      </c>
      <c r="U57" s="81">
        <f t="shared" si="31"/>
        <v>3.91170768630036</v>
      </c>
      <c r="V57" s="82">
        <f t="shared" si="32"/>
        <v>1</v>
      </c>
      <c r="W57" s="84" t="str">
        <f t="shared" si="33"/>
        <v/>
      </c>
      <c r="X57" s="84">
        <f t="shared" si="34"/>
        <v>0.00460946226749215</v>
      </c>
      <c r="Y57" s="84">
        <f t="shared" si="35"/>
        <v>0.0414999999999992</v>
      </c>
      <c r="Z57" s="84" t="str">
        <f t="shared" si="36"/>
        <v/>
      </c>
      <c r="AA57" s="96"/>
      <c r="AB57" s="97" t="str">
        <f t="shared" si="37"/>
        <v/>
      </c>
      <c r="AC57" s="98"/>
      <c r="AD57" s="99"/>
      <c r="AE57" s="99"/>
      <c r="AF57" s="100"/>
      <c r="AG57" s="109"/>
      <c r="AH57" s="108">
        <v>9.757</v>
      </c>
      <c r="AI57" s="108">
        <v>9.768</v>
      </c>
      <c r="AJ57" s="108">
        <v>9.766</v>
      </c>
      <c r="AK57" s="108">
        <v>9.778</v>
      </c>
      <c r="AL57" s="108">
        <v>9.753</v>
      </c>
      <c r="AM57" s="108">
        <v>9.761</v>
      </c>
      <c r="AN57" s="108">
        <v>9.773</v>
      </c>
      <c r="AO57" s="108">
        <v>9.752</v>
      </c>
      <c r="AP57" s="108">
        <v>9.751</v>
      </c>
      <c r="AQ57" s="108">
        <v>9.754</v>
      </c>
      <c r="AR57" s="108">
        <v>9.757</v>
      </c>
      <c r="AS57" s="108">
        <v>9.754</v>
      </c>
      <c r="AT57" s="108">
        <v>9.776</v>
      </c>
      <c r="AU57" s="108">
        <v>9.774</v>
      </c>
      <c r="AV57" s="108">
        <v>9.749</v>
      </c>
      <c r="AW57" s="108">
        <v>9.757</v>
      </c>
      <c r="AX57" s="108">
        <v>9.763</v>
      </c>
      <c r="AY57" s="108">
        <v>9.753</v>
      </c>
      <c r="AZ57" s="108">
        <v>9.77</v>
      </c>
      <c r="BA57" s="108">
        <v>9.777</v>
      </c>
      <c r="BB57" s="108">
        <v>9.759</v>
      </c>
      <c r="BC57" s="108">
        <v>9.766</v>
      </c>
      <c r="BD57" s="108">
        <v>9.752</v>
      </c>
      <c r="BE57" s="108">
        <v>9.761</v>
      </c>
      <c r="BF57" s="108">
        <v>9.765</v>
      </c>
      <c r="BG57" s="108">
        <v>9.775</v>
      </c>
      <c r="BH57" s="108">
        <v>9.764</v>
      </c>
      <c r="BI57" s="108">
        <v>9.773</v>
      </c>
      <c r="BJ57" s="108">
        <v>9.748</v>
      </c>
      <c r="BK57" s="108">
        <v>9.755</v>
      </c>
      <c r="BL57" s="108">
        <v>9.757</v>
      </c>
      <c r="BM57" s="108">
        <v>9.75</v>
      </c>
    </row>
    <row r="58" ht="15" customHeight="1" spans="1:65">
      <c r="A58" s="41"/>
      <c r="B58" s="42" t="s">
        <v>178</v>
      </c>
      <c r="C58" s="42" t="s">
        <v>179</v>
      </c>
      <c r="D58" s="42" t="s">
        <v>175</v>
      </c>
      <c r="E58" s="42"/>
      <c r="F58" s="38" t="s">
        <v>55</v>
      </c>
      <c r="G58" s="43">
        <v>9.72</v>
      </c>
      <c r="H58" s="45">
        <v>0.15</v>
      </c>
      <c r="I58" s="45">
        <v>0.15</v>
      </c>
      <c r="J58" s="66" t="s">
        <v>56</v>
      </c>
      <c r="K58" s="67">
        <f t="shared" si="22"/>
        <v>9.87</v>
      </c>
      <c r="L58" s="67">
        <f t="shared" si="23"/>
        <v>9.57</v>
      </c>
      <c r="M58" s="68"/>
      <c r="N58" s="69">
        <f t="shared" si="24"/>
        <v>9.765</v>
      </c>
      <c r="O58" s="69">
        <f t="shared" si="25"/>
        <v>9.752</v>
      </c>
      <c r="P58" s="69">
        <f t="shared" si="26"/>
        <v>9.758375</v>
      </c>
      <c r="Q58" s="80">
        <f t="shared" si="27"/>
        <v>0.00429365623577006</v>
      </c>
      <c r="R58" s="81">
        <f t="shared" si="28"/>
        <v>11.6450869036637</v>
      </c>
      <c r="S58" s="81">
        <f t="shared" si="29"/>
        <v>8.66588550414309</v>
      </c>
      <c r="T58" s="81">
        <f t="shared" si="30"/>
        <v>14.6242883031844</v>
      </c>
      <c r="U58" s="81">
        <f t="shared" si="31"/>
        <v>8.66588550414309</v>
      </c>
      <c r="V58" s="82">
        <f t="shared" si="32"/>
        <v>1</v>
      </c>
      <c r="W58" s="84" t="str">
        <f t="shared" si="33"/>
        <v/>
      </c>
      <c r="X58" s="84">
        <f t="shared" si="34"/>
        <v>0.0212433116192781</v>
      </c>
      <c r="Y58" s="84">
        <f t="shared" si="35"/>
        <v>0.0383750000000003</v>
      </c>
      <c r="Z58" s="84" t="str">
        <f t="shared" si="36"/>
        <v/>
      </c>
      <c r="AA58" s="96"/>
      <c r="AB58" s="97" t="str">
        <f t="shared" si="37"/>
        <v/>
      </c>
      <c r="AC58" s="98"/>
      <c r="AD58" s="99"/>
      <c r="AE58" s="99"/>
      <c r="AF58" s="100"/>
      <c r="AG58" s="109"/>
      <c r="AH58" s="108">
        <v>9.761</v>
      </c>
      <c r="AI58" s="108">
        <v>9.76</v>
      </c>
      <c r="AJ58" s="108">
        <v>9.752</v>
      </c>
      <c r="AK58" s="108">
        <v>9.755</v>
      </c>
      <c r="AL58" s="108">
        <v>9.752</v>
      </c>
      <c r="AM58" s="108">
        <v>9.761</v>
      </c>
      <c r="AN58" s="108">
        <v>9.753</v>
      </c>
      <c r="AO58" s="108">
        <v>9.765</v>
      </c>
      <c r="AP58" s="108">
        <v>9.765</v>
      </c>
      <c r="AQ58" s="108">
        <v>9.758</v>
      </c>
      <c r="AR58" s="108">
        <v>9.765</v>
      </c>
      <c r="AS58" s="108">
        <v>9.754</v>
      </c>
      <c r="AT58" s="108">
        <v>9.76</v>
      </c>
      <c r="AU58" s="108">
        <v>9.753</v>
      </c>
      <c r="AV58" s="108">
        <v>9.754</v>
      </c>
      <c r="AW58" s="108">
        <v>9.757</v>
      </c>
      <c r="AX58" s="108">
        <v>9.763</v>
      </c>
      <c r="AY58" s="108">
        <v>9.76</v>
      </c>
      <c r="AZ58" s="108">
        <v>9.756</v>
      </c>
      <c r="BA58" s="108">
        <v>9.764</v>
      </c>
      <c r="BB58" s="108">
        <v>9.755</v>
      </c>
      <c r="BC58" s="108">
        <v>9.761</v>
      </c>
      <c r="BD58" s="108">
        <v>9.765</v>
      </c>
      <c r="BE58" s="108">
        <v>9.753</v>
      </c>
      <c r="BF58" s="108">
        <v>9.759</v>
      </c>
      <c r="BG58" s="108">
        <v>9.755</v>
      </c>
      <c r="BH58" s="108">
        <v>9.757</v>
      </c>
      <c r="BI58" s="108">
        <v>9.759</v>
      </c>
      <c r="BJ58" s="108">
        <v>9.765</v>
      </c>
      <c r="BK58" s="108">
        <v>9.76</v>
      </c>
      <c r="BL58" s="108">
        <v>9.756</v>
      </c>
      <c r="BM58" s="108">
        <v>9.755</v>
      </c>
    </row>
    <row r="59" ht="15" customHeight="1" spans="1:65">
      <c r="A59" s="41"/>
      <c r="B59" s="42" t="s">
        <v>180</v>
      </c>
      <c r="C59" s="42" t="s">
        <v>181</v>
      </c>
      <c r="D59" s="42" t="s">
        <v>175</v>
      </c>
      <c r="E59" s="42"/>
      <c r="F59" s="38" t="s">
        <v>55</v>
      </c>
      <c r="G59" s="43">
        <v>9.72</v>
      </c>
      <c r="H59" s="45">
        <v>0.15</v>
      </c>
      <c r="I59" s="45">
        <v>0.15</v>
      </c>
      <c r="J59" s="66" t="s">
        <v>56</v>
      </c>
      <c r="K59" s="67">
        <f t="shared" si="22"/>
        <v>9.87</v>
      </c>
      <c r="L59" s="67">
        <f t="shared" si="23"/>
        <v>9.57</v>
      </c>
      <c r="M59" s="68"/>
      <c r="N59" s="69">
        <f t="shared" si="24"/>
        <v>9.784</v>
      </c>
      <c r="O59" s="69">
        <f t="shared" si="25"/>
        <v>9.691</v>
      </c>
      <c r="P59" s="69">
        <f t="shared" si="26"/>
        <v>9.73584375</v>
      </c>
      <c r="Q59" s="80">
        <f t="shared" si="27"/>
        <v>0.0289305167321133</v>
      </c>
      <c r="R59" s="81">
        <f t="shared" si="28"/>
        <v>1.72827884351264</v>
      </c>
      <c r="S59" s="81">
        <f t="shared" si="29"/>
        <v>1.54572939066662</v>
      </c>
      <c r="T59" s="81">
        <f t="shared" si="30"/>
        <v>1.91082829635867</v>
      </c>
      <c r="U59" s="81">
        <f t="shared" si="31"/>
        <v>1.54572939066662</v>
      </c>
      <c r="V59" s="82">
        <f t="shared" si="32"/>
        <v>0.999998229147224</v>
      </c>
      <c r="W59" s="84" t="str">
        <f t="shared" si="33"/>
        <v/>
      </c>
      <c r="X59" s="84">
        <f t="shared" si="34"/>
        <v>-0.0995890117611324</v>
      </c>
      <c r="Y59" s="84">
        <f t="shared" si="35"/>
        <v>0.0158437500000002</v>
      </c>
      <c r="Z59" s="84" t="str">
        <f t="shared" si="36"/>
        <v/>
      </c>
      <c r="AA59" s="96"/>
      <c r="AB59" s="97" t="str">
        <f t="shared" si="37"/>
        <v/>
      </c>
      <c r="AC59" s="98"/>
      <c r="AD59" s="99"/>
      <c r="AE59" s="99"/>
      <c r="AF59" s="100"/>
      <c r="AG59" s="109"/>
      <c r="AH59" s="108">
        <v>9.776</v>
      </c>
      <c r="AI59" s="108">
        <v>9.783</v>
      </c>
      <c r="AJ59" s="108">
        <v>9.714</v>
      </c>
      <c r="AK59" s="108">
        <v>9.699</v>
      </c>
      <c r="AL59" s="108">
        <v>9.704</v>
      </c>
      <c r="AM59" s="108">
        <v>9.761</v>
      </c>
      <c r="AN59" s="108">
        <v>9.746</v>
      </c>
      <c r="AO59" s="108">
        <v>9.748</v>
      </c>
      <c r="AP59" s="108">
        <v>9.783</v>
      </c>
      <c r="AQ59" s="108">
        <v>9.721</v>
      </c>
      <c r="AR59" s="108">
        <v>9.779</v>
      </c>
      <c r="AS59" s="108">
        <v>9.733</v>
      </c>
      <c r="AT59" s="108">
        <v>9.699</v>
      </c>
      <c r="AU59" s="108">
        <v>9.724</v>
      </c>
      <c r="AV59" s="108">
        <v>9.693</v>
      </c>
      <c r="AW59" s="108">
        <v>9.761</v>
      </c>
      <c r="AX59" s="108">
        <v>9.704</v>
      </c>
      <c r="AY59" s="108">
        <v>9.691</v>
      </c>
      <c r="AZ59" s="108">
        <v>9.784</v>
      </c>
      <c r="BA59" s="108">
        <v>9.725</v>
      </c>
      <c r="BB59" s="108">
        <v>9.714</v>
      </c>
      <c r="BC59" s="108">
        <v>9.752</v>
      </c>
      <c r="BD59" s="108">
        <v>9.74</v>
      </c>
      <c r="BE59" s="108">
        <v>9.766</v>
      </c>
      <c r="BF59" s="108">
        <v>9.737</v>
      </c>
      <c r="BG59" s="108">
        <v>9.707</v>
      </c>
      <c r="BH59" s="108">
        <v>9.751</v>
      </c>
      <c r="BI59" s="108">
        <v>9.743</v>
      </c>
      <c r="BJ59" s="108">
        <v>9.696</v>
      </c>
      <c r="BK59" s="108">
        <v>9.741</v>
      </c>
      <c r="BL59" s="108">
        <v>9.747</v>
      </c>
      <c r="BM59" s="108">
        <v>9.725</v>
      </c>
    </row>
    <row r="60" ht="15" customHeight="1" spans="1:65">
      <c r="A60" s="41"/>
      <c r="B60" s="42" t="s">
        <v>182</v>
      </c>
      <c r="C60" s="42" t="s">
        <v>183</v>
      </c>
      <c r="D60" s="42" t="s">
        <v>184</v>
      </c>
      <c r="E60" s="42"/>
      <c r="F60" s="38" t="s">
        <v>55</v>
      </c>
      <c r="G60" s="43">
        <v>0</v>
      </c>
      <c r="H60" s="45">
        <v>0.1</v>
      </c>
      <c r="I60" s="45">
        <v>0</v>
      </c>
      <c r="J60" s="66" t="s">
        <v>56</v>
      </c>
      <c r="K60" s="67">
        <f t="shared" si="22"/>
        <v>0.1</v>
      </c>
      <c r="L60" s="67">
        <f t="shared" si="23"/>
        <v>0</v>
      </c>
      <c r="M60" s="68"/>
      <c r="N60" s="69">
        <f t="shared" si="24"/>
        <v>0.056</v>
      </c>
      <c r="O60" s="69">
        <f t="shared" si="25"/>
        <v>0.036</v>
      </c>
      <c r="P60" s="69">
        <f t="shared" si="26"/>
        <v>0.0453125</v>
      </c>
      <c r="Q60" s="80">
        <f t="shared" si="27"/>
        <v>0.00622397808686747</v>
      </c>
      <c r="R60" s="81">
        <f t="shared" si="28"/>
        <v>2.9288609972985</v>
      </c>
      <c r="S60" s="81">
        <f t="shared" si="29"/>
        <v>2.9288609972985</v>
      </c>
      <c r="T60" s="81">
        <f t="shared" si="30"/>
        <v>2.42677054061876</v>
      </c>
      <c r="U60" s="81">
        <f t="shared" si="31"/>
        <v>2.9288609972985</v>
      </c>
      <c r="V60" s="82">
        <f t="shared" si="32"/>
        <v>1</v>
      </c>
      <c r="W60" s="84" t="str">
        <f t="shared" si="33"/>
        <v/>
      </c>
      <c r="X60" s="84" t="str">
        <f t="shared" si="34"/>
        <v/>
      </c>
      <c r="Y60" s="84">
        <f t="shared" si="35"/>
        <v>0.0453125</v>
      </c>
      <c r="Z60" s="84" t="str">
        <f t="shared" si="36"/>
        <v/>
      </c>
      <c r="AA60" s="96"/>
      <c r="AB60" s="97" t="str">
        <f t="shared" si="37"/>
        <v/>
      </c>
      <c r="AC60" s="98"/>
      <c r="AD60" s="99"/>
      <c r="AE60" s="99"/>
      <c r="AF60" s="100"/>
      <c r="AG60" s="109"/>
      <c r="AH60" s="108">
        <v>0.054</v>
      </c>
      <c r="AI60" s="108">
        <v>0.039</v>
      </c>
      <c r="AJ60" s="108">
        <v>0.037</v>
      </c>
      <c r="AK60" s="108">
        <v>0.04</v>
      </c>
      <c r="AL60" s="108">
        <v>0.051</v>
      </c>
      <c r="AM60" s="108">
        <v>0.041</v>
      </c>
      <c r="AN60" s="108">
        <v>0.04</v>
      </c>
      <c r="AO60" s="108">
        <v>0.045</v>
      </c>
      <c r="AP60" s="108">
        <v>0.05</v>
      </c>
      <c r="AQ60" s="108">
        <v>0.045</v>
      </c>
      <c r="AR60" s="108">
        <v>0.05</v>
      </c>
      <c r="AS60" s="108">
        <v>0.042</v>
      </c>
      <c r="AT60" s="108">
        <v>0.036</v>
      </c>
      <c r="AU60" s="108">
        <v>0.04</v>
      </c>
      <c r="AV60" s="108">
        <v>0.042</v>
      </c>
      <c r="AW60" s="108">
        <v>0.037</v>
      </c>
      <c r="AX60" s="108">
        <v>0.045</v>
      </c>
      <c r="AY60" s="108">
        <v>0.036</v>
      </c>
      <c r="AZ60" s="108">
        <v>0.047</v>
      </c>
      <c r="BA60" s="108">
        <v>0.055</v>
      </c>
      <c r="BB60" s="108">
        <v>0.048</v>
      </c>
      <c r="BC60" s="108">
        <v>0.047</v>
      </c>
      <c r="BD60" s="108">
        <v>0.056</v>
      </c>
      <c r="BE60" s="108">
        <v>0.048</v>
      </c>
      <c r="BF60" s="108">
        <v>0.049</v>
      </c>
      <c r="BG60" s="108">
        <v>0.054</v>
      </c>
      <c r="BH60" s="108">
        <v>0.053</v>
      </c>
      <c r="BI60" s="108">
        <v>0.039</v>
      </c>
      <c r="BJ60" s="108">
        <v>0.054</v>
      </c>
      <c r="BK60" s="108">
        <v>0.041</v>
      </c>
      <c r="BL60" s="108">
        <v>0.039</v>
      </c>
      <c r="BM60" s="108">
        <v>0.05</v>
      </c>
    </row>
    <row r="61" ht="15" customHeight="1" spans="1:65">
      <c r="A61" s="41"/>
      <c r="B61" s="42" t="s">
        <v>185</v>
      </c>
      <c r="C61" s="42" t="s">
        <v>186</v>
      </c>
      <c r="D61" s="42" t="s">
        <v>81</v>
      </c>
      <c r="E61" s="42"/>
      <c r="F61" s="38" t="s">
        <v>55</v>
      </c>
      <c r="G61" s="43">
        <v>0</v>
      </c>
      <c r="H61" s="45">
        <v>0.14</v>
      </c>
      <c r="I61" s="45">
        <v>0</v>
      </c>
      <c r="J61" s="66" t="s">
        <v>56</v>
      </c>
      <c r="K61" s="67">
        <f t="shared" si="22"/>
        <v>0.14</v>
      </c>
      <c r="L61" s="67">
        <f t="shared" si="23"/>
        <v>0</v>
      </c>
      <c r="M61" s="68"/>
      <c r="N61" s="69">
        <f t="shared" si="24"/>
        <v>0.076</v>
      </c>
      <c r="O61" s="69">
        <f t="shared" si="25"/>
        <v>0.041</v>
      </c>
      <c r="P61" s="69">
        <f t="shared" si="26"/>
        <v>0.0590625</v>
      </c>
      <c r="Q61" s="80">
        <f t="shared" si="27"/>
        <v>0.0110947168479184</v>
      </c>
      <c r="R61" s="81">
        <f t="shared" si="28"/>
        <v>2.43171295279416</v>
      </c>
      <c r="S61" s="81">
        <f t="shared" si="29"/>
        <v>2.43171295279416</v>
      </c>
      <c r="T61" s="81">
        <f t="shared" si="30"/>
        <v>1.77449323582276</v>
      </c>
      <c r="U61" s="81">
        <f t="shared" si="31"/>
        <v>2.43171295279416</v>
      </c>
      <c r="V61" s="82">
        <f t="shared" si="32"/>
        <v>0.999999999999851</v>
      </c>
      <c r="W61" s="84" t="str">
        <f t="shared" si="33"/>
        <v/>
      </c>
      <c r="X61" s="84" t="str">
        <f t="shared" si="34"/>
        <v/>
      </c>
      <c r="Y61" s="84">
        <f t="shared" si="35"/>
        <v>0.0590625</v>
      </c>
      <c r="Z61" s="84" t="str">
        <f t="shared" si="36"/>
        <v/>
      </c>
      <c r="AA61" s="96"/>
      <c r="AB61" s="97" t="str">
        <f t="shared" si="37"/>
        <v/>
      </c>
      <c r="AC61" s="98"/>
      <c r="AD61" s="99"/>
      <c r="AE61" s="99"/>
      <c r="AF61" s="100"/>
      <c r="AG61" s="109"/>
      <c r="AH61" s="108">
        <v>0.053</v>
      </c>
      <c r="AI61" s="108">
        <v>0.054</v>
      </c>
      <c r="AJ61" s="108">
        <v>0.042</v>
      </c>
      <c r="AK61" s="108">
        <v>0.069</v>
      </c>
      <c r="AL61" s="108">
        <v>0.061</v>
      </c>
      <c r="AM61" s="108">
        <v>0.06</v>
      </c>
      <c r="AN61" s="108">
        <v>0.058</v>
      </c>
      <c r="AO61" s="108">
        <v>0.052</v>
      </c>
      <c r="AP61" s="108">
        <v>0.044</v>
      </c>
      <c r="AQ61" s="108">
        <v>0.073</v>
      </c>
      <c r="AR61" s="108">
        <v>0.074</v>
      </c>
      <c r="AS61" s="108">
        <v>0.046</v>
      </c>
      <c r="AT61" s="108">
        <v>0.065</v>
      </c>
      <c r="AU61" s="108">
        <v>0.075</v>
      </c>
      <c r="AV61" s="108">
        <v>0.073</v>
      </c>
      <c r="AW61" s="108">
        <v>0.059</v>
      </c>
      <c r="AX61" s="108">
        <v>0.055</v>
      </c>
      <c r="AY61" s="108">
        <v>0.076</v>
      </c>
      <c r="AZ61" s="108">
        <v>0.041</v>
      </c>
      <c r="BA61" s="108">
        <v>0.072</v>
      </c>
      <c r="BB61" s="108">
        <v>0.05</v>
      </c>
      <c r="BC61" s="108">
        <v>0.051</v>
      </c>
      <c r="BD61" s="108">
        <v>0.069</v>
      </c>
      <c r="BE61" s="108">
        <v>0.043</v>
      </c>
      <c r="BF61" s="108">
        <v>0.072</v>
      </c>
      <c r="BG61" s="108">
        <v>0.045</v>
      </c>
      <c r="BH61" s="108">
        <v>0.065</v>
      </c>
      <c r="BI61" s="108">
        <v>0.06</v>
      </c>
      <c r="BJ61" s="108">
        <v>0.072</v>
      </c>
      <c r="BK61" s="108">
        <v>0.055</v>
      </c>
      <c r="BL61" s="108">
        <v>0.048</v>
      </c>
      <c r="BM61" s="108">
        <v>0.058</v>
      </c>
    </row>
    <row r="62" ht="15" customHeight="1" spans="1:65">
      <c r="A62" s="41"/>
      <c r="B62" s="42" t="s">
        <v>187</v>
      </c>
      <c r="C62" s="42" t="s">
        <v>188</v>
      </c>
      <c r="D62" s="42" t="s">
        <v>189</v>
      </c>
      <c r="E62" s="42"/>
      <c r="F62" s="38" t="s">
        <v>55</v>
      </c>
      <c r="G62" s="43">
        <v>4.3</v>
      </c>
      <c r="H62" s="45">
        <v>0.8</v>
      </c>
      <c r="I62" s="45">
        <v>0.8</v>
      </c>
      <c r="J62" s="66" t="s">
        <v>56</v>
      </c>
      <c r="K62" s="67">
        <f t="shared" si="22"/>
        <v>5.1</v>
      </c>
      <c r="L62" s="67">
        <f t="shared" si="23"/>
        <v>3.5</v>
      </c>
      <c r="M62" s="68"/>
      <c r="N62" s="69">
        <f t="shared" si="24"/>
        <v>4.566</v>
      </c>
      <c r="O62" s="69">
        <f t="shared" si="25"/>
        <v>4.169</v>
      </c>
      <c r="P62" s="69">
        <f t="shared" si="26"/>
        <v>4.35284375</v>
      </c>
      <c r="Q62" s="80">
        <f t="shared" si="27"/>
        <v>0.111030396702594</v>
      </c>
      <c r="R62" s="81">
        <f t="shared" si="28"/>
        <v>2.40174469862482</v>
      </c>
      <c r="S62" s="81">
        <f t="shared" si="29"/>
        <v>2.24309820310237</v>
      </c>
      <c r="T62" s="81">
        <f t="shared" si="30"/>
        <v>2.56039119414726</v>
      </c>
      <c r="U62" s="81">
        <f t="shared" si="31"/>
        <v>2.24309820310237</v>
      </c>
      <c r="V62" s="82">
        <f t="shared" si="32"/>
        <v>0.999999999991468</v>
      </c>
      <c r="W62" s="84" t="str">
        <f t="shared" si="33"/>
        <v/>
      </c>
      <c r="X62" s="84">
        <f t="shared" si="34"/>
        <v>-0.390167532843351</v>
      </c>
      <c r="Y62" s="84">
        <f t="shared" si="35"/>
        <v>0.052843750000001</v>
      </c>
      <c r="Z62" s="84" t="str">
        <f t="shared" si="36"/>
        <v/>
      </c>
      <c r="AA62" s="96"/>
      <c r="AB62" s="97" t="str">
        <f t="shared" si="37"/>
        <v/>
      </c>
      <c r="AC62" s="98"/>
      <c r="AD62" s="99"/>
      <c r="AE62" s="99"/>
      <c r="AF62" s="100"/>
      <c r="AG62" s="109"/>
      <c r="AH62" s="108">
        <v>4.289</v>
      </c>
      <c r="AI62" s="108">
        <v>4.231</v>
      </c>
      <c r="AJ62" s="108">
        <v>4.486</v>
      </c>
      <c r="AK62" s="108">
        <v>4.393</v>
      </c>
      <c r="AL62" s="108">
        <v>4.342</v>
      </c>
      <c r="AM62" s="108">
        <v>4.169</v>
      </c>
      <c r="AN62" s="108">
        <v>4.449</v>
      </c>
      <c r="AO62" s="108">
        <v>4.39</v>
      </c>
      <c r="AP62" s="108">
        <v>4.212</v>
      </c>
      <c r="AQ62" s="108">
        <v>4.566</v>
      </c>
      <c r="AR62" s="108">
        <v>4.24</v>
      </c>
      <c r="AS62" s="108">
        <v>4.204</v>
      </c>
      <c r="AT62" s="108">
        <v>4.376</v>
      </c>
      <c r="AU62" s="108">
        <v>4.37</v>
      </c>
      <c r="AV62" s="108">
        <v>4.462</v>
      </c>
      <c r="AW62" s="108">
        <v>4.297</v>
      </c>
      <c r="AX62" s="108">
        <v>4.221</v>
      </c>
      <c r="AY62" s="108">
        <v>4.418</v>
      </c>
      <c r="AZ62" s="108">
        <v>4.402</v>
      </c>
      <c r="BA62" s="108">
        <v>4.401</v>
      </c>
      <c r="BB62" s="108">
        <v>4.496</v>
      </c>
      <c r="BC62" s="108">
        <v>4.278</v>
      </c>
      <c r="BD62" s="108">
        <v>4.352</v>
      </c>
      <c r="BE62" s="108">
        <v>4.184</v>
      </c>
      <c r="BF62" s="108">
        <v>4.412</v>
      </c>
      <c r="BG62" s="108">
        <v>4.474</v>
      </c>
      <c r="BH62" s="108">
        <v>4.41</v>
      </c>
      <c r="BI62" s="108">
        <v>4.292</v>
      </c>
      <c r="BJ62" s="108">
        <v>4.185</v>
      </c>
      <c r="BK62" s="108">
        <v>4.549</v>
      </c>
      <c r="BL62" s="108">
        <v>4.441</v>
      </c>
      <c r="BM62" s="108">
        <v>4.3</v>
      </c>
    </row>
    <row r="63" ht="15" customHeight="1" spans="1:65">
      <c r="A63" s="41"/>
      <c r="B63" s="42" t="s">
        <v>190</v>
      </c>
      <c r="C63" s="42" t="s">
        <v>191</v>
      </c>
      <c r="D63" s="42" t="s">
        <v>192</v>
      </c>
      <c r="E63" s="42"/>
      <c r="F63" s="38" t="s">
        <v>55</v>
      </c>
      <c r="G63" s="43">
        <v>4</v>
      </c>
      <c r="H63" s="45">
        <v>0.38</v>
      </c>
      <c r="I63" s="45">
        <v>0.38</v>
      </c>
      <c r="J63" s="66" t="s">
        <v>56</v>
      </c>
      <c r="K63" s="67">
        <f t="shared" si="22"/>
        <v>4.38</v>
      </c>
      <c r="L63" s="67">
        <f t="shared" si="23"/>
        <v>3.62</v>
      </c>
      <c r="M63" s="68"/>
      <c r="N63" s="69">
        <f t="shared" si="24"/>
        <v>4.149</v>
      </c>
      <c r="O63" s="69">
        <f t="shared" si="25"/>
        <v>3.925</v>
      </c>
      <c r="P63" s="69">
        <f t="shared" si="26"/>
        <v>4.02803125</v>
      </c>
      <c r="Q63" s="80">
        <f t="shared" si="27"/>
        <v>0.068727833669975</v>
      </c>
      <c r="R63" s="81">
        <f t="shared" si="28"/>
        <v>1.84301846723278</v>
      </c>
      <c r="S63" s="81">
        <f t="shared" si="29"/>
        <v>1.70706554247063</v>
      </c>
      <c r="T63" s="81">
        <f t="shared" si="30"/>
        <v>1.97897139199493</v>
      </c>
      <c r="U63" s="81">
        <f t="shared" si="31"/>
        <v>1.70706554247063</v>
      </c>
      <c r="V63" s="82">
        <f t="shared" si="32"/>
        <v>0.999999846746384</v>
      </c>
      <c r="W63" s="84" t="str">
        <f t="shared" si="33"/>
        <v/>
      </c>
      <c r="X63" s="84">
        <f t="shared" si="34"/>
        <v>-0.2461928063432</v>
      </c>
      <c r="Y63" s="84">
        <f t="shared" si="35"/>
        <v>0.0280312499999997</v>
      </c>
      <c r="Z63" s="84" t="str">
        <f t="shared" si="36"/>
        <v/>
      </c>
      <c r="AA63" s="96"/>
      <c r="AB63" s="97" t="str">
        <f t="shared" si="37"/>
        <v/>
      </c>
      <c r="AC63" s="98"/>
      <c r="AD63" s="99"/>
      <c r="AE63" s="99"/>
      <c r="AF63" s="100"/>
      <c r="AG63" s="109"/>
      <c r="AH63" s="108">
        <v>4.148</v>
      </c>
      <c r="AI63" s="108">
        <v>4.006</v>
      </c>
      <c r="AJ63" s="108">
        <v>4.066</v>
      </c>
      <c r="AK63" s="108">
        <v>4.061</v>
      </c>
      <c r="AL63" s="108">
        <v>4.084</v>
      </c>
      <c r="AM63" s="108">
        <v>3.936</v>
      </c>
      <c r="AN63" s="108">
        <v>4.082</v>
      </c>
      <c r="AO63" s="108">
        <v>4.035</v>
      </c>
      <c r="AP63" s="108">
        <v>3.933</v>
      </c>
      <c r="AQ63" s="108">
        <v>3.992</v>
      </c>
      <c r="AR63" s="108">
        <v>3.939</v>
      </c>
      <c r="AS63" s="108">
        <v>3.966</v>
      </c>
      <c r="AT63" s="108">
        <v>4.028</v>
      </c>
      <c r="AU63" s="108">
        <v>3.925</v>
      </c>
      <c r="AV63" s="108">
        <v>3.987</v>
      </c>
      <c r="AW63" s="108">
        <v>4.003</v>
      </c>
      <c r="AX63" s="108">
        <v>4.149</v>
      </c>
      <c r="AY63" s="108">
        <v>4.103</v>
      </c>
      <c r="AZ63" s="108">
        <v>4.113</v>
      </c>
      <c r="BA63" s="108">
        <v>3.928</v>
      </c>
      <c r="BB63" s="108">
        <v>4.091</v>
      </c>
      <c r="BC63" s="108">
        <v>4.134</v>
      </c>
      <c r="BD63" s="108">
        <v>4.033</v>
      </c>
      <c r="BE63" s="108">
        <v>4</v>
      </c>
      <c r="BF63" s="108">
        <v>4.114</v>
      </c>
      <c r="BG63" s="108">
        <v>4.003</v>
      </c>
      <c r="BH63" s="108">
        <v>4.034</v>
      </c>
      <c r="BI63" s="108">
        <v>3.945</v>
      </c>
      <c r="BJ63" s="108">
        <v>3.952</v>
      </c>
      <c r="BK63" s="108">
        <v>4.023</v>
      </c>
      <c r="BL63" s="108">
        <v>3.993</v>
      </c>
      <c r="BM63" s="108">
        <v>4.091</v>
      </c>
    </row>
    <row r="64" ht="15" customHeight="1" spans="1:65">
      <c r="A64" s="41"/>
      <c r="B64" s="42" t="s">
        <v>193</v>
      </c>
      <c r="C64" s="42" t="s">
        <v>194</v>
      </c>
      <c r="D64" s="42" t="s">
        <v>189</v>
      </c>
      <c r="E64" s="42"/>
      <c r="F64" s="38" t="s">
        <v>55</v>
      </c>
      <c r="G64" s="43">
        <v>23.71</v>
      </c>
      <c r="H64" s="45">
        <v>0.8</v>
      </c>
      <c r="I64" s="45">
        <v>0.8</v>
      </c>
      <c r="J64" s="66" t="s">
        <v>56</v>
      </c>
      <c r="K64" s="67">
        <f t="shared" si="22"/>
        <v>24.51</v>
      </c>
      <c r="L64" s="67">
        <f t="shared" si="23"/>
        <v>22.91</v>
      </c>
      <c r="M64" s="68"/>
      <c r="N64" s="69">
        <f t="shared" si="24"/>
        <v>23.96</v>
      </c>
      <c r="O64" s="69">
        <f t="shared" si="25"/>
        <v>23.587</v>
      </c>
      <c r="P64" s="69">
        <f t="shared" si="26"/>
        <v>23.7895625</v>
      </c>
      <c r="Q64" s="80">
        <f t="shared" si="27"/>
        <v>0.106654382273137</v>
      </c>
      <c r="R64" s="81">
        <f t="shared" si="28"/>
        <v>2.50028794863529</v>
      </c>
      <c r="S64" s="81">
        <f t="shared" si="29"/>
        <v>2.25162649874367</v>
      </c>
      <c r="T64" s="81">
        <f t="shared" si="30"/>
        <v>2.74894939852692</v>
      </c>
      <c r="U64" s="81">
        <f t="shared" si="31"/>
        <v>2.25162649874367</v>
      </c>
      <c r="V64" s="82">
        <f t="shared" si="32"/>
        <v>0.999999999992852</v>
      </c>
      <c r="W64" s="84" t="str">
        <f t="shared" si="33"/>
        <v/>
      </c>
      <c r="X64" s="84">
        <f t="shared" si="34"/>
        <v>-0.345988485269817</v>
      </c>
      <c r="Y64" s="84">
        <f t="shared" si="35"/>
        <v>0.0795625000000015</v>
      </c>
      <c r="Z64" s="84" t="str">
        <f t="shared" si="36"/>
        <v/>
      </c>
      <c r="AA64" s="96"/>
      <c r="AB64" s="97" t="str">
        <f t="shared" si="37"/>
        <v/>
      </c>
      <c r="AC64" s="98"/>
      <c r="AD64" s="99"/>
      <c r="AE64" s="99"/>
      <c r="AF64" s="100"/>
      <c r="AG64" s="109"/>
      <c r="AH64" s="108">
        <v>23.943</v>
      </c>
      <c r="AI64" s="108">
        <v>23.749</v>
      </c>
      <c r="AJ64" s="108">
        <v>23.716</v>
      </c>
      <c r="AK64" s="108">
        <v>23.825</v>
      </c>
      <c r="AL64" s="108">
        <v>23.773</v>
      </c>
      <c r="AM64" s="108">
        <v>23.96</v>
      </c>
      <c r="AN64" s="108">
        <v>23.828</v>
      </c>
      <c r="AO64" s="108">
        <v>23.862</v>
      </c>
      <c r="AP64" s="108">
        <v>23.766</v>
      </c>
      <c r="AQ64" s="108">
        <v>23.638</v>
      </c>
      <c r="AR64" s="108">
        <v>23.956</v>
      </c>
      <c r="AS64" s="108">
        <v>23.769</v>
      </c>
      <c r="AT64" s="108">
        <v>23.834</v>
      </c>
      <c r="AU64" s="108">
        <v>23.736</v>
      </c>
      <c r="AV64" s="108">
        <v>23.587</v>
      </c>
      <c r="AW64" s="108">
        <v>23.729</v>
      </c>
      <c r="AX64" s="108">
        <v>23.806</v>
      </c>
      <c r="AY64" s="108">
        <v>23.87</v>
      </c>
      <c r="AZ64" s="108">
        <v>23.86</v>
      </c>
      <c r="BA64" s="108">
        <v>23.685</v>
      </c>
      <c r="BB64" s="108">
        <v>23.869</v>
      </c>
      <c r="BC64" s="108">
        <v>23.91</v>
      </c>
      <c r="BD64" s="108">
        <v>23.72</v>
      </c>
      <c r="BE64" s="108">
        <v>23.739</v>
      </c>
      <c r="BF64" s="108">
        <v>23.926</v>
      </c>
      <c r="BG64" s="108">
        <v>23.597</v>
      </c>
      <c r="BH64" s="108">
        <v>23.901</v>
      </c>
      <c r="BI64" s="108">
        <v>23.944</v>
      </c>
      <c r="BJ64" s="108">
        <v>23.662</v>
      </c>
      <c r="BK64" s="108">
        <v>23.672</v>
      </c>
      <c r="BL64" s="108">
        <v>23.71</v>
      </c>
      <c r="BM64" s="108">
        <v>23.724</v>
      </c>
    </row>
    <row r="65" ht="15" customHeight="1" spans="1:65">
      <c r="A65" s="41"/>
      <c r="B65" s="42" t="s">
        <v>195</v>
      </c>
      <c r="C65" s="42" t="s">
        <v>196</v>
      </c>
      <c r="D65" s="42" t="s">
        <v>197</v>
      </c>
      <c r="E65" s="42"/>
      <c r="F65" s="38" t="s">
        <v>55</v>
      </c>
      <c r="G65" s="43">
        <v>4</v>
      </c>
      <c r="H65" s="45">
        <v>0.38</v>
      </c>
      <c r="I65" s="45">
        <v>0.38</v>
      </c>
      <c r="J65" s="66" t="s">
        <v>56</v>
      </c>
      <c r="K65" s="67">
        <f t="shared" si="22"/>
        <v>4.38</v>
      </c>
      <c r="L65" s="67">
        <f t="shared" si="23"/>
        <v>3.62</v>
      </c>
      <c r="M65" s="68"/>
      <c r="N65" s="69">
        <f t="shared" si="24"/>
        <v>4.163</v>
      </c>
      <c r="O65" s="69">
        <f t="shared" si="25"/>
        <v>4.07</v>
      </c>
      <c r="P65" s="69">
        <f t="shared" si="26"/>
        <v>4.11984375</v>
      </c>
      <c r="Q65" s="80">
        <f t="shared" si="27"/>
        <v>0.028394807993148</v>
      </c>
      <c r="R65" s="81">
        <f t="shared" si="28"/>
        <v>4.46090942742888</v>
      </c>
      <c r="S65" s="81">
        <f t="shared" si="29"/>
        <v>3.05403544270933</v>
      </c>
      <c r="T65" s="81">
        <f t="shared" si="30"/>
        <v>5.86778341214842</v>
      </c>
      <c r="U65" s="81">
        <f t="shared" si="31"/>
        <v>3.05403544270933</v>
      </c>
      <c r="V65" s="82">
        <f t="shared" si="32"/>
        <v>1</v>
      </c>
      <c r="W65" s="84" t="str">
        <f t="shared" si="33"/>
        <v/>
      </c>
      <c r="X65" s="84">
        <f t="shared" si="34"/>
        <v>0.00654846610733895</v>
      </c>
      <c r="Y65" s="84">
        <f t="shared" si="35"/>
        <v>0.119843749999999</v>
      </c>
      <c r="Z65" s="84" t="str">
        <f t="shared" si="36"/>
        <v/>
      </c>
      <c r="AA65" s="96"/>
      <c r="AB65" s="97" t="str">
        <f t="shared" si="37"/>
        <v/>
      </c>
      <c r="AC65" s="98"/>
      <c r="AD65" s="99"/>
      <c r="AE65" s="99"/>
      <c r="AF65" s="100"/>
      <c r="AG65" s="109"/>
      <c r="AH65" s="108">
        <v>4.107</v>
      </c>
      <c r="AI65" s="108">
        <v>4.137</v>
      </c>
      <c r="AJ65" s="108">
        <v>4.157</v>
      </c>
      <c r="AK65" s="108">
        <v>4.07</v>
      </c>
      <c r="AL65" s="108">
        <v>4.119</v>
      </c>
      <c r="AM65" s="108">
        <v>4.096</v>
      </c>
      <c r="AN65" s="108">
        <v>4.162</v>
      </c>
      <c r="AO65" s="108">
        <v>4.131</v>
      </c>
      <c r="AP65" s="108">
        <v>4.073</v>
      </c>
      <c r="AQ65" s="108">
        <v>4.146</v>
      </c>
      <c r="AR65" s="108">
        <v>4.143</v>
      </c>
      <c r="AS65" s="108">
        <v>4.126</v>
      </c>
      <c r="AT65" s="108">
        <v>4.075</v>
      </c>
      <c r="AU65" s="108">
        <v>4.147</v>
      </c>
      <c r="AV65" s="108">
        <v>4.088</v>
      </c>
      <c r="AW65" s="108">
        <v>4.103</v>
      </c>
      <c r="AX65" s="108">
        <v>4.124</v>
      </c>
      <c r="AY65" s="108">
        <v>4.096</v>
      </c>
      <c r="AZ65" s="108">
        <v>4.071</v>
      </c>
      <c r="BA65" s="108">
        <v>4.096</v>
      </c>
      <c r="BB65" s="108">
        <v>4.098</v>
      </c>
      <c r="BC65" s="108">
        <v>4.137</v>
      </c>
      <c r="BD65" s="108">
        <v>4.11</v>
      </c>
      <c r="BE65" s="108">
        <v>4.154</v>
      </c>
      <c r="BF65" s="108">
        <v>4.14</v>
      </c>
      <c r="BG65" s="108">
        <v>4.116</v>
      </c>
      <c r="BH65" s="108">
        <v>4.144</v>
      </c>
      <c r="BI65" s="108">
        <v>4.163</v>
      </c>
      <c r="BJ65" s="108">
        <v>4.131</v>
      </c>
      <c r="BK65" s="108">
        <v>4.144</v>
      </c>
      <c r="BL65" s="108">
        <v>4.088</v>
      </c>
      <c r="BM65" s="108">
        <v>4.143</v>
      </c>
    </row>
    <row r="66" ht="15" customHeight="1" spans="1:65">
      <c r="A66" s="41"/>
      <c r="B66" s="42" t="s">
        <v>198</v>
      </c>
      <c r="C66" s="42" t="s">
        <v>199</v>
      </c>
      <c r="D66" s="42" t="s">
        <v>153</v>
      </c>
      <c r="E66" s="42"/>
      <c r="F66" s="38" t="s">
        <v>55</v>
      </c>
      <c r="G66" s="43">
        <v>3.2</v>
      </c>
      <c r="H66" s="45">
        <v>0.15</v>
      </c>
      <c r="I66" s="45">
        <v>0.15</v>
      </c>
      <c r="J66" s="66" t="s">
        <v>56</v>
      </c>
      <c r="K66" s="67">
        <f t="shared" si="22"/>
        <v>3.35</v>
      </c>
      <c r="L66" s="67">
        <f t="shared" si="23"/>
        <v>3.05</v>
      </c>
      <c r="M66" s="68"/>
      <c r="N66" s="69">
        <f t="shared" si="24"/>
        <v>3.266</v>
      </c>
      <c r="O66" s="69">
        <f t="shared" si="25"/>
        <v>3.253</v>
      </c>
      <c r="P66" s="69">
        <f t="shared" si="26"/>
        <v>3.2593125</v>
      </c>
      <c r="Q66" s="80">
        <f t="shared" si="27"/>
        <v>0.00341190988044207</v>
      </c>
      <c r="R66" s="81">
        <f t="shared" si="28"/>
        <v>14.654548845681</v>
      </c>
      <c r="S66" s="81">
        <f t="shared" si="29"/>
        <v>8.859895989618</v>
      </c>
      <c r="T66" s="81">
        <f t="shared" si="30"/>
        <v>20.4492017017441</v>
      </c>
      <c r="U66" s="81">
        <f t="shared" si="31"/>
        <v>8.859895989618</v>
      </c>
      <c r="V66" s="82">
        <f t="shared" si="32"/>
        <v>1</v>
      </c>
      <c r="W66" s="84" t="str">
        <f t="shared" si="33"/>
        <v/>
      </c>
      <c r="X66" s="84">
        <f t="shared" si="34"/>
        <v>0.0456989795770362</v>
      </c>
      <c r="Y66" s="84">
        <f t="shared" si="35"/>
        <v>0.0593124999999999</v>
      </c>
      <c r="Z66" s="84" t="str">
        <f t="shared" si="36"/>
        <v/>
      </c>
      <c r="AA66" s="96"/>
      <c r="AB66" s="97" t="str">
        <f t="shared" si="37"/>
        <v/>
      </c>
      <c r="AC66" s="98"/>
      <c r="AD66" s="99"/>
      <c r="AE66" s="99"/>
      <c r="AF66" s="100"/>
      <c r="AG66" s="109"/>
      <c r="AH66" s="108">
        <v>3.261</v>
      </c>
      <c r="AI66" s="108">
        <v>3.263</v>
      </c>
      <c r="AJ66" s="108">
        <v>3.261</v>
      </c>
      <c r="AK66" s="108">
        <v>3.257</v>
      </c>
      <c r="AL66" s="108">
        <v>3.257</v>
      </c>
      <c r="AM66" s="108">
        <v>3.257</v>
      </c>
      <c r="AN66" s="108">
        <v>3.255</v>
      </c>
      <c r="AO66" s="108">
        <v>3.262</v>
      </c>
      <c r="AP66" s="108">
        <v>3.264</v>
      </c>
      <c r="AQ66" s="108">
        <v>3.259</v>
      </c>
      <c r="AR66" s="108">
        <v>3.263</v>
      </c>
      <c r="AS66" s="108">
        <v>3.259</v>
      </c>
      <c r="AT66" s="108">
        <v>3.261</v>
      </c>
      <c r="AU66" s="108">
        <v>3.26</v>
      </c>
      <c r="AV66" s="108">
        <v>3.255</v>
      </c>
      <c r="AW66" s="108">
        <v>3.254</v>
      </c>
      <c r="AX66" s="108">
        <v>3.259</v>
      </c>
      <c r="AY66" s="108">
        <v>3.257</v>
      </c>
      <c r="AZ66" s="108">
        <v>3.26</v>
      </c>
      <c r="BA66" s="108">
        <v>3.265</v>
      </c>
      <c r="BB66" s="108">
        <v>3.256</v>
      </c>
      <c r="BC66" s="108">
        <v>3.26</v>
      </c>
      <c r="BD66" s="108">
        <v>3.266</v>
      </c>
      <c r="BE66" s="108">
        <v>3.26</v>
      </c>
      <c r="BF66" s="108">
        <v>3.265</v>
      </c>
      <c r="BG66" s="108">
        <v>3.261</v>
      </c>
      <c r="BH66" s="108">
        <v>3.255</v>
      </c>
      <c r="BI66" s="108">
        <v>3.256</v>
      </c>
      <c r="BJ66" s="108">
        <v>3.253</v>
      </c>
      <c r="BK66" s="108">
        <v>3.26</v>
      </c>
      <c r="BL66" s="108">
        <v>3.261</v>
      </c>
      <c r="BM66" s="108">
        <v>3.256</v>
      </c>
    </row>
    <row r="67" ht="15" customHeight="1" spans="1:65">
      <c r="A67" s="41"/>
      <c r="B67" s="42" t="s">
        <v>200</v>
      </c>
      <c r="C67" s="42" t="s">
        <v>201</v>
      </c>
      <c r="D67" s="42" t="s">
        <v>153</v>
      </c>
      <c r="E67" s="42"/>
      <c r="F67" s="38" t="s">
        <v>55</v>
      </c>
      <c r="G67" s="43">
        <v>3.2</v>
      </c>
      <c r="H67" s="45">
        <v>0.15</v>
      </c>
      <c r="I67" s="45">
        <v>0.15</v>
      </c>
      <c r="J67" s="66" t="s">
        <v>56</v>
      </c>
      <c r="K67" s="67">
        <f t="shared" si="22"/>
        <v>3.35</v>
      </c>
      <c r="L67" s="67">
        <f t="shared" si="23"/>
        <v>3.05</v>
      </c>
      <c r="M67" s="68"/>
      <c r="N67" s="69">
        <f t="shared" si="24"/>
        <v>3.245</v>
      </c>
      <c r="O67" s="69">
        <f t="shared" si="25"/>
        <v>3.163</v>
      </c>
      <c r="P67" s="69">
        <f t="shared" si="26"/>
        <v>3.20175</v>
      </c>
      <c r="Q67" s="80">
        <f t="shared" si="27"/>
        <v>0.0233265735215884</v>
      </c>
      <c r="R67" s="81">
        <f t="shared" si="28"/>
        <v>2.14347812179641</v>
      </c>
      <c r="S67" s="81">
        <f t="shared" si="29"/>
        <v>2.11847087704212</v>
      </c>
      <c r="T67" s="81">
        <f t="shared" si="30"/>
        <v>2.16848536655069</v>
      </c>
      <c r="U67" s="81">
        <f t="shared" si="31"/>
        <v>2.11847087704212</v>
      </c>
      <c r="V67" s="82">
        <f t="shared" si="32"/>
        <v>0.999999999857337</v>
      </c>
      <c r="W67" s="84" t="str">
        <f t="shared" si="33"/>
        <v/>
      </c>
      <c r="X67" s="84">
        <f t="shared" si="34"/>
        <v>-0.0913230283511379</v>
      </c>
      <c r="Y67" s="84">
        <f t="shared" si="35"/>
        <v>0.00174999999999947</v>
      </c>
      <c r="Z67" s="84" t="str">
        <f t="shared" si="36"/>
        <v/>
      </c>
      <c r="AA67" s="96"/>
      <c r="AB67" s="97" t="str">
        <f t="shared" si="37"/>
        <v/>
      </c>
      <c r="AC67" s="98"/>
      <c r="AD67" s="99"/>
      <c r="AE67" s="99"/>
      <c r="AF67" s="100"/>
      <c r="AG67" s="109"/>
      <c r="AH67" s="108">
        <v>3.204</v>
      </c>
      <c r="AI67" s="108">
        <v>3.221</v>
      </c>
      <c r="AJ67" s="108">
        <v>3.233</v>
      </c>
      <c r="AK67" s="108">
        <v>3.187</v>
      </c>
      <c r="AL67" s="108">
        <v>3.193</v>
      </c>
      <c r="AM67" s="108">
        <v>3.193</v>
      </c>
      <c r="AN67" s="108">
        <v>3.205</v>
      </c>
      <c r="AO67" s="108">
        <v>3.217</v>
      </c>
      <c r="AP67" s="108">
        <v>3.215</v>
      </c>
      <c r="AQ67" s="108">
        <v>3.17</v>
      </c>
      <c r="AR67" s="108">
        <v>3.202</v>
      </c>
      <c r="AS67" s="108">
        <v>3.228</v>
      </c>
      <c r="AT67" s="108">
        <v>3.176</v>
      </c>
      <c r="AU67" s="108">
        <v>3.237</v>
      </c>
      <c r="AV67" s="108">
        <v>3.188</v>
      </c>
      <c r="AW67" s="108">
        <v>3.2</v>
      </c>
      <c r="AX67" s="108">
        <v>3.163</v>
      </c>
      <c r="AY67" s="108">
        <v>3.189</v>
      </c>
      <c r="AZ67" s="108">
        <v>3.2</v>
      </c>
      <c r="BA67" s="108">
        <v>3.215</v>
      </c>
      <c r="BB67" s="108">
        <v>3.19</v>
      </c>
      <c r="BC67" s="108">
        <v>3.24</v>
      </c>
      <c r="BD67" s="108">
        <v>3.182</v>
      </c>
      <c r="BE67" s="108">
        <v>3.208</v>
      </c>
      <c r="BF67" s="108">
        <v>3.245</v>
      </c>
      <c r="BG67" s="108">
        <v>3.166</v>
      </c>
      <c r="BH67" s="108">
        <v>3.175</v>
      </c>
      <c r="BI67" s="108">
        <v>3.207</v>
      </c>
      <c r="BJ67" s="108">
        <v>3.235</v>
      </c>
      <c r="BK67" s="108">
        <v>3.221</v>
      </c>
      <c r="BL67" s="108">
        <v>3.163</v>
      </c>
      <c r="BM67" s="108">
        <v>3.188</v>
      </c>
    </row>
    <row r="68" ht="15" customHeight="1" spans="1:65">
      <c r="A68" s="41"/>
      <c r="B68" s="42"/>
      <c r="C68" s="42" t="s">
        <v>202</v>
      </c>
      <c r="D68" s="42" t="s">
        <v>203</v>
      </c>
      <c r="E68" s="42"/>
      <c r="F68" s="38" t="s">
        <v>55</v>
      </c>
      <c r="G68" s="43">
        <v>4.8</v>
      </c>
      <c r="H68" s="45">
        <v>0.15</v>
      </c>
      <c r="I68" s="45">
        <v>0.15</v>
      </c>
      <c r="J68" s="66" t="s">
        <v>56</v>
      </c>
      <c r="K68" s="67">
        <f t="shared" si="22"/>
        <v>4.95</v>
      </c>
      <c r="L68" s="67">
        <f t="shared" si="23"/>
        <v>4.65</v>
      </c>
      <c r="M68" s="68"/>
      <c r="N68" s="69">
        <f t="shared" si="24"/>
        <v>4.833</v>
      </c>
      <c r="O68" s="69">
        <f t="shared" si="25"/>
        <v>4.784</v>
      </c>
      <c r="P68" s="69">
        <f t="shared" si="26"/>
        <v>4.80366666666667</v>
      </c>
      <c r="Q68" s="80">
        <f t="shared" si="27"/>
        <v>0.0258907963055088</v>
      </c>
      <c r="R68" s="81">
        <f t="shared" si="28"/>
        <v>1.93118818787978</v>
      </c>
      <c r="S68" s="81">
        <f t="shared" si="29"/>
        <v>1.88398136550938</v>
      </c>
      <c r="T68" s="81">
        <f t="shared" si="30"/>
        <v>1.97839501025019</v>
      </c>
      <c r="U68" s="81">
        <f t="shared" si="31"/>
        <v>1.88398136550938</v>
      </c>
      <c r="V68" s="82">
        <f t="shared" si="32"/>
        <v>0.999999990600269</v>
      </c>
      <c r="W68" s="84" t="str">
        <f t="shared" si="33"/>
        <v/>
      </c>
      <c r="X68" s="84">
        <f t="shared" si="34"/>
        <v>-0.0996376105923122</v>
      </c>
      <c r="Y68" s="84">
        <f t="shared" si="35"/>
        <v>0.0036666666666676</v>
      </c>
      <c r="Z68" s="84" t="str">
        <f t="shared" si="36"/>
        <v/>
      </c>
      <c r="AA68" s="96"/>
      <c r="AB68" s="97" t="str">
        <f t="shared" si="37"/>
        <v/>
      </c>
      <c r="AC68" s="98"/>
      <c r="AD68" s="99"/>
      <c r="AE68" s="99"/>
      <c r="AF68" s="100"/>
      <c r="AG68" s="109"/>
      <c r="AH68" s="108">
        <v>4.833</v>
      </c>
      <c r="AI68" s="108">
        <v>4.784</v>
      </c>
      <c r="AJ68" s="108">
        <v>4.794</v>
      </c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08"/>
      <c r="BI68" s="108"/>
      <c r="BJ68" s="108"/>
      <c r="BK68" s="108"/>
      <c r="BL68" s="108"/>
      <c r="BM68" s="108"/>
    </row>
    <row r="69" ht="15" customHeight="1" spans="1:65">
      <c r="A69" s="41"/>
      <c r="B69" s="42"/>
      <c r="C69" s="42" t="s">
        <v>204</v>
      </c>
      <c r="D69" s="42" t="s">
        <v>205</v>
      </c>
      <c r="E69" s="42"/>
      <c r="F69" s="38" t="s">
        <v>55</v>
      </c>
      <c r="G69" s="43">
        <v>3.9</v>
      </c>
      <c r="H69" s="45">
        <v>0.15</v>
      </c>
      <c r="I69" s="45">
        <v>0.15</v>
      </c>
      <c r="J69" s="66" t="s">
        <v>56</v>
      </c>
      <c r="K69" s="67">
        <f t="shared" si="22"/>
        <v>4.05</v>
      </c>
      <c r="L69" s="67">
        <f t="shared" si="23"/>
        <v>3.75</v>
      </c>
      <c r="M69" s="68"/>
      <c r="N69" s="69">
        <f t="shared" si="24"/>
        <v>3.937</v>
      </c>
      <c r="O69" s="69">
        <f t="shared" si="25"/>
        <v>3.864</v>
      </c>
      <c r="P69" s="69">
        <f t="shared" si="26"/>
        <v>3.90233333333333</v>
      </c>
      <c r="Q69" s="80">
        <f t="shared" si="27"/>
        <v>0.0366378674779706</v>
      </c>
      <c r="R69" s="81">
        <f t="shared" si="28"/>
        <v>1.36470824973816</v>
      </c>
      <c r="S69" s="81">
        <f t="shared" si="29"/>
        <v>1.34347945474223</v>
      </c>
      <c r="T69" s="81">
        <f t="shared" si="30"/>
        <v>1.38593704473409</v>
      </c>
      <c r="U69" s="81">
        <f t="shared" si="31"/>
        <v>1.34347945474223</v>
      </c>
      <c r="V69" s="82">
        <f t="shared" si="32"/>
        <v>0.999956097962022</v>
      </c>
      <c r="W69" s="84" t="str">
        <f t="shared" si="33"/>
        <v/>
      </c>
      <c r="X69" s="84">
        <f t="shared" si="34"/>
        <v>-0.143851757903769</v>
      </c>
      <c r="Y69" s="84">
        <f t="shared" si="35"/>
        <v>0.00233333333333352</v>
      </c>
      <c r="Z69" s="84">
        <f t="shared" si="36"/>
        <v>0.329740807301735</v>
      </c>
      <c r="AA69" s="96"/>
      <c r="AB69" s="97" t="str">
        <f t="shared" si="37"/>
        <v/>
      </c>
      <c r="AC69" s="98"/>
      <c r="AD69" s="99"/>
      <c r="AE69" s="99"/>
      <c r="AF69" s="100"/>
      <c r="AG69" s="109"/>
      <c r="AH69" s="108">
        <v>3.937</v>
      </c>
      <c r="AI69" s="108">
        <v>3.864</v>
      </c>
      <c r="AJ69" s="108">
        <v>3.906</v>
      </c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08"/>
      <c r="BG69" s="108"/>
      <c r="BH69" s="108"/>
      <c r="BI69" s="108"/>
      <c r="BJ69" s="108"/>
      <c r="BK69" s="108"/>
      <c r="BL69" s="108"/>
      <c r="BM69" s="108"/>
    </row>
    <row r="70" ht="15" customHeight="1" spans="1:65">
      <c r="A70" s="41"/>
      <c r="B70" s="42"/>
      <c r="C70" s="42" t="s">
        <v>206</v>
      </c>
      <c r="D70" s="42" t="s">
        <v>207</v>
      </c>
      <c r="E70" s="42"/>
      <c r="F70" s="38" t="s">
        <v>55</v>
      </c>
      <c r="G70" s="43">
        <v>0.4</v>
      </c>
      <c r="H70" s="45">
        <v>0.15</v>
      </c>
      <c r="I70" s="45">
        <v>0.15</v>
      </c>
      <c r="J70" s="66" t="s">
        <v>56</v>
      </c>
      <c r="K70" s="67">
        <f t="shared" si="22"/>
        <v>0.55</v>
      </c>
      <c r="L70" s="67">
        <f t="shared" si="23"/>
        <v>0.25</v>
      </c>
      <c r="M70" s="68"/>
      <c r="N70" s="69">
        <f t="shared" si="24"/>
        <v>0.381</v>
      </c>
      <c r="O70" s="69">
        <f t="shared" si="25"/>
        <v>0.344</v>
      </c>
      <c r="P70" s="69">
        <f t="shared" si="26"/>
        <v>0.359</v>
      </c>
      <c r="Q70" s="80">
        <f t="shared" si="27"/>
        <v>0.0194679223339318</v>
      </c>
      <c r="R70" s="81">
        <f t="shared" si="28"/>
        <v>2.56832748468757</v>
      </c>
      <c r="S70" s="81">
        <f t="shared" si="29"/>
        <v>3.27033699716884</v>
      </c>
      <c r="T70" s="81">
        <f t="shared" si="30"/>
        <v>1.8663179722063</v>
      </c>
      <c r="U70" s="81">
        <f t="shared" si="31"/>
        <v>1.8663179722063</v>
      </c>
      <c r="V70" s="82">
        <f t="shared" si="32"/>
        <v>0.999999989217545</v>
      </c>
      <c r="W70" s="84" t="str">
        <f t="shared" si="33"/>
        <v/>
      </c>
      <c r="X70" s="84">
        <f t="shared" si="34"/>
        <v>-0.118677010112388</v>
      </c>
      <c r="Y70" s="84">
        <f t="shared" si="35"/>
        <v>-0.041</v>
      </c>
      <c r="Z70" s="84" t="str">
        <f t="shared" si="36"/>
        <v/>
      </c>
      <c r="AA70" s="96"/>
      <c r="AB70" s="97" t="str">
        <f t="shared" si="37"/>
        <v/>
      </c>
      <c r="AC70" s="98"/>
      <c r="AD70" s="99"/>
      <c r="AE70" s="99"/>
      <c r="AF70" s="100"/>
      <c r="AG70" s="109"/>
      <c r="AH70" s="108">
        <v>0.352</v>
      </c>
      <c r="AI70" s="108">
        <v>0.381</v>
      </c>
      <c r="AJ70" s="108">
        <v>0.344</v>
      </c>
      <c r="AK70" s="108"/>
      <c r="AL70" s="108"/>
      <c r="AM70" s="108"/>
      <c r="AN70" s="108"/>
      <c r="AO70" s="108"/>
      <c r="AP70" s="108"/>
      <c r="AQ70" s="108"/>
      <c r="AR70" s="108"/>
      <c r="AS70" s="108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08"/>
      <c r="BG70" s="108"/>
      <c r="BH70" s="108"/>
      <c r="BI70" s="108"/>
      <c r="BJ70" s="108"/>
      <c r="BK70" s="108"/>
      <c r="BL70" s="108"/>
      <c r="BM70" s="108"/>
    </row>
    <row r="71" ht="15" customHeight="1" spans="1:65">
      <c r="A71" s="41"/>
      <c r="B71" s="42" t="s">
        <v>208</v>
      </c>
      <c r="C71" s="42" t="s">
        <v>209</v>
      </c>
      <c r="D71" s="42" t="s">
        <v>153</v>
      </c>
      <c r="E71" s="42"/>
      <c r="F71" s="38" t="s">
        <v>55</v>
      </c>
      <c r="G71" s="43">
        <v>1.5</v>
      </c>
      <c r="H71" s="45">
        <v>0.15</v>
      </c>
      <c r="I71" s="45">
        <v>0.15</v>
      </c>
      <c r="J71" s="66" t="s">
        <v>56</v>
      </c>
      <c r="K71" s="67">
        <f t="shared" si="22"/>
        <v>1.65</v>
      </c>
      <c r="L71" s="67">
        <f t="shared" si="23"/>
        <v>1.35</v>
      </c>
      <c r="M71" s="68"/>
      <c r="N71" s="69">
        <f t="shared" si="24"/>
        <v>1.534</v>
      </c>
      <c r="O71" s="69">
        <f t="shared" si="25"/>
        <v>1.478</v>
      </c>
      <c r="P71" s="69">
        <f t="shared" si="26"/>
        <v>1.50434375</v>
      </c>
      <c r="Q71" s="80">
        <f t="shared" si="27"/>
        <v>0.017155097756418</v>
      </c>
      <c r="R71" s="81">
        <f t="shared" si="28"/>
        <v>2.91458554826913</v>
      </c>
      <c r="S71" s="81">
        <f t="shared" si="29"/>
        <v>2.83018400843384</v>
      </c>
      <c r="T71" s="81">
        <f t="shared" si="30"/>
        <v>2.99898708810442</v>
      </c>
      <c r="U71" s="81">
        <f t="shared" si="31"/>
        <v>2.83018400843384</v>
      </c>
      <c r="V71" s="82">
        <f t="shared" si="32"/>
        <v>1</v>
      </c>
      <c r="W71" s="84" t="str">
        <f t="shared" si="33"/>
        <v/>
      </c>
      <c r="X71" s="84">
        <f t="shared" si="34"/>
        <v>-0.0641050900481079</v>
      </c>
      <c r="Y71" s="84">
        <f t="shared" si="35"/>
        <v>0.00434374999999987</v>
      </c>
      <c r="Z71" s="84" t="str">
        <f t="shared" si="36"/>
        <v/>
      </c>
      <c r="AA71" s="96"/>
      <c r="AB71" s="97" t="str">
        <f t="shared" si="37"/>
        <v/>
      </c>
      <c r="AC71" s="98"/>
      <c r="AD71" s="99"/>
      <c r="AE71" s="99"/>
      <c r="AF71" s="100"/>
      <c r="AG71" s="109"/>
      <c r="AH71" s="108">
        <v>1.525</v>
      </c>
      <c r="AI71" s="108">
        <v>1.495</v>
      </c>
      <c r="AJ71" s="108">
        <v>1.482</v>
      </c>
      <c r="AK71" s="108">
        <v>1.495</v>
      </c>
      <c r="AL71" s="108">
        <v>1.509</v>
      </c>
      <c r="AM71" s="108">
        <v>1.484</v>
      </c>
      <c r="AN71" s="108">
        <v>1.495</v>
      </c>
      <c r="AO71" s="108">
        <v>1.523</v>
      </c>
      <c r="AP71" s="108">
        <v>1.518</v>
      </c>
      <c r="AQ71" s="108">
        <v>1.502</v>
      </c>
      <c r="AR71" s="108">
        <v>1.478</v>
      </c>
      <c r="AS71" s="108">
        <v>1.489</v>
      </c>
      <c r="AT71" s="108">
        <v>1.523</v>
      </c>
      <c r="AU71" s="108">
        <v>1.514</v>
      </c>
      <c r="AV71" s="108">
        <v>1.502</v>
      </c>
      <c r="AW71" s="108">
        <v>1.495</v>
      </c>
      <c r="AX71" s="108">
        <v>1.496</v>
      </c>
      <c r="AY71" s="108">
        <v>1.481</v>
      </c>
      <c r="AZ71" s="108">
        <v>1.529</v>
      </c>
      <c r="BA71" s="108">
        <v>1.526</v>
      </c>
      <c r="BB71" s="108">
        <v>1.49</v>
      </c>
      <c r="BC71" s="108">
        <v>1.534</v>
      </c>
      <c r="BD71" s="108">
        <v>1.483</v>
      </c>
      <c r="BE71" s="108">
        <v>1.532</v>
      </c>
      <c r="BF71" s="108">
        <v>1.492</v>
      </c>
      <c r="BG71" s="108">
        <v>1.494</v>
      </c>
      <c r="BH71" s="108">
        <v>1.503</v>
      </c>
      <c r="BI71" s="108">
        <v>1.526</v>
      </c>
      <c r="BJ71" s="108">
        <v>1.491</v>
      </c>
      <c r="BK71" s="108">
        <v>1.494</v>
      </c>
      <c r="BL71" s="108">
        <v>1.516</v>
      </c>
      <c r="BM71" s="108">
        <v>1.523</v>
      </c>
    </row>
    <row r="72" ht="15" customHeight="1" spans="1:65">
      <c r="A72" s="41"/>
      <c r="B72" s="42" t="s">
        <v>210</v>
      </c>
      <c r="C72" s="42" t="s">
        <v>211</v>
      </c>
      <c r="D72" s="42" t="s">
        <v>153</v>
      </c>
      <c r="E72" s="42"/>
      <c r="F72" s="38" t="s">
        <v>55</v>
      </c>
      <c r="G72" s="43">
        <v>1.5</v>
      </c>
      <c r="H72" s="45">
        <v>0.15</v>
      </c>
      <c r="I72" s="45">
        <v>0.15</v>
      </c>
      <c r="J72" s="66" t="s">
        <v>56</v>
      </c>
      <c r="K72" s="67">
        <f t="shared" si="22"/>
        <v>1.65</v>
      </c>
      <c r="L72" s="67">
        <f t="shared" si="23"/>
        <v>1.35</v>
      </c>
      <c r="M72" s="68"/>
      <c r="N72" s="69">
        <f t="shared" si="24"/>
        <v>1.553</v>
      </c>
      <c r="O72" s="69">
        <f t="shared" si="25"/>
        <v>1.487</v>
      </c>
      <c r="P72" s="69">
        <f t="shared" si="26"/>
        <v>1.51915625</v>
      </c>
      <c r="Q72" s="80">
        <f t="shared" si="27"/>
        <v>0.0213694224943477</v>
      </c>
      <c r="R72" s="81">
        <f t="shared" si="28"/>
        <v>2.33979182232113</v>
      </c>
      <c r="S72" s="81">
        <f t="shared" si="29"/>
        <v>2.04098090834554</v>
      </c>
      <c r="T72" s="81">
        <f t="shared" si="30"/>
        <v>2.63860273629672</v>
      </c>
      <c r="U72" s="81">
        <f t="shared" si="31"/>
        <v>2.04098090834554</v>
      </c>
      <c r="V72" s="82">
        <f t="shared" si="32"/>
        <v>0.999999999540685</v>
      </c>
      <c r="W72" s="84" t="str">
        <f t="shared" si="33"/>
        <v/>
      </c>
      <c r="X72" s="84">
        <f t="shared" si="34"/>
        <v>-0.0661077457524477</v>
      </c>
      <c r="Y72" s="84">
        <f t="shared" si="35"/>
        <v>0.0191562499999998</v>
      </c>
      <c r="Z72" s="84" t="str">
        <f t="shared" si="36"/>
        <v/>
      </c>
      <c r="AA72" s="96"/>
      <c r="AB72" s="97" t="str">
        <f t="shared" si="37"/>
        <v/>
      </c>
      <c r="AC72" s="98"/>
      <c r="AD72" s="99"/>
      <c r="AE72" s="99"/>
      <c r="AF72" s="100"/>
      <c r="AG72" s="109"/>
      <c r="AH72" s="108">
        <v>1.545</v>
      </c>
      <c r="AI72" s="108">
        <v>1.487</v>
      </c>
      <c r="AJ72" s="108">
        <v>1.553</v>
      </c>
      <c r="AK72" s="108">
        <v>1.548</v>
      </c>
      <c r="AL72" s="108">
        <v>1.501</v>
      </c>
      <c r="AM72" s="108">
        <v>1.488</v>
      </c>
      <c r="AN72" s="108">
        <v>1.513</v>
      </c>
      <c r="AO72" s="108">
        <v>1.552</v>
      </c>
      <c r="AP72" s="108">
        <v>1.531</v>
      </c>
      <c r="AQ72" s="108">
        <v>1.543</v>
      </c>
      <c r="AR72" s="108">
        <v>1.523</v>
      </c>
      <c r="AS72" s="108">
        <v>1.522</v>
      </c>
      <c r="AT72" s="108">
        <v>1.504</v>
      </c>
      <c r="AU72" s="108">
        <v>1.498</v>
      </c>
      <c r="AV72" s="108">
        <v>1.533</v>
      </c>
      <c r="AW72" s="108">
        <v>1.549</v>
      </c>
      <c r="AX72" s="108">
        <v>1.499</v>
      </c>
      <c r="AY72" s="108">
        <v>1.521</v>
      </c>
      <c r="AZ72" s="108">
        <v>1.509</v>
      </c>
      <c r="BA72" s="108">
        <v>1.512</v>
      </c>
      <c r="BB72" s="108">
        <v>1.503</v>
      </c>
      <c r="BC72" s="108">
        <v>1.518</v>
      </c>
      <c r="BD72" s="108">
        <v>1.497</v>
      </c>
      <c r="BE72" s="108">
        <v>1.528</v>
      </c>
      <c r="BF72" s="108">
        <v>1.5</v>
      </c>
      <c r="BG72" s="108">
        <v>1.49</v>
      </c>
      <c r="BH72" s="108">
        <v>1.502</v>
      </c>
      <c r="BI72" s="108">
        <v>1.553</v>
      </c>
      <c r="BJ72" s="108">
        <v>1.495</v>
      </c>
      <c r="BK72" s="108">
        <v>1.522</v>
      </c>
      <c r="BL72" s="108">
        <v>1.549</v>
      </c>
      <c r="BM72" s="108">
        <v>1.525</v>
      </c>
    </row>
    <row r="73" ht="15" customHeight="1" spans="1:65">
      <c r="A73" s="41"/>
      <c r="B73" s="42" t="s">
        <v>212</v>
      </c>
      <c r="C73" s="42" t="s">
        <v>213</v>
      </c>
      <c r="D73" s="42" t="s">
        <v>153</v>
      </c>
      <c r="E73" s="42"/>
      <c r="F73" s="38" t="s">
        <v>55</v>
      </c>
      <c r="G73" s="43">
        <v>3.2</v>
      </c>
      <c r="H73" s="45">
        <v>0.15</v>
      </c>
      <c r="I73" s="45">
        <v>0.15</v>
      </c>
      <c r="J73" s="66" t="s">
        <v>56</v>
      </c>
      <c r="K73" s="67">
        <f t="shared" si="22"/>
        <v>3.35</v>
      </c>
      <c r="L73" s="67">
        <f t="shared" si="23"/>
        <v>3.05</v>
      </c>
      <c r="M73" s="68"/>
      <c r="N73" s="69">
        <f t="shared" si="24"/>
        <v>3.245</v>
      </c>
      <c r="O73" s="69">
        <f t="shared" si="25"/>
        <v>3.178</v>
      </c>
      <c r="P73" s="69">
        <f t="shared" si="26"/>
        <v>3.2129375</v>
      </c>
      <c r="Q73" s="80">
        <f t="shared" si="27"/>
        <v>0.0180356948943638</v>
      </c>
      <c r="R73" s="81">
        <f t="shared" si="28"/>
        <v>2.77228020837861</v>
      </c>
      <c r="S73" s="81">
        <f t="shared" si="29"/>
        <v>2.53317104040596</v>
      </c>
      <c r="T73" s="81">
        <f t="shared" si="30"/>
        <v>3.01138937635126</v>
      </c>
      <c r="U73" s="81">
        <f t="shared" si="31"/>
        <v>2.53317104040596</v>
      </c>
      <c r="V73" s="82">
        <f t="shared" si="32"/>
        <v>0.999999999999985</v>
      </c>
      <c r="W73" s="84" t="str">
        <f t="shared" si="33"/>
        <v/>
      </c>
      <c r="X73" s="84">
        <f t="shared" si="34"/>
        <v>-0.0590249226285122</v>
      </c>
      <c r="Y73" s="84">
        <f t="shared" si="35"/>
        <v>0.0129374999999996</v>
      </c>
      <c r="Z73" s="84" t="str">
        <f t="shared" si="36"/>
        <v/>
      </c>
      <c r="AA73" s="96"/>
      <c r="AB73" s="97" t="str">
        <f t="shared" si="37"/>
        <v/>
      </c>
      <c r="AC73" s="98"/>
      <c r="AD73" s="99"/>
      <c r="AE73" s="99"/>
      <c r="AF73" s="100"/>
      <c r="AG73" s="109"/>
      <c r="AH73" s="108">
        <v>3.245</v>
      </c>
      <c r="AI73" s="108">
        <v>3.213</v>
      </c>
      <c r="AJ73" s="108">
        <v>3.229</v>
      </c>
      <c r="AK73" s="108">
        <v>3.187</v>
      </c>
      <c r="AL73" s="108">
        <v>3.204</v>
      </c>
      <c r="AM73" s="108">
        <v>3.243</v>
      </c>
      <c r="AN73" s="108">
        <v>3.19</v>
      </c>
      <c r="AO73" s="108">
        <v>3.214</v>
      </c>
      <c r="AP73" s="108">
        <v>3.186</v>
      </c>
      <c r="AQ73" s="108">
        <v>3.213</v>
      </c>
      <c r="AR73" s="108">
        <v>3.225</v>
      </c>
      <c r="AS73" s="108">
        <v>3.179</v>
      </c>
      <c r="AT73" s="108">
        <v>3.178</v>
      </c>
      <c r="AU73" s="108">
        <v>3.228</v>
      </c>
      <c r="AV73" s="108">
        <v>3.215</v>
      </c>
      <c r="AW73" s="108">
        <v>3.214</v>
      </c>
      <c r="AX73" s="108">
        <v>3.218</v>
      </c>
      <c r="AY73" s="108">
        <v>3.218</v>
      </c>
      <c r="AZ73" s="108">
        <v>3.227</v>
      </c>
      <c r="BA73" s="108">
        <v>3.209</v>
      </c>
      <c r="BB73" s="108">
        <v>3.232</v>
      </c>
      <c r="BC73" s="108">
        <v>3.229</v>
      </c>
      <c r="BD73" s="108">
        <v>3.227</v>
      </c>
      <c r="BE73" s="108">
        <v>3.192</v>
      </c>
      <c r="BF73" s="108">
        <v>3.226</v>
      </c>
      <c r="BG73" s="108">
        <v>3.229</v>
      </c>
      <c r="BH73" s="108">
        <v>3.205</v>
      </c>
      <c r="BI73" s="108">
        <v>3.211</v>
      </c>
      <c r="BJ73" s="108">
        <v>3.196</v>
      </c>
      <c r="BK73" s="108">
        <v>3.234</v>
      </c>
      <c r="BL73" s="108">
        <v>3.2</v>
      </c>
      <c r="BM73" s="108">
        <v>3.198</v>
      </c>
    </row>
    <row r="74" ht="15" customHeight="1" spans="1:65">
      <c r="A74" s="41"/>
      <c r="B74" s="42" t="s">
        <v>214</v>
      </c>
      <c r="C74" s="42" t="s">
        <v>215</v>
      </c>
      <c r="D74" s="42" t="s">
        <v>153</v>
      </c>
      <c r="E74" s="42"/>
      <c r="F74" s="38" t="s">
        <v>55</v>
      </c>
      <c r="G74" s="43">
        <v>3.2</v>
      </c>
      <c r="H74" s="45">
        <v>0.15</v>
      </c>
      <c r="I74" s="45">
        <v>0.15</v>
      </c>
      <c r="J74" s="66" t="s">
        <v>56</v>
      </c>
      <c r="K74" s="67">
        <f t="shared" si="22"/>
        <v>3.35</v>
      </c>
      <c r="L74" s="67">
        <f t="shared" si="23"/>
        <v>3.05</v>
      </c>
      <c r="M74" s="68"/>
      <c r="N74" s="69">
        <f t="shared" si="24"/>
        <v>3.228</v>
      </c>
      <c r="O74" s="69">
        <f t="shared" si="25"/>
        <v>3.188</v>
      </c>
      <c r="P74" s="69">
        <f t="shared" si="26"/>
        <v>3.207</v>
      </c>
      <c r="Q74" s="80">
        <f t="shared" si="27"/>
        <v>0.0109101905604126</v>
      </c>
      <c r="R74" s="81">
        <f t="shared" si="28"/>
        <v>4.58287137361503</v>
      </c>
      <c r="S74" s="81">
        <f t="shared" si="29"/>
        <v>4.36900404284635</v>
      </c>
      <c r="T74" s="81">
        <f t="shared" si="30"/>
        <v>4.79673870438371</v>
      </c>
      <c r="U74" s="81">
        <f t="shared" si="31"/>
        <v>4.36900404284635</v>
      </c>
      <c r="V74" s="82">
        <f t="shared" si="32"/>
        <v>1</v>
      </c>
      <c r="W74" s="84" t="str">
        <f t="shared" si="33"/>
        <v/>
      </c>
      <c r="X74" s="84">
        <f t="shared" si="34"/>
        <v>-0.0365316603360473</v>
      </c>
      <c r="Y74" s="84">
        <f t="shared" si="35"/>
        <v>0.00699999999999923</v>
      </c>
      <c r="Z74" s="84" t="str">
        <f t="shared" si="36"/>
        <v/>
      </c>
      <c r="AA74" s="96"/>
      <c r="AB74" s="97" t="str">
        <f t="shared" si="37"/>
        <v/>
      </c>
      <c r="AC74" s="98"/>
      <c r="AD74" s="99"/>
      <c r="AE74" s="99"/>
      <c r="AF74" s="100"/>
      <c r="AG74" s="109"/>
      <c r="AH74" s="108">
        <v>3.207</v>
      </c>
      <c r="AI74" s="108">
        <v>3.22</v>
      </c>
      <c r="AJ74" s="108">
        <v>3.216</v>
      </c>
      <c r="AK74" s="108">
        <v>3.228</v>
      </c>
      <c r="AL74" s="108">
        <v>3.195</v>
      </c>
      <c r="AM74" s="108">
        <v>3.205</v>
      </c>
      <c r="AN74" s="108">
        <v>3.207</v>
      </c>
      <c r="AO74" s="108">
        <v>3.214</v>
      </c>
      <c r="AP74" s="108">
        <v>3.218</v>
      </c>
      <c r="AQ74" s="108">
        <v>3.199</v>
      </c>
      <c r="AR74" s="108">
        <v>3.219</v>
      </c>
      <c r="AS74" s="108">
        <v>3.21</v>
      </c>
      <c r="AT74" s="108">
        <v>3.223</v>
      </c>
      <c r="AU74" s="108">
        <v>3.209</v>
      </c>
      <c r="AV74" s="108">
        <v>3.189</v>
      </c>
      <c r="AW74" s="108">
        <v>3.199</v>
      </c>
      <c r="AX74" s="108">
        <v>3.197</v>
      </c>
      <c r="AY74" s="108">
        <v>3.201</v>
      </c>
      <c r="AZ74" s="108">
        <v>3.199</v>
      </c>
      <c r="BA74" s="108">
        <v>3.219</v>
      </c>
      <c r="BB74" s="108">
        <v>3.199</v>
      </c>
      <c r="BC74" s="108">
        <v>3.213</v>
      </c>
      <c r="BD74" s="108">
        <v>3.22</v>
      </c>
      <c r="BE74" s="108">
        <v>3.213</v>
      </c>
      <c r="BF74" s="108">
        <v>3.212</v>
      </c>
      <c r="BG74" s="108">
        <v>3.204</v>
      </c>
      <c r="BH74" s="108">
        <v>3.196</v>
      </c>
      <c r="BI74" s="108">
        <v>3.2</v>
      </c>
      <c r="BJ74" s="108">
        <v>3.19</v>
      </c>
      <c r="BK74" s="108">
        <v>3.188</v>
      </c>
      <c r="BL74" s="108">
        <v>3.22</v>
      </c>
      <c r="BM74" s="108">
        <v>3.195</v>
      </c>
    </row>
  </sheetData>
  <autoFilter ref="A10:BM74">
    <extLst/>
  </autoFilter>
  <mergeCells count="18">
    <mergeCell ref="A1:AB1"/>
    <mergeCell ref="S2:T2"/>
    <mergeCell ref="F4:G4"/>
    <mergeCell ref="H4:L4"/>
    <mergeCell ref="N4:P4"/>
    <mergeCell ref="Q4:T4"/>
    <mergeCell ref="F5:G5"/>
    <mergeCell ref="H5:L5"/>
    <mergeCell ref="N5:P5"/>
    <mergeCell ref="Q5:T5"/>
    <mergeCell ref="F6:G6"/>
    <mergeCell ref="H6:L6"/>
    <mergeCell ref="N6:P6"/>
    <mergeCell ref="Q6:T6"/>
    <mergeCell ref="B8:L8"/>
    <mergeCell ref="N8:AB8"/>
    <mergeCell ref="AD8:AF8"/>
    <mergeCell ref="AH8:BM8"/>
  </mergeCells>
  <conditionalFormatting sqref="G11">
    <cfRule type="expression" dxfId="0" priority="3771">
      <formula>AND($D11&lt;&gt;"Tolerance",$E11&lt;&gt;"")</formula>
    </cfRule>
    <cfRule type="expression" dxfId="1" priority="3772">
      <formula>AND(OR($D11="GD&amp;T",$D11="MAX",$D11="MIN"),$E11="")</formula>
    </cfRule>
    <cfRule type="containsBlanks" dxfId="2" priority="3773">
      <formula>LEN(TRIM(G11))=0</formula>
    </cfRule>
  </conditionalFormatting>
  <conditionalFormatting sqref="H11">
    <cfRule type="expression" dxfId="0" priority="3768">
      <formula>AND($D11="MIN",$F11&lt;&gt;"")</formula>
    </cfRule>
    <cfRule type="expression" dxfId="1" priority="3769">
      <formula>AND($D11="MIN",$F11="")</formula>
    </cfRule>
    <cfRule type="containsBlanks" dxfId="2" priority="3770">
      <formula>LEN(TRIM(H11))=0</formula>
    </cfRule>
  </conditionalFormatting>
  <conditionalFormatting sqref="I11">
    <cfRule type="expression" dxfId="1" priority="3766">
      <formula>AND(OR($D11="GD&amp;T",$D11="MAX"),$G11="")</formula>
    </cfRule>
    <cfRule type="containsBlanks" dxfId="2" priority="3767">
      <formula>LEN(TRIM(I11))=0</formula>
    </cfRule>
  </conditionalFormatting>
  <conditionalFormatting sqref="H12">
    <cfRule type="expression" dxfId="0" priority="2313">
      <formula>AND($D12="MIN",$F12&lt;&gt;"")</formula>
    </cfRule>
    <cfRule type="expression" dxfId="1" priority="2314">
      <formula>AND($D12="MIN",$F12="")</formula>
    </cfRule>
    <cfRule type="containsBlanks" dxfId="2" priority="2315">
      <formula>LEN(TRIM(H12))=0</formula>
    </cfRule>
  </conditionalFormatting>
  <conditionalFormatting sqref="I12">
    <cfRule type="expression" dxfId="1" priority="2311">
      <formula>AND(OR($D12="GD&amp;T",$D12="MAX"),$G12="")</formula>
    </cfRule>
    <cfRule type="containsBlanks" dxfId="2" priority="2312">
      <formula>LEN(TRIM(I12))=0</formula>
    </cfRule>
  </conditionalFormatting>
  <conditionalFormatting sqref="G17">
    <cfRule type="containsBlanks" dxfId="2" priority="2984">
      <formula>LEN(TRIM(G17))=0</formula>
    </cfRule>
  </conditionalFormatting>
  <conditionalFormatting sqref="H17">
    <cfRule type="containsBlanks" dxfId="2" priority="2936">
      <formula>LEN(TRIM(H17))=0</formula>
    </cfRule>
  </conditionalFormatting>
  <conditionalFormatting sqref="I17">
    <cfRule type="containsBlanks" dxfId="2" priority="2924">
      <formula>LEN(TRIM(I17))=0</formula>
    </cfRule>
  </conditionalFormatting>
  <conditionalFormatting sqref="I27">
    <cfRule type="containsBlanks" dxfId="2" priority="82">
      <formula>LEN(TRIM(I27))=0</formula>
    </cfRule>
    <cfRule type="expression" dxfId="0" priority="83">
      <formula>AND(OR($F27="GD&amp;T",$F27="MAX"),$I27&lt;&gt;"")</formula>
    </cfRule>
    <cfRule type="expression" dxfId="3" priority="84">
      <formula>AND(OR($F27="GD&amp;T",$F27="MAX"),$I27="")</formula>
    </cfRule>
  </conditionalFormatting>
  <conditionalFormatting sqref="I28">
    <cfRule type="containsBlanks" dxfId="2" priority="3197">
      <formula>LEN(TRIM(I28))=0</formula>
    </cfRule>
  </conditionalFormatting>
  <conditionalFormatting sqref="H29">
    <cfRule type="expression" dxfId="1" priority="2299">
      <formula>AND(OR($D29="GD&amp;T",$D29="MAX"),$G29="")</formula>
    </cfRule>
    <cfRule type="containsBlanks" dxfId="2" priority="2300">
      <formula>LEN(TRIM(H29))=0</formula>
    </cfRule>
  </conditionalFormatting>
  <conditionalFormatting sqref="I29">
    <cfRule type="expression" dxfId="0" priority="2296">
      <formula>AND($D29="MIN",$F29&lt;&gt;"")</formula>
    </cfRule>
    <cfRule type="expression" dxfId="1" priority="2297">
      <formula>AND($D29="MIN",$F29="")</formula>
    </cfRule>
    <cfRule type="containsBlanks" dxfId="2" priority="2298">
      <formula>LEN(TRIM(I29))=0</formula>
    </cfRule>
  </conditionalFormatting>
  <conditionalFormatting sqref="I30">
    <cfRule type="containsBlanks" dxfId="2" priority="79">
      <formula>LEN(TRIM(I30))=0</formula>
    </cfRule>
    <cfRule type="expression" dxfId="0" priority="80">
      <formula>AND(OR($F30="GD&amp;T",$F30="MAX"),$I30&lt;&gt;"")</formula>
    </cfRule>
    <cfRule type="expression" dxfId="3" priority="81">
      <formula>AND(OR($F30="GD&amp;T",$F30="MAX"),$I30="")</formula>
    </cfRule>
  </conditionalFormatting>
  <conditionalFormatting sqref="G31">
    <cfRule type="containsBlanks" dxfId="2" priority="3237">
      <formula>LEN(TRIM(G31))=0</formula>
    </cfRule>
  </conditionalFormatting>
  <conditionalFormatting sqref="H31">
    <cfRule type="containsBlanks" dxfId="2" priority="3216">
      <formula>LEN(TRIM(H31))=0</formula>
    </cfRule>
  </conditionalFormatting>
  <conditionalFormatting sqref="G32">
    <cfRule type="expression" dxfId="0" priority="4291">
      <formula>AND($D32="MIN",$F32&lt;&gt;"")</formula>
    </cfRule>
    <cfRule type="expression" dxfId="1" priority="4292">
      <formula>AND($D32="MIN",$F32="")</formula>
    </cfRule>
    <cfRule type="containsBlanks" dxfId="2" priority="4293">
      <formula>LEN(TRIM(G32))=0</formula>
    </cfRule>
  </conditionalFormatting>
  <conditionalFormatting sqref="H32">
    <cfRule type="expression" dxfId="1" priority="3270">
      <formula>AND(OR($D32="GD&amp;T",$D32="MAX"),$G32="")</formula>
    </cfRule>
    <cfRule type="containsBlanks" dxfId="2" priority="3271">
      <formula>LEN(TRIM(H32))=0</formula>
    </cfRule>
  </conditionalFormatting>
  <conditionalFormatting sqref="G33">
    <cfRule type="expression" dxfId="0" priority="4285">
      <formula>AND($D33&lt;&gt;"Tolerance",$E33&lt;&gt;"")</formula>
    </cfRule>
    <cfRule type="expression" dxfId="1" priority="4286">
      <formula>AND(OR($D33="GD&amp;T",$D33="MAX",$D33="MIN"),$E33="")</formula>
    </cfRule>
    <cfRule type="containsBlanks" dxfId="2" priority="4287">
      <formula>LEN(TRIM(G33))=0</formula>
    </cfRule>
  </conditionalFormatting>
  <conditionalFormatting sqref="H33">
    <cfRule type="expression" dxfId="0" priority="4282">
      <formula>AND($D33="MIN",$F33&lt;&gt;"")</formula>
    </cfRule>
    <cfRule type="expression" dxfId="1" priority="4283">
      <formula>AND($D33="MIN",$F33="")</formula>
    </cfRule>
    <cfRule type="containsBlanks" dxfId="2" priority="4284">
      <formula>LEN(TRIM(H33))=0</formula>
    </cfRule>
  </conditionalFormatting>
  <conditionalFormatting sqref="I33">
    <cfRule type="containsBlanks" dxfId="2" priority="76">
      <formula>LEN(TRIM(I33))=0</formula>
    </cfRule>
    <cfRule type="expression" dxfId="0" priority="77">
      <formula>AND(OR($F33="GD&amp;T",$F33="MAX"),$I33&lt;&gt;"")</formula>
    </cfRule>
    <cfRule type="expression" dxfId="3" priority="78">
      <formula>AND(OR($F33="GD&amp;T",$F33="MAX"),$I33="")</formula>
    </cfRule>
  </conditionalFormatting>
  <conditionalFormatting sqref="AH34:AI34">
    <cfRule type="containsBlanks" dxfId="2" priority="42">
      <formula>LEN(TRIM(AH34))=0</formula>
    </cfRule>
    <cfRule type="expression" dxfId="4" priority="43">
      <formula>AND($L34&lt;&gt;"",$AH34&lt;&gt;"",AH34&lt;$L34)</formula>
    </cfRule>
    <cfRule type="expression" dxfId="5" priority="44">
      <formula>AND($K34&lt;&gt;"",$AH34&lt;&gt;"",AH34&gt;$K34)</formula>
    </cfRule>
    <cfRule type="notContainsBlanks" dxfId="6" priority="45">
      <formula>LEN(TRIM(AH34))&gt;0</formula>
    </cfRule>
  </conditionalFormatting>
  <conditionalFormatting sqref="H36">
    <cfRule type="expression" dxfId="0" priority="3203">
      <formula>AND($D36="MIN",$F36&lt;&gt;"")</formula>
    </cfRule>
    <cfRule type="expression" dxfId="1" priority="3210">
      <formula>AND($D36="MIN",$F36="")</formula>
    </cfRule>
    <cfRule type="containsBlanks" dxfId="2" priority="3217">
      <formula>LEN(TRIM(H36))=0</formula>
    </cfRule>
  </conditionalFormatting>
  <conditionalFormatting sqref="I36">
    <cfRule type="containsBlanks" dxfId="2" priority="70">
      <formula>LEN(TRIM(I36))=0</formula>
    </cfRule>
    <cfRule type="expression" dxfId="0" priority="71">
      <formula>AND(OR($F36="GD&amp;T",$F36="MAX"),$I36&lt;&gt;"")</formula>
    </cfRule>
    <cfRule type="expression" dxfId="3" priority="72">
      <formula>AND(OR($F36="GD&amp;T",$F36="MAX"),$I36="")</formula>
    </cfRule>
  </conditionalFormatting>
  <conditionalFormatting sqref="H37">
    <cfRule type="expression" dxfId="0" priority="2243">
      <formula>AND($D37="MIN",$F37&lt;&gt;"")</formula>
    </cfRule>
    <cfRule type="expression" dxfId="1" priority="2244">
      <formula>AND($D37="MIN",$F37="")</formula>
    </cfRule>
    <cfRule type="containsBlanks" dxfId="2" priority="2245">
      <formula>LEN(TRIM(H37))=0</formula>
    </cfRule>
  </conditionalFormatting>
  <conditionalFormatting sqref="I37">
    <cfRule type="expression" dxfId="0" priority="2240">
      <formula>AND($D37="MIN",$F37&lt;&gt;"")</formula>
    </cfRule>
    <cfRule type="expression" dxfId="1" priority="2241">
      <formula>AND($D37="MIN",$F37="")</formula>
    </cfRule>
    <cfRule type="containsBlanks" dxfId="2" priority="2242">
      <formula>LEN(TRIM(I37))=0</formula>
    </cfRule>
  </conditionalFormatting>
  <conditionalFormatting sqref="AH37:AI37">
    <cfRule type="expression" dxfId="4" priority="39">
      <formula>AND($L37&lt;&gt;"",$AH37&lt;&gt;"",AH37&lt;$L37)</formula>
    </cfRule>
    <cfRule type="expression" dxfId="5" priority="40">
      <formula>AND($K37&lt;&gt;"",$AH37&lt;&gt;"",AH37&gt;$K37)</formula>
    </cfRule>
    <cfRule type="notContainsBlanks" dxfId="6" priority="41">
      <formula>LEN(TRIM(AH37))&gt;0</formula>
    </cfRule>
  </conditionalFormatting>
  <conditionalFormatting sqref="H38">
    <cfRule type="expression" dxfId="0" priority="2234">
      <formula>AND(OR($F38="GD&amp;T",$F38="MAX"),$I38&lt;&gt;"")</formula>
    </cfRule>
    <cfRule type="expression" dxfId="3" priority="2235">
      <formula>AND(OR($F38="GD&amp;T",$F38="MAX"),$I38="")</formula>
    </cfRule>
    <cfRule type="containsBlanks" dxfId="2" priority="2236">
      <formula>LEN(TRIM(H38))=0</formula>
    </cfRule>
  </conditionalFormatting>
  <conditionalFormatting sqref="I39">
    <cfRule type="containsBlanks" dxfId="2" priority="67">
      <formula>LEN(TRIM(I39))=0</formula>
    </cfRule>
    <cfRule type="expression" dxfId="0" priority="68">
      <formula>AND(OR($F39="GD&amp;T",$F39="MAX"),$I39&lt;&gt;"")</formula>
    </cfRule>
    <cfRule type="expression" dxfId="3" priority="69">
      <formula>AND(OR($F39="GD&amp;T",$F39="MAX"),$I39="")</formula>
    </cfRule>
  </conditionalFormatting>
  <conditionalFormatting sqref="AH40:AI40">
    <cfRule type="containsBlanks" dxfId="2" priority="35">
      <formula>LEN(TRIM(AH40))=0</formula>
    </cfRule>
    <cfRule type="expression" dxfId="4" priority="36">
      <formula>AND($L40&lt;&gt;"",$AH40&lt;&gt;"",AH40&lt;$L40)</formula>
    </cfRule>
    <cfRule type="expression" dxfId="5" priority="37">
      <formula>AND($K40&lt;&gt;"",$AH40&lt;&gt;"",AH40&gt;$K40)</formula>
    </cfRule>
    <cfRule type="notContainsBlanks" dxfId="6" priority="38">
      <formula>LEN(TRIM(AH40))&gt;0</formula>
    </cfRule>
  </conditionalFormatting>
  <conditionalFormatting sqref="AJ40:BM40">
    <cfRule type="containsBlanks" dxfId="2" priority="2125">
      <formula>LEN(TRIM(AJ40))=0</formula>
    </cfRule>
    <cfRule type="expression" dxfId="4" priority="2126">
      <formula>AND($L40&lt;&gt;"",$AH40&lt;&gt;"",AJ40&lt;$L40)</formula>
    </cfRule>
    <cfRule type="expression" dxfId="5" priority="2127">
      <formula>AND($K40&lt;&gt;"",$AH40&lt;&gt;"",AJ40&gt;$K40)</formula>
    </cfRule>
    <cfRule type="notContainsBlanks" dxfId="6" priority="2128">
      <formula>LEN(TRIM(AJ40))&gt;0</formula>
    </cfRule>
    <cfRule type="containsBlanks" dxfId="2" priority="2129">
      <formula>LEN(TRIM(AJ40))=0</formula>
    </cfRule>
  </conditionalFormatting>
  <conditionalFormatting sqref="I42">
    <cfRule type="containsBlanks" dxfId="2" priority="73">
      <formula>LEN(TRIM(I42))=0</formula>
    </cfRule>
    <cfRule type="expression" dxfId="0" priority="74">
      <formula>AND(OR($F42="GD&amp;T",$F42="MAX"),$I42&lt;&gt;"")</formula>
    </cfRule>
    <cfRule type="expression" dxfId="3" priority="75">
      <formula>AND(OR($F42="GD&amp;T",$F42="MAX"),$I42="")</formula>
    </cfRule>
  </conditionalFormatting>
  <conditionalFormatting sqref="G43">
    <cfRule type="expression" dxfId="0" priority="854">
      <formula>AND($D43&lt;&gt;"Tolerance",$E43&lt;&gt;"")</formula>
    </cfRule>
    <cfRule type="expression" dxfId="1" priority="861">
      <formula>AND(OR($D43="GD&amp;T",$D43="MAX",$D43="MIN"),$E43="")</formula>
    </cfRule>
    <cfRule type="containsBlanks" dxfId="2" priority="868">
      <formula>LEN(TRIM(G43))=0</formula>
    </cfRule>
  </conditionalFormatting>
  <conditionalFormatting sqref="H43">
    <cfRule type="expression" dxfId="0" priority="875">
      <formula>AND($F43="MIN",$H43&lt;&gt;"")</formula>
    </cfRule>
    <cfRule type="expression" dxfId="3" priority="882">
      <formula>AND($F43="MIN",$H43="")</formula>
    </cfRule>
    <cfRule type="containsBlanks" dxfId="2" priority="889">
      <formula>LEN(TRIM(H43))=0</formula>
    </cfRule>
  </conditionalFormatting>
  <conditionalFormatting sqref="G44">
    <cfRule type="expression" dxfId="0" priority="853">
      <formula>AND($D44&lt;&gt;"Tolerance",$E44&lt;&gt;"")</formula>
    </cfRule>
    <cfRule type="expression" dxfId="1" priority="860">
      <formula>AND(OR($D44="GD&amp;T",$D44="MAX",$D44="MIN"),$E44="")</formula>
    </cfRule>
    <cfRule type="containsBlanks" dxfId="2" priority="867">
      <formula>LEN(TRIM(G44))=0</formula>
    </cfRule>
  </conditionalFormatting>
  <conditionalFormatting sqref="H44">
    <cfRule type="expression" dxfId="0" priority="874">
      <formula>AND($F44="MIN",$H44&lt;&gt;"")</formula>
    </cfRule>
    <cfRule type="expression" dxfId="3" priority="881">
      <formula>AND($F44="MIN",$H44="")</formula>
    </cfRule>
    <cfRule type="containsBlanks" dxfId="2" priority="888">
      <formula>LEN(TRIM(H44))=0</formula>
    </cfRule>
  </conditionalFormatting>
  <conditionalFormatting sqref="G45">
    <cfRule type="expression" dxfId="0" priority="852">
      <formula>AND($D45&lt;&gt;"Tolerance",$E45&lt;&gt;"")</formula>
    </cfRule>
    <cfRule type="expression" dxfId="1" priority="859">
      <formula>AND(OR($D45="GD&amp;T",$D45="MAX",$D45="MIN"),$E45="")</formula>
    </cfRule>
    <cfRule type="containsBlanks" dxfId="2" priority="866">
      <formula>LEN(TRIM(G45))=0</formula>
    </cfRule>
  </conditionalFormatting>
  <conditionalFormatting sqref="H45">
    <cfRule type="expression" dxfId="0" priority="873">
      <formula>AND($F45="MIN",$H45&lt;&gt;"")</formula>
    </cfRule>
    <cfRule type="expression" dxfId="3" priority="880">
      <formula>AND($F45="MIN",$H45="")</formula>
    </cfRule>
    <cfRule type="containsBlanks" dxfId="2" priority="887">
      <formula>LEN(TRIM(H45))=0</formula>
    </cfRule>
  </conditionalFormatting>
  <conditionalFormatting sqref="I45">
    <cfRule type="containsBlanks" dxfId="2" priority="64">
      <formula>LEN(TRIM(I45))=0</formula>
    </cfRule>
    <cfRule type="expression" dxfId="0" priority="65">
      <formula>AND(OR($F45="GD&amp;T",$F45="MAX"),$I45&lt;&gt;"")</formula>
    </cfRule>
    <cfRule type="expression" dxfId="3" priority="66">
      <formula>AND(OR($F45="GD&amp;T",$F45="MAX"),$I45="")</formula>
    </cfRule>
  </conditionalFormatting>
  <conditionalFormatting sqref="G46">
    <cfRule type="expression" dxfId="0" priority="851">
      <formula>AND($D46&lt;&gt;"Tolerance",$E46&lt;&gt;"")</formula>
    </cfRule>
    <cfRule type="expression" dxfId="1" priority="858">
      <formula>AND(OR($D46="GD&amp;T",$D46="MAX",$D46="MIN"),$E46="")</formula>
    </cfRule>
    <cfRule type="containsBlanks" dxfId="2" priority="865">
      <formula>LEN(TRIM(G46))=0</formula>
    </cfRule>
  </conditionalFormatting>
  <conditionalFormatting sqref="H46">
    <cfRule type="expression" dxfId="0" priority="872">
      <formula>AND($F46="MIN",$H46&lt;&gt;"")</formula>
    </cfRule>
    <cfRule type="expression" dxfId="3" priority="879">
      <formula>AND($F46="MIN",$H46="")</formula>
    </cfRule>
    <cfRule type="containsBlanks" dxfId="2" priority="886">
      <formula>LEN(TRIM(H46))=0</formula>
    </cfRule>
  </conditionalFormatting>
  <conditionalFormatting sqref="G47">
    <cfRule type="expression" dxfId="0" priority="850">
      <formula>AND($D47&lt;&gt;"Tolerance",$E47&lt;&gt;"")</formula>
    </cfRule>
    <cfRule type="expression" dxfId="1" priority="857">
      <formula>AND(OR($D47="GD&amp;T",$D47="MAX",$D47="MIN"),$E47="")</formula>
    </cfRule>
    <cfRule type="containsBlanks" dxfId="2" priority="864">
      <formula>LEN(TRIM(G47))=0</formula>
    </cfRule>
  </conditionalFormatting>
  <conditionalFormatting sqref="H47">
    <cfRule type="expression" dxfId="0" priority="871">
      <formula>AND($F47="MIN",$H47&lt;&gt;"")</formula>
    </cfRule>
    <cfRule type="expression" dxfId="3" priority="878">
      <formula>AND($F47="MIN",$H47="")</formula>
    </cfRule>
    <cfRule type="containsBlanks" dxfId="2" priority="885">
      <formula>LEN(TRIM(H47))=0</formula>
    </cfRule>
  </conditionalFormatting>
  <conditionalFormatting sqref="G48">
    <cfRule type="expression" dxfId="0" priority="849">
      <formula>AND($D48&lt;&gt;"Tolerance",$E48&lt;&gt;"")</formula>
    </cfRule>
    <cfRule type="expression" dxfId="1" priority="856">
      <formula>AND(OR($D48="GD&amp;T",$D48="MAX",$D48="MIN"),$E48="")</formula>
    </cfRule>
    <cfRule type="containsBlanks" dxfId="2" priority="863">
      <formula>LEN(TRIM(G48))=0</formula>
    </cfRule>
  </conditionalFormatting>
  <conditionalFormatting sqref="H48">
    <cfRule type="expression" dxfId="0" priority="870">
      <formula>AND($F48="MIN",$H48&lt;&gt;"")</formula>
    </cfRule>
    <cfRule type="expression" dxfId="3" priority="877">
      <formula>AND($F48="MIN",$H48="")</formula>
    </cfRule>
    <cfRule type="containsBlanks" dxfId="2" priority="884">
      <formula>LEN(TRIM(H48))=0</formula>
    </cfRule>
  </conditionalFormatting>
  <conditionalFormatting sqref="I48">
    <cfRule type="containsBlanks" dxfId="2" priority="61">
      <formula>LEN(TRIM(I48))=0</formula>
    </cfRule>
    <cfRule type="expression" dxfId="0" priority="62">
      <formula>AND(OR($F48="GD&amp;T",$F48="MAX"),$I48&lt;&gt;"")</formula>
    </cfRule>
    <cfRule type="expression" dxfId="3" priority="63">
      <formula>AND(OR($F48="GD&amp;T",$F48="MAX"),$I48="")</formula>
    </cfRule>
  </conditionalFormatting>
  <conditionalFormatting sqref="G49">
    <cfRule type="expression" dxfId="0" priority="848">
      <formula>AND($D49&lt;&gt;"Tolerance",$E49&lt;&gt;"")</formula>
    </cfRule>
    <cfRule type="expression" dxfId="1" priority="855">
      <formula>AND(OR($D49="GD&amp;T",$D49="MAX",$D49="MIN"),$E49="")</formula>
    </cfRule>
    <cfRule type="containsBlanks" dxfId="2" priority="862">
      <formula>LEN(TRIM(G49))=0</formula>
    </cfRule>
  </conditionalFormatting>
  <conditionalFormatting sqref="H49">
    <cfRule type="expression" dxfId="0" priority="869">
      <formula>AND($F49="MIN",$H49&lt;&gt;"")</formula>
    </cfRule>
    <cfRule type="expression" dxfId="3" priority="876">
      <formula>AND($F49="MIN",$H49="")</formula>
    </cfRule>
    <cfRule type="containsBlanks" dxfId="2" priority="883">
      <formula>LEN(TRIM(H49))=0</formula>
    </cfRule>
  </conditionalFormatting>
  <conditionalFormatting sqref="I49">
    <cfRule type="expression" dxfId="0" priority="680">
      <formula>AND(OR($F49="GD&amp;T",$F49="MAX"),$I49&lt;&gt;"")</formula>
    </cfRule>
    <cfRule type="expression" dxfId="3" priority="681">
      <formula>AND(OR($F49="GD&amp;T",$F49="MAX"),$I49="")</formula>
    </cfRule>
    <cfRule type="containsBlanks" dxfId="2" priority="682">
      <formula>LEN(TRIM(I49))=0</formula>
    </cfRule>
  </conditionalFormatting>
  <conditionalFormatting sqref="H50">
    <cfRule type="expression" dxfId="0" priority="683">
      <formula>AND(OR($F50="GD&amp;T",$F50="MAX"),$I50&lt;&gt;"")</formula>
    </cfRule>
    <cfRule type="expression" dxfId="3" priority="684">
      <formula>AND(OR($F50="GD&amp;T",$F50="MAX"),$I50="")</formula>
    </cfRule>
    <cfRule type="containsBlanks" dxfId="2" priority="685">
      <formula>LEN(TRIM(H50))=0</formula>
    </cfRule>
  </conditionalFormatting>
  <conditionalFormatting sqref="I50">
    <cfRule type="expression" dxfId="0" priority="842">
      <formula>AND($F50="MIN",$H50&lt;&gt;"")</formula>
    </cfRule>
    <cfRule type="expression" dxfId="3" priority="843">
      <formula>AND($F50="MIN",$H50="")</formula>
    </cfRule>
    <cfRule type="containsBlanks" dxfId="2" priority="844">
      <formula>LEN(TRIM(I50))=0</formula>
    </cfRule>
  </conditionalFormatting>
  <conditionalFormatting sqref="I51">
    <cfRule type="containsBlanks" dxfId="2" priority="58">
      <formula>LEN(TRIM(I51))=0</formula>
    </cfRule>
    <cfRule type="expression" dxfId="0" priority="59">
      <formula>AND(OR($F51="GD&amp;T",$F51="MAX"),$I51&lt;&gt;"")</formula>
    </cfRule>
    <cfRule type="expression" dxfId="3" priority="60">
      <formula>AND(OR($F51="GD&amp;T",$F51="MAX"),$I51="")</formula>
    </cfRule>
  </conditionalFormatting>
  <conditionalFormatting sqref="I52">
    <cfRule type="expression" dxfId="0" priority="1346">
      <formula>AND(OR($F52="GD&amp;T",$F52="MAX"),$I52&lt;&gt;"")</formula>
    </cfRule>
    <cfRule type="expression" dxfId="3" priority="1347">
      <formula>AND(OR($F52="GD&amp;T",$F52="MAX"),$I52="")</formula>
    </cfRule>
    <cfRule type="containsBlanks" dxfId="2" priority="1348">
      <formula>LEN(TRIM(I52))=0</formula>
    </cfRule>
  </conditionalFormatting>
  <conditionalFormatting sqref="H53">
    <cfRule type="expression" dxfId="0" priority="692">
      <formula>AND(OR($F53="GD&amp;T",$F53="MAX"),$I53&lt;&gt;"")</formula>
    </cfRule>
    <cfRule type="expression" dxfId="3" priority="693">
      <formula>AND(OR($F53="GD&amp;T",$F53="MAX"),$I53="")</formula>
    </cfRule>
    <cfRule type="containsBlanks" dxfId="2" priority="694">
      <formula>LEN(TRIM(H53))=0</formula>
    </cfRule>
  </conditionalFormatting>
  <conditionalFormatting sqref="I53">
    <cfRule type="expression" dxfId="0" priority="1337">
      <formula>AND(OR($F53="GD&amp;T",$F53="MAX"),$I53&lt;&gt;"")</formula>
    </cfRule>
    <cfRule type="expression" dxfId="3" priority="1338">
      <formula>AND(OR($F53="GD&amp;T",$F53="MAX"),$I53="")</formula>
    </cfRule>
    <cfRule type="containsBlanks" dxfId="2" priority="1339">
      <formula>LEN(TRIM(I53))=0</formula>
    </cfRule>
  </conditionalFormatting>
  <conditionalFormatting sqref="I54">
    <cfRule type="containsBlanks" dxfId="2" priority="55">
      <formula>LEN(TRIM(I54))=0</formula>
    </cfRule>
    <cfRule type="expression" dxfId="0" priority="56">
      <formula>AND(OR($F54="GD&amp;T",$F54="MAX"),$I54&lt;&gt;"")</formula>
    </cfRule>
    <cfRule type="expression" dxfId="3" priority="57">
      <formula>AND(OR($F54="GD&amp;T",$F54="MAX"),$I54="")</formula>
    </cfRule>
  </conditionalFormatting>
  <conditionalFormatting sqref="I55">
    <cfRule type="expression" dxfId="0" priority="689">
      <formula>AND(OR($F55="GD&amp;T",$F55="MAX"),$I55&lt;&gt;"")</formula>
    </cfRule>
    <cfRule type="expression" dxfId="3" priority="690">
      <formula>AND(OR($F55="GD&amp;T",$F55="MAX"),$I55="")</formula>
    </cfRule>
    <cfRule type="containsBlanks" dxfId="2" priority="691">
      <formula>LEN(TRIM(I55))=0</formula>
    </cfRule>
  </conditionalFormatting>
  <conditionalFormatting sqref="H56">
    <cfRule type="expression" dxfId="0" priority="686">
      <formula>AND(OR($F56="GD&amp;T",$F56="MAX"),$I56&lt;&gt;"")</formula>
    </cfRule>
    <cfRule type="expression" dxfId="3" priority="687">
      <formula>AND(OR($F56="GD&amp;T",$F56="MAX"),$I56="")</formula>
    </cfRule>
    <cfRule type="containsBlanks" dxfId="2" priority="688">
      <formula>LEN(TRIM(H56))=0</formula>
    </cfRule>
  </conditionalFormatting>
  <conditionalFormatting sqref="I56">
    <cfRule type="expression" dxfId="0" priority="1328">
      <formula>AND(OR($F56="GD&amp;T",$F56="MAX"),$I56&lt;&gt;"")</formula>
    </cfRule>
    <cfRule type="expression" dxfId="3" priority="1329">
      <formula>AND(OR($F56="GD&amp;T",$F56="MAX"),$I56="")</formula>
    </cfRule>
    <cfRule type="containsBlanks" dxfId="2" priority="1330">
      <formula>LEN(TRIM(I56))=0</formula>
    </cfRule>
  </conditionalFormatting>
  <conditionalFormatting sqref="I57">
    <cfRule type="containsBlanks" dxfId="2" priority="52">
      <formula>LEN(TRIM(I57))=0</formula>
    </cfRule>
    <cfRule type="expression" dxfId="0" priority="53">
      <formula>AND(OR($F57="GD&amp;T",$F57="MAX"),$I57&lt;&gt;"")</formula>
    </cfRule>
    <cfRule type="expression" dxfId="3" priority="54">
      <formula>AND(OR($F57="GD&amp;T",$F57="MAX"),$I57="")</formula>
    </cfRule>
  </conditionalFormatting>
  <conditionalFormatting sqref="I58">
    <cfRule type="expression" dxfId="0" priority="668">
      <formula>AND(OR($F58="GD&amp;T",$F58="MAX"),$I58&lt;&gt;"")</formula>
    </cfRule>
    <cfRule type="expression" dxfId="3" priority="669">
      <formula>AND(OR($F58="GD&amp;T",$F58="MAX"),$I58="")</formula>
    </cfRule>
    <cfRule type="containsBlanks" dxfId="2" priority="670">
      <formula>LEN(TRIM(I58))=0</formula>
    </cfRule>
  </conditionalFormatting>
  <conditionalFormatting sqref="H59">
    <cfRule type="expression" dxfId="0" priority="665">
      <formula>AND(OR($F59="GD&amp;T",$F59="MAX"),$I59&lt;&gt;"")</formula>
    </cfRule>
    <cfRule type="expression" dxfId="3" priority="666">
      <formula>AND(OR($F59="GD&amp;T",$F59="MAX"),$I59="")</formula>
    </cfRule>
    <cfRule type="containsBlanks" dxfId="2" priority="667">
      <formula>LEN(TRIM(H59))=0</formula>
    </cfRule>
  </conditionalFormatting>
  <conditionalFormatting sqref="I59">
    <cfRule type="expression" dxfId="0" priority="674">
      <formula>AND(OR($F59="GD&amp;T",$F59="MAX"),$I59&lt;&gt;"")</formula>
    </cfRule>
    <cfRule type="expression" dxfId="3" priority="675">
      <formula>AND(OR($F59="GD&amp;T",$F59="MAX"),$I59="")</formula>
    </cfRule>
    <cfRule type="containsBlanks" dxfId="2" priority="676">
      <formula>LEN(TRIM(I59))=0</formula>
    </cfRule>
  </conditionalFormatting>
  <conditionalFormatting sqref="I60">
    <cfRule type="expression" dxfId="0" priority="662">
      <formula>AND(OR($F60="GD&amp;T",$F60="MAX"),$I60&lt;&gt;"")</formula>
    </cfRule>
    <cfRule type="expression" dxfId="3" priority="663">
      <formula>AND(OR($F60="GD&amp;T",$F60="MAX"),$I60="")</formula>
    </cfRule>
    <cfRule type="containsBlanks" dxfId="2" priority="664">
      <formula>LEN(TRIM(I60))=0</formula>
    </cfRule>
  </conditionalFormatting>
  <conditionalFormatting sqref="I61">
    <cfRule type="expression" dxfId="0" priority="653">
      <formula>AND(OR($F61="GD&amp;T",$F61="MAX"),$I61&lt;&gt;"")</formula>
    </cfRule>
    <cfRule type="expression" dxfId="3" priority="654">
      <formula>AND(OR($F61="GD&amp;T",$F61="MAX"),$I61="")</formula>
    </cfRule>
    <cfRule type="containsBlanks" dxfId="2" priority="655">
      <formula>LEN(TRIM(I61))=0</formula>
    </cfRule>
  </conditionalFormatting>
  <conditionalFormatting sqref="H62">
    <cfRule type="expression" dxfId="0" priority="650">
      <formula>AND(OR($F62="GD&amp;T",$F62="MAX"),$I62&lt;&gt;"")</formula>
    </cfRule>
    <cfRule type="expression" dxfId="3" priority="651">
      <formula>AND(OR($F62="GD&amp;T",$F62="MAX"),$I62="")</formula>
    </cfRule>
    <cfRule type="containsBlanks" dxfId="2" priority="652">
      <formula>LEN(TRIM(H62))=0</formula>
    </cfRule>
  </conditionalFormatting>
  <conditionalFormatting sqref="I62">
    <cfRule type="expression" dxfId="0" priority="659">
      <formula>AND(OR($F62="GD&amp;T",$F62="MAX"),$I62&lt;&gt;"")</formula>
    </cfRule>
    <cfRule type="expression" dxfId="3" priority="660">
      <formula>AND(OR($F62="GD&amp;T",$F62="MAX"),$I62="")</formula>
    </cfRule>
    <cfRule type="containsBlanks" dxfId="2" priority="661">
      <formula>LEN(TRIM(I62))=0</formula>
    </cfRule>
  </conditionalFormatting>
  <conditionalFormatting sqref="H65">
    <cfRule type="expression" dxfId="0" priority="1304">
      <formula>AND($F65="MIN",$H65&lt;&gt;"")</formula>
    </cfRule>
    <cfRule type="expression" dxfId="3" priority="1305">
      <formula>AND($F65="MIN",$H65="")</formula>
    </cfRule>
    <cfRule type="containsBlanks" dxfId="2" priority="1306">
      <formula>LEN(TRIM(H65))=0</formula>
    </cfRule>
  </conditionalFormatting>
  <conditionalFormatting sqref="I65">
    <cfRule type="expression" dxfId="0" priority="1301">
      <formula>AND(OR($F65="GD&amp;T",$F65="MAX"),$I65&lt;&gt;"")</formula>
    </cfRule>
    <cfRule type="expression" dxfId="3" priority="1302">
      <formula>AND(OR($F65="GD&amp;T",$F65="MAX"),$I65="")</formula>
    </cfRule>
    <cfRule type="containsBlanks" dxfId="2" priority="1303">
      <formula>LEN(TRIM(I65))=0</formula>
    </cfRule>
  </conditionalFormatting>
  <conditionalFormatting sqref="H68">
    <cfRule type="expression" dxfId="0" priority="644">
      <formula>AND($F68="MIN",$H68&lt;&gt;"")</formula>
    </cfRule>
    <cfRule type="expression" dxfId="3" priority="645">
      <formula>AND($F68="MIN",$H68="")</formula>
    </cfRule>
    <cfRule type="containsBlanks" dxfId="2" priority="646">
      <formula>LEN(TRIM(H68))=0</formula>
    </cfRule>
  </conditionalFormatting>
  <conditionalFormatting sqref="I68">
    <cfRule type="containsBlanks" dxfId="2" priority="49">
      <formula>LEN(TRIM(I68))=0</formula>
    </cfRule>
    <cfRule type="expression" dxfId="0" priority="50">
      <formula>AND(OR($F68="GD&amp;T",$F68="MAX"),$I68&lt;&gt;"")</formula>
    </cfRule>
    <cfRule type="expression" dxfId="3" priority="51">
      <formula>AND(OR($F68="GD&amp;T",$F68="MAX"),$I68="")</formula>
    </cfRule>
  </conditionalFormatting>
  <conditionalFormatting sqref="H71">
    <cfRule type="expression" dxfId="0" priority="632">
      <formula>AND($F71="MIN",$H71&lt;&gt;"")</formula>
    </cfRule>
    <cfRule type="expression" dxfId="3" priority="633">
      <formula>AND($F71="MIN",$H71="")</formula>
    </cfRule>
    <cfRule type="containsBlanks" dxfId="2" priority="634">
      <formula>LEN(TRIM(H71))=0</formula>
    </cfRule>
  </conditionalFormatting>
  <conditionalFormatting sqref="I71">
    <cfRule type="expression" dxfId="0" priority="629">
      <formula>AND(OR($F71="GD&amp;T",$F71="MAX"),$I71&lt;&gt;"")</formula>
    </cfRule>
    <cfRule type="expression" dxfId="3" priority="630">
      <formula>AND(OR($F71="GD&amp;T",$F71="MAX"),$I71="")</formula>
    </cfRule>
    <cfRule type="containsBlanks" dxfId="2" priority="631">
      <formula>LEN(TRIM(I71))=0</formula>
    </cfRule>
  </conditionalFormatting>
  <conditionalFormatting sqref="H74">
    <cfRule type="expression" dxfId="0" priority="620">
      <formula>AND($F74="MIN",$H74&lt;&gt;"")</formula>
    </cfRule>
    <cfRule type="expression" dxfId="3" priority="621">
      <formula>AND($F74="MIN",$H74="")</formula>
    </cfRule>
    <cfRule type="containsBlanks" dxfId="2" priority="622">
      <formula>LEN(TRIM(H74))=0</formula>
    </cfRule>
  </conditionalFormatting>
  <conditionalFormatting sqref="I74">
    <cfRule type="expression" dxfId="0" priority="617">
      <formula>AND(OR($F74="GD&amp;T",$F74="MAX"),$I74&lt;&gt;"")</formula>
    </cfRule>
    <cfRule type="expression" dxfId="3" priority="618">
      <formula>AND(OR($F74="GD&amp;T",$F74="MAX"),$I74="")</formula>
    </cfRule>
    <cfRule type="containsBlanks" dxfId="2" priority="619">
      <formula>LEN(TRIM(I74))=0</formula>
    </cfRule>
  </conditionalFormatting>
  <conditionalFormatting sqref="G12:G16">
    <cfRule type="expression" dxfId="0" priority="2825">
      <formula>AND($F12&lt;&gt;"Tolerance",$G12&lt;&gt;"")</formula>
    </cfRule>
    <cfRule type="expression" dxfId="3" priority="2829">
      <formula>AND(OR($F12="GD&amp;T",$F12="MAX",$F12="MIN"),$G12="")</formula>
    </cfRule>
  </conditionalFormatting>
  <conditionalFormatting sqref="G13:G16">
    <cfRule type="containsBlanks" dxfId="2" priority="2869">
      <formula>LEN(TRIM(G13))=0</formula>
    </cfRule>
  </conditionalFormatting>
  <conditionalFormatting sqref="G17:G24">
    <cfRule type="expression" dxfId="0" priority="2940">
      <formula>AND($F17&lt;&gt;"Tolerance",$G17&lt;&gt;"")</formula>
    </cfRule>
    <cfRule type="expression" dxfId="3" priority="2944">
      <formula>AND(OR($F17="GD&amp;T",$F17="MAX",$F17="MIN"),$G17="")</formula>
    </cfRule>
  </conditionalFormatting>
  <conditionalFormatting sqref="G25:G26">
    <cfRule type="expression" dxfId="0" priority="4950">
      <formula>AND($F25&lt;&gt;"Tolerance",$G25&lt;&gt;"")</formula>
    </cfRule>
    <cfRule type="expression" dxfId="3" priority="4951">
      <formula>AND(OR($F25="GD&amp;T",$F25="MAX",$F25="MIN"),$G25="")</formula>
    </cfRule>
    <cfRule type="containsBlanks" dxfId="2" priority="4967">
      <formula>LEN(TRIM(G25))=0</formula>
    </cfRule>
  </conditionalFormatting>
  <conditionalFormatting sqref="G27:G28">
    <cfRule type="containsBlanks" dxfId="2" priority="3239">
      <formula>LEN(TRIM(G27))=0</formula>
    </cfRule>
  </conditionalFormatting>
  <conditionalFormatting sqref="G27:G31">
    <cfRule type="expression" dxfId="0" priority="3223">
      <formula>AND($D27&lt;&gt;"Tolerance",$E27&lt;&gt;"")</formula>
    </cfRule>
    <cfRule type="expression" dxfId="1" priority="3230">
      <formula>AND(OR($D27="GD&amp;T",$D27="MAX",$D27="MIN"),$E27="")</formula>
    </cfRule>
  </conditionalFormatting>
  <conditionalFormatting sqref="G34:G35">
    <cfRule type="expression" dxfId="0" priority="3224">
      <formula>AND($D34&lt;&gt;"Tolerance",$E34&lt;&gt;"")</formula>
    </cfRule>
    <cfRule type="expression" dxfId="1" priority="3231">
      <formula>AND(OR($D34="GD&amp;T",$D34="MAX",$D34="MIN"),$E34="")</formula>
    </cfRule>
    <cfRule type="containsBlanks" dxfId="2" priority="3238">
      <formula>LEN(TRIM(G34))=0</formula>
    </cfRule>
  </conditionalFormatting>
  <conditionalFormatting sqref="G36:G42">
    <cfRule type="expression" dxfId="0" priority="2237">
      <formula>AND($D36&lt;&gt;"Tolerance",$E36&lt;&gt;"")</formula>
    </cfRule>
    <cfRule type="expression" dxfId="1" priority="2238">
      <formula>AND(OR($D36="GD&amp;T",$D36="MAX",$D36="MIN"),$E36="")</formula>
    </cfRule>
    <cfRule type="containsBlanks" dxfId="2" priority="2239">
      <formula>LEN(TRIM(G36))=0</formula>
    </cfRule>
  </conditionalFormatting>
  <conditionalFormatting sqref="G50:G67">
    <cfRule type="expression" dxfId="0" priority="845">
      <formula>AND($D50&lt;&gt;"Tolerance",$E50&lt;&gt;"")</formula>
    </cfRule>
    <cfRule type="expression" dxfId="1" priority="846">
      <formula>AND(OR($D50="GD&amp;T",$D50="MAX",$D50="MIN"),$E50="")</formula>
    </cfRule>
    <cfRule type="containsBlanks" dxfId="2" priority="847">
      <formula>LEN(TRIM(G50))=0</formula>
    </cfRule>
  </conditionalFormatting>
  <conditionalFormatting sqref="G68:G74">
    <cfRule type="expression" dxfId="0" priority="821">
      <formula>AND($D68&lt;&gt;"Tolerance",$E68&lt;&gt;"")</formula>
    </cfRule>
    <cfRule type="expression" dxfId="1" priority="822">
      <formula>AND(OR($D68="GD&amp;T",$D68="MAX",$D68="MIN"),$E68="")</formula>
    </cfRule>
    <cfRule type="containsBlanks" dxfId="2" priority="823">
      <formula>LEN(TRIM(G68))=0</formula>
    </cfRule>
  </conditionalFormatting>
  <conditionalFormatting sqref="H13:H16">
    <cfRule type="expression" dxfId="0" priority="2813">
      <formula>AND($F13="MIN",$H13&lt;&gt;"")</formula>
    </cfRule>
    <cfRule type="expression" dxfId="3" priority="2817">
      <formula>AND($F13="MIN",$H13="")</formula>
    </cfRule>
    <cfRule type="containsBlanks" dxfId="2" priority="2821">
      <formula>LEN(TRIM(H13))=0</formula>
    </cfRule>
  </conditionalFormatting>
  <conditionalFormatting sqref="H17:H24">
    <cfRule type="expression" dxfId="0" priority="2928">
      <formula>AND($F17="MIN",$H17&lt;&gt;"")</formula>
    </cfRule>
    <cfRule type="expression" dxfId="3" priority="2932">
      <formula>AND($F17="MIN",$H17="")</formula>
    </cfRule>
  </conditionalFormatting>
  <conditionalFormatting sqref="H27:H28">
    <cfRule type="containsBlanks" dxfId="2" priority="3218">
      <formula>LEN(TRIM(H27))=0</formula>
    </cfRule>
  </conditionalFormatting>
  <conditionalFormatting sqref="H51:H52">
    <cfRule type="expression" dxfId="0" priority="839">
      <formula>AND($F51="MIN",$H51&lt;&gt;"")</formula>
    </cfRule>
    <cfRule type="expression" dxfId="3" priority="840">
      <formula>AND($F51="MIN",$H51="")</formula>
    </cfRule>
    <cfRule type="containsBlanks" dxfId="2" priority="841">
      <formula>LEN(TRIM(H51))=0</formula>
    </cfRule>
  </conditionalFormatting>
  <conditionalFormatting sqref="H54:H55">
    <cfRule type="expression" dxfId="0" priority="836">
      <formula>AND($F54="MIN",$H54&lt;&gt;"")</formula>
    </cfRule>
    <cfRule type="expression" dxfId="3" priority="837">
      <formula>AND($F54="MIN",$H54="")</formula>
    </cfRule>
    <cfRule type="containsBlanks" dxfId="2" priority="838">
      <formula>LEN(TRIM(H54))=0</formula>
    </cfRule>
  </conditionalFormatting>
  <conditionalFormatting sqref="H57:H58">
    <cfRule type="expression" dxfId="0" priority="671">
      <formula>AND($F57="MIN",$H57&lt;&gt;"")</formula>
    </cfRule>
    <cfRule type="expression" dxfId="3" priority="672">
      <formula>AND($F57="MIN",$H57="")</formula>
    </cfRule>
    <cfRule type="containsBlanks" dxfId="2" priority="673">
      <formula>LEN(TRIM(H57))=0</formula>
    </cfRule>
  </conditionalFormatting>
  <conditionalFormatting sqref="H60:H61">
    <cfRule type="expression" dxfId="0" priority="656">
      <formula>AND($F60="MIN",$H60&lt;&gt;"")</formula>
    </cfRule>
    <cfRule type="expression" dxfId="3" priority="657">
      <formula>AND($F60="MIN",$H60="")</formula>
    </cfRule>
    <cfRule type="containsBlanks" dxfId="2" priority="658">
      <formula>LEN(TRIM(H60))=0</formula>
    </cfRule>
  </conditionalFormatting>
  <conditionalFormatting sqref="H63:H64">
    <cfRule type="expression" dxfId="0" priority="827">
      <formula>AND($F63="MIN",$H63&lt;&gt;"")</formula>
    </cfRule>
    <cfRule type="expression" dxfId="3" priority="828">
      <formula>AND($F63="MIN",$H63="")</formula>
    </cfRule>
    <cfRule type="containsBlanks" dxfId="2" priority="829">
      <formula>LEN(TRIM(H63))=0</formula>
    </cfRule>
  </conditionalFormatting>
  <conditionalFormatting sqref="H66:H67">
    <cfRule type="expression" dxfId="0" priority="638">
      <formula>AND($F66="MIN",$H66&lt;&gt;"")</formula>
    </cfRule>
    <cfRule type="expression" dxfId="3" priority="639">
      <formula>AND($F66="MIN",$H66="")</formula>
    </cfRule>
    <cfRule type="containsBlanks" dxfId="2" priority="640">
      <formula>LEN(TRIM(H66))=0</formula>
    </cfRule>
  </conditionalFormatting>
  <conditionalFormatting sqref="H69:H70">
    <cfRule type="expression" dxfId="0" priority="626">
      <formula>AND($F69="MIN",$H69&lt;&gt;"")</formula>
    </cfRule>
    <cfRule type="expression" dxfId="3" priority="627">
      <formula>AND($F69="MIN",$H69="")</formula>
    </cfRule>
    <cfRule type="containsBlanks" dxfId="2" priority="628">
      <formula>LEN(TRIM(H69))=0</formula>
    </cfRule>
  </conditionalFormatting>
  <conditionalFormatting sqref="H72:H73">
    <cfRule type="expression" dxfId="0" priority="614">
      <formula>AND($F72="MIN",$H72&lt;&gt;"")</formula>
    </cfRule>
    <cfRule type="expression" dxfId="3" priority="615">
      <formula>AND($F72="MIN",$H72="")</formula>
    </cfRule>
    <cfRule type="containsBlanks" dxfId="2" priority="616">
      <formula>LEN(TRIM(H72))=0</formula>
    </cfRule>
  </conditionalFormatting>
  <conditionalFormatting sqref="I13:I16">
    <cfRule type="expression" dxfId="0" priority="2801">
      <formula>AND(OR($F13="GD&amp;T",$F13="MAX"),$I13&lt;&gt;"")</formula>
    </cfRule>
    <cfRule type="expression" dxfId="3" priority="2805">
      <formula>AND(OR($F13="GD&amp;T",$F13="MAX"),$I13="")</formula>
    </cfRule>
    <cfRule type="containsBlanks" dxfId="2" priority="2809">
      <formula>LEN(TRIM(I13))=0</formula>
    </cfRule>
  </conditionalFormatting>
  <conditionalFormatting sqref="I17:I24">
    <cfRule type="expression" dxfId="0" priority="2916">
      <formula>AND(OR($F17="GD&amp;T",$F17="MAX"),$I17&lt;&gt;"")</formula>
    </cfRule>
    <cfRule type="expression" dxfId="3" priority="2920">
      <formula>AND(OR($F17="GD&amp;T",$F17="MAX"),$I17="")</formula>
    </cfRule>
  </conditionalFormatting>
  <conditionalFormatting sqref="I31:I32">
    <cfRule type="containsBlanks" dxfId="2" priority="2744">
      <formula>LEN(TRIM(I31))=0</formula>
    </cfRule>
  </conditionalFormatting>
  <conditionalFormatting sqref="I63:I64">
    <cfRule type="expression" dxfId="0" priority="1310">
      <formula>AND(OR($F63="GD&amp;T",$F63="MAX"),$I63&lt;&gt;"")</formula>
    </cfRule>
    <cfRule type="expression" dxfId="3" priority="1311">
      <formula>AND(OR($F63="GD&amp;T",$F63="MAX"),$I63="")</formula>
    </cfRule>
    <cfRule type="containsBlanks" dxfId="2" priority="1312">
      <formula>LEN(TRIM(I63))=0</formula>
    </cfRule>
  </conditionalFormatting>
  <conditionalFormatting sqref="I66:I67">
    <cfRule type="expression" dxfId="0" priority="647">
      <formula>AND(OR($F66="GD&amp;T",$F66="MAX"),$I66&lt;&gt;"")</formula>
    </cfRule>
    <cfRule type="expression" dxfId="3" priority="648">
      <formula>AND(OR($F66="GD&amp;T",$F66="MAX"),$I66="")</formula>
    </cfRule>
    <cfRule type="containsBlanks" dxfId="2" priority="649">
      <formula>LEN(TRIM(I66))=0</formula>
    </cfRule>
  </conditionalFormatting>
  <conditionalFormatting sqref="I69:I70">
    <cfRule type="expression" dxfId="0" priority="635">
      <formula>AND(OR($F69="GD&amp;T",$F69="MAX"),$I69&lt;&gt;"")</formula>
    </cfRule>
    <cfRule type="expression" dxfId="3" priority="636">
      <formula>AND(OR($F69="GD&amp;T",$F69="MAX"),$I69="")</formula>
    </cfRule>
    <cfRule type="containsBlanks" dxfId="2" priority="637">
      <formula>LEN(TRIM(I69))=0</formula>
    </cfRule>
  </conditionalFormatting>
  <conditionalFormatting sqref="I72:I73">
    <cfRule type="expression" dxfId="0" priority="623">
      <formula>AND(OR($F72="GD&amp;T",$F72="MAX"),$I72&lt;&gt;"")</formula>
    </cfRule>
    <cfRule type="expression" dxfId="3" priority="624">
      <formula>AND(OR($F72="GD&amp;T",$F72="MAX"),$I72="")</formula>
    </cfRule>
    <cfRule type="containsBlanks" dxfId="2" priority="625">
      <formula>LEN(TRIM(I72))=0</formula>
    </cfRule>
  </conditionalFormatting>
  <conditionalFormatting sqref="P11:P74">
    <cfRule type="expression" dxfId="4" priority="2638">
      <formula>AND($L11&lt;&gt;"",$AH11&lt;&gt;"",P11&lt;$L11)</formula>
    </cfRule>
    <cfRule type="expression" dxfId="5" priority="2639">
      <formula>AND($K11&lt;&gt;"",$AH11&lt;&gt;"",P11&gt;$K11)</formula>
    </cfRule>
    <cfRule type="notContainsBlanks" dxfId="6" priority="2640">
      <formula>LEN(TRIM(P11))&gt;0</formula>
    </cfRule>
  </conditionalFormatting>
  <conditionalFormatting sqref="V11:V74">
    <cfRule type="notContainsBlanks" dxfId="7" priority="2662">
      <formula>LEN(TRIM(V11))&gt;0</formula>
    </cfRule>
  </conditionalFormatting>
  <conditionalFormatting sqref="N11:O74">
    <cfRule type="expression" dxfId="4" priority="890">
      <formula>AND($L11&lt;&gt;"",$AH11&lt;&gt;"",N11&lt;$L11)</formula>
    </cfRule>
    <cfRule type="expression" dxfId="5" priority="891">
      <formula>AND($K11&lt;&gt;"",$AH11&lt;&gt;"",N11&gt;$K11)</formula>
    </cfRule>
    <cfRule type="notContainsBlanks" dxfId="6" priority="892">
      <formula>LEN(TRIM(N11))&gt;0</formula>
    </cfRule>
  </conditionalFormatting>
  <conditionalFormatting sqref="Q11:Z26 W27:Z33 Q27:V74">
    <cfRule type="expression" dxfId="8" priority="2657">
      <formula>AND($AA11&lt;0.966,$AA11&lt;&gt;"")</formula>
    </cfRule>
  </conditionalFormatting>
  <conditionalFormatting sqref="R11:U74">
    <cfRule type="cellIs" dxfId="9" priority="2661" operator="lessThan">
      <formula>1.33</formula>
    </cfRule>
    <cfRule type="notContainsBlanks" dxfId="6" priority="2663">
      <formula>LEN(TRIM(R11))&gt;0</formula>
    </cfRule>
  </conditionalFormatting>
  <conditionalFormatting sqref="V11:Z26 V27:V74 W27:Z33">
    <cfRule type="containsBlanks" dxfId="1" priority="2658">
      <formula>LEN(TRIM(V11))=0</formula>
    </cfRule>
    <cfRule type="cellIs" dxfId="10" priority="2659" operator="between">
      <formula>0.9</formula>
      <formula>0.998</formula>
    </cfRule>
    <cfRule type="cellIs" dxfId="11" priority="2660" operator="greaterThanOrEqual">
      <formula>0.998</formula>
    </cfRule>
  </conditionalFormatting>
  <conditionalFormatting sqref="AA11:AB33">
    <cfRule type="expression" dxfId="7" priority="2651">
      <formula>AND($AA11&lt;0.966,$AA11&lt;&gt;"")</formula>
    </cfRule>
  </conditionalFormatting>
  <conditionalFormatting sqref="AH11:BM12">
    <cfRule type="containsBlanks" dxfId="2" priority="2261">
      <formula>LEN(TRIM(AH11))=0</formula>
    </cfRule>
    <cfRule type="expression" dxfId="4" priority="2262">
      <formula>AND($L11&lt;&gt;"",$AH11&lt;&gt;"",AH11&lt;$L11)</formula>
    </cfRule>
    <cfRule type="expression" dxfId="5" priority="2263">
      <formula>AND($K11&lt;&gt;"",$AH11&lt;&gt;"",AH11&gt;$K11)</formula>
    </cfRule>
    <cfRule type="notContainsBlanks" dxfId="6" priority="2264">
      <formula>LEN(TRIM(AH11))&gt;0</formula>
    </cfRule>
    <cfRule type="containsBlanks" dxfId="2" priority="2265">
      <formula>LEN(TRIM(AH11))=0</formula>
    </cfRule>
  </conditionalFormatting>
  <conditionalFormatting sqref="G12 G18:I18 I25:I26 I40:I41 I38">
    <cfRule type="containsBlanks" dxfId="2" priority="4946">
      <formula>LEN(TRIM(G12))=0</formula>
    </cfRule>
  </conditionalFormatting>
  <conditionalFormatting sqref="AH13:BM16 AH19:BM33">
    <cfRule type="containsBlanks" dxfId="2" priority="2266">
      <formula>LEN(TRIM(AH13))=0</formula>
    </cfRule>
    <cfRule type="expression" dxfId="4" priority="2267">
      <formula>AND($L13&lt;&gt;"",$AH13&lt;&gt;"",AH13&lt;$L13)</formula>
    </cfRule>
    <cfRule type="expression" dxfId="5" priority="2268">
      <formula>AND($K13&lt;&gt;"",$AH13&lt;&gt;"",AH13&gt;$K13)</formula>
    </cfRule>
    <cfRule type="notContainsBlanks" dxfId="6" priority="2269">
      <formula>LEN(TRIM(AH13))&gt;0</formula>
    </cfRule>
  </conditionalFormatting>
  <conditionalFormatting sqref="AH17:BM18">
    <cfRule type="containsBlanks" dxfId="2" priority="2130">
      <formula>LEN(TRIM(AH17))=0</formula>
    </cfRule>
    <cfRule type="expression" dxfId="4" priority="2131">
      <formula>AND($L17&lt;&gt;"",$AH17&lt;&gt;"",AH17&lt;$L17)</formula>
    </cfRule>
    <cfRule type="expression" dxfId="5" priority="2132">
      <formula>AND($K17&lt;&gt;"",$AH17&lt;&gt;"",AH17&gt;$K17)</formula>
    </cfRule>
    <cfRule type="notContainsBlanks" dxfId="6" priority="2133">
      <formula>LEN(TRIM(AH17))&gt;0</formula>
    </cfRule>
    <cfRule type="containsBlanks" dxfId="2" priority="2134">
      <formula>LEN(TRIM(AH17))=0</formula>
    </cfRule>
  </conditionalFormatting>
  <conditionalFormatting sqref="G19:I24">
    <cfRule type="containsBlanks" dxfId="2" priority="2356">
      <formula>LEN(TRIM(G19))=0</formula>
    </cfRule>
  </conditionalFormatting>
  <conditionalFormatting sqref="H25:H26 H39:H42">
    <cfRule type="expression" dxfId="0" priority="4947">
      <formula>AND($F25="MIN",$H25&lt;&gt;"")</formula>
    </cfRule>
    <cfRule type="expression" dxfId="3" priority="4948">
      <formula>AND($F25="MIN",$H25="")</formula>
    </cfRule>
    <cfRule type="containsBlanks" dxfId="2" priority="4949">
      <formula>LEN(TRIM(H25))=0</formula>
    </cfRule>
  </conditionalFormatting>
  <conditionalFormatting sqref="I25:I26 I38 I40:I41">
    <cfRule type="expression" dxfId="0" priority="4944">
      <formula>AND(OR($F25="GD&amp;T",$F25="MAX"),$I25&lt;&gt;"")</formula>
    </cfRule>
    <cfRule type="expression" dxfId="3" priority="4945">
      <formula>AND(OR($F25="GD&amp;T",$F25="MAX"),$I25="")</formula>
    </cfRule>
  </conditionalFormatting>
  <conditionalFormatting sqref="H27:H28 H30:H31">
    <cfRule type="expression" dxfId="0" priority="3202">
      <formula>AND($D27="MIN",$F27&lt;&gt;"")</formula>
    </cfRule>
    <cfRule type="expression" dxfId="1" priority="3209">
      <formula>AND($D27="MIN",$F27="")</formula>
    </cfRule>
  </conditionalFormatting>
  <conditionalFormatting sqref="I28 I31:I32">
    <cfRule type="expression" dxfId="1" priority="2743">
      <formula>AND(OR($D28="GD&amp;T",$D28="MAX"),$G28="")</formula>
    </cfRule>
  </conditionalFormatting>
  <conditionalFormatting sqref="G29 G30:H30">
    <cfRule type="containsBlanks" dxfId="2" priority="3247">
      <formula>LEN(TRIM(G29))=0</formula>
    </cfRule>
  </conditionalFormatting>
  <conditionalFormatting sqref="H34:I35">
    <cfRule type="expression" dxfId="1" priority="3268">
      <formula>AND(OR($D34="GD&amp;T",$D34="MAX"),$G34="")</formula>
    </cfRule>
    <cfRule type="containsBlanks" dxfId="2" priority="3269">
      <formula>LEN(TRIM(H34))=0</formula>
    </cfRule>
  </conditionalFormatting>
  <conditionalFormatting sqref="W34:Z53">
    <cfRule type="expression" dxfId="8" priority="2652">
      <formula>AND($AA34&lt;0.966,$AA34&lt;&gt;"")</formula>
    </cfRule>
    <cfRule type="containsBlanks" dxfId="1" priority="2653">
      <formula>LEN(TRIM(W34))=0</formula>
    </cfRule>
    <cfRule type="cellIs" dxfId="10" priority="2654" operator="between">
      <formula>0.9</formula>
      <formula>0.998</formula>
    </cfRule>
    <cfRule type="cellIs" dxfId="11" priority="2655" operator="greaterThanOrEqual">
      <formula>0.998</formula>
    </cfRule>
  </conditionalFormatting>
  <conditionalFormatting sqref="AA34:AB74">
    <cfRule type="expression" dxfId="7" priority="2595">
      <formula>AND($AA34&lt;0.966,$AA34&lt;&gt;"")</formula>
    </cfRule>
  </conditionalFormatting>
  <conditionalFormatting sqref="AJ34:BM34 AH35:BM35">
    <cfRule type="containsBlanks" dxfId="2" priority="2523">
      <formula>LEN(TRIM(AH34))=0</formula>
    </cfRule>
  </conditionalFormatting>
  <conditionalFormatting sqref="AJ34:BM34 AH35:BM36">
    <cfRule type="expression" dxfId="4" priority="2592">
      <formula>AND($L34&lt;&gt;"",$AH34&lt;&gt;"",AH34&lt;$L34)</formula>
    </cfRule>
    <cfRule type="expression" dxfId="5" priority="2593">
      <formula>AND($K34&lt;&gt;"",$AH34&lt;&gt;"",AH34&gt;$K34)</formula>
    </cfRule>
    <cfRule type="notContainsBlanks" dxfId="6" priority="2594">
      <formula>LEN(TRIM(AH34))&gt;0</formula>
    </cfRule>
  </conditionalFormatting>
  <conditionalFormatting sqref="AH36:BM39 AH41:BM74">
    <cfRule type="containsBlanks" dxfId="2" priority="3654">
      <formula>LEN(TRIM(AH36))=0</formula>
    </cfRule>
  </conditionalFormatting>
  <conditionalFormatting sqref="AJ37:BM37 AH38:BM39 AH41:BM74">
    <cfRule type="expression" dxfId="4" priority="4962">
      <formula>AND($L37&lt;&gt;"",$AH37&lt;&gt;"",AH37&lt;$L37)</formula>
    </cfRule>
    <cfRule type="expression" dxfId="5" priority="4964">
      <formula>AND($K37&lt;&gt;"",$AH37&lt;&gt;"",AH37&gt;$K37)</formula>
    </cfRule>
    <cfRule type="notContainsBlanks" dxfId="6" priority="4965">
      <formula>LEN(TRIM(AH37))&gt;0</formula>
    </cfRule>
  </conditionalFormatting>
  <conditionalFormatting sqref="I43:I44 I46:I47">
    <cfRule type="expression" dxfId="0" priority="2114">
      <formula>AND(OR($F43="GD&amp;T",$F43="MAX"),$I43&lt;&gt;"")</formula>
    </cfRule>
    <cfRule type="expression" dxfId="3" priority="2115">
      <formula>AND(OR($F43="GD&amp;T",$F43="MAX"),$I43="")</formula>
    </cfRule>
    <cfRule type="containsBlanks" dxfId="2" priority="2116">
      <formula>LEN(TRIM(I43))=0</formula>
    </cfRule>
  </conditionalFormatting>
  <conditionalFormatting sqref="W54:Z74">
    <cfRule type="expression" dxfId="8" priority="4953">
      <formula>AND($AA54&lt;0.966,$AA54&lt;&gt;"")</formula>
    </cfRule>
    <cfRule type="containsBlanks" dxfId="1" priority="4954">
      <formula>LEN(TRIM(W54))=0</formula>
    </cfRule>
    <cfRule type="cellIs" dxfId="10" priority="4955" operator="between">
      <formula>0.9</formula>
      <formula>0.998</formula>
    </cfRule>
    <cfRule type="cellIs" dxfId="11" priority="4956" operator="greaterThanOrEqual">
      <formula>0.998</formula>
    </cfRule>
  </conditionalFormatting>
  <dataValidations count="2">
    <dataValidation type="list" allowBlank="1" showInputMessage="1" showErrorMessage="1" sqref="F11:F74">
      <formula1>dim_type</formula1>
    </dataValidation>
    <dataValidation type="list" allowBlank="1" showInputMessage="1" showErrorMessage="1" sqref="J11:J74">
      <formula1>insp_meth</formula1>
    </dataValidation>
  </dataValidations>
  <printOptions horizontalCentered="1"/>
  <pageMargins left="0" right="0" top="0" bottom="0" header="0.511805555555556" footer="0.511805555555556"/>
  <pageSetup paperSize="1" scale="38" orientation="landscape"/>
  <headerFooter/>
  <colBreaks count="1" manualBreakCount="1">
    <brk id="40" max="73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9" name="Button 21" r:id="rId4">
              <controlPr print="0" defaultSize="0">
                <anchor moveWithCells="1" sizeWithCells="1">
                  <from>
                    <xdr:col>1</xdr:col>
                    <xdr:colOff>25400</xdr:colOff>
                    <xdr:row>0</xdr:row>
                    <xdr:rowOff>25400</xdr:rowOff>
                  </from>
                  <to>
                    <xdr:col>3</xdr:col>
                    <xdr:colOff>368300</xdr:colOff>
                    <xdr:row>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name="Button 23" r:id="rId5">
              <controlPr print="0" defaultSize="0">
                <anchor moveWithCells="1" sizeWithCells="1">
                  <from>
                    <xdr:col>3</xdr:col>
                    <xdr:colOff>406400</xdr:colOff>
                    <xdr:row>0</xdr:row>
                    <xdr:rowOff>25400</xdr:rowOff>
                  </from>
                  <to>
                    <xdr:col>4</xdr:col>
                    <xdr:colOff>0</xdr:colOff>
                    <xdr:row>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name="Button 27" r:id="rId6">
              <controlPr print="0" defaultSize="0">
                <anchor moveWithCells="1" sizeWithCells="1">
                  <from>
                    <xdr:col>4</xdr:col>
                    <xdr:colOff>0</xdr:colOff>
                    <xdr:row>0</xdr:row>
                    <xdr:rowOff>25400</xdr:rowOff>
                  </from>
                  <to>
                    <xdr:col>5</xdr:col>
                    <xdr:colOff>444500</xdr:colOff>
                    <xdr:row>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C2" sqref="C2"/>
    </sheetView>
  </sheetViews>
  <sheetFormatPr defaultColWidth="11" defaultRowHeight="14.25"/>
  <cols>
    <col min="4" max="4" width="11.8333333333333" customWidth="1"/>
    <col min="8" max="8" width="20" style="1" customWidth="1"/>
    <col min="9" max="9" width="10.8333333333333" style="1"/>
    <col min="10" max="10" width="16" style="1" customWidth="1"/>
  </cols>
  <sheetData>
    <row r="1" ht="42.75" spans="1:10">
      <c r="A1" s="2" t="s">
        <v>216</v>
      </c>
      <c r="B1" s="2"/>
      <c r="H1" s="2" t="s">
        <v>217</v>
      </c>
      <c r="I1" s="3"/>
      <c r="J1" s="2" t="s">
        <v>218</v>
      </c>
    </row>
    <row r="2" spans="1:10">
      <c r="A2" s="1" t="s">
        <v>219</v>
      </c>
      <c r="B2" s="1" t="s">
        <v>220</v>
      </c>
      <c r="H2" s="1" t="s">
        <v>221</v>
      </c>
      <c r="J2" s="1" t="s">
        <v>55</v>
      </c>
    </row>
    <row r="3" spans="8:10">
      <c r="H3" s="1" t="s">
        <v>222</v>
      </c>
      <c r="J3" s="1" t="s">
        <v>223</v>
      </c>
    </row>
    <row r="4" spans="8:10">
      <c r="H4" s="1" t="s">
        <v>56</v>
      </c>
      <c r="J4" s="1" t="s">
        <v>224</v>
      </c>
    </row>
    <row r="5" spans="8:10">
      <c r="H5" s="1" t="s">
        <v>225</v>
      </c>
      <c r="J5" s="1" t="s">
        <v>226</v>
      </c>
    </row>
    <row r="6" spans="8:8">
      <c r="H6" s="1" t="s">
        <v>227</v>
      </c>
    </row>
    <row r="7" spans="8:8">
      <c r="H7" s="1" t="s">
        <v>228</v>
      </c>
    </row>
    <row r="8" spans="8:8">
      <c r="H8" s="1" t="s">
        <v>229</v>
      </c>
    </row>
    <row r="9" spans="8:8">
      <c r="H9" s="1" t="s">
        <v>230</v>
      </c>
    </row>
    <row r="10" spans="8:8">
      <c r="H10" s="1" t="s">
        <v>231</v>
      </c>
    </row>
    <row r="11" spans="8:8">
      <c r="H11" s="1" t="s">
        <v>232</v>
      </c>
    </row>
    <row r="12" spans="8:8">
      <c r="H12" s="1" t="s">
        <v>233</v>
      </c>
    </row>
    <row r="13" spans="8:8">
      <c r="H13" s="1" t="s">
        <v>234</v>
      </c>
    </row>
  </sheetData>
  <mergeCells count="1">
    <mergeCell ref="A1:B1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Apple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Setup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Lucier</dc:creator>
  <cp:lastModifiedBy>wujiacong</cp:lastModifiedBy>
  <dcterms:created xsi:type="dcterms:W3CDTF">2012-06-16T19:55:00Z</dcterms:created>
  <cp:lastPrinted>2020-02-04T13:43:00Z</cp:lastPrinted>
  <dcterms:modified xsi:type="dcterms:W3CDTF">2025-07-05T05:33:41Z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2052-11.8.2.12187</vt:lpwstr>
  </property>
  <property fmtid="{D5CDD505-2E9C-101B-9397-08002B2CF9AE}" pid="3" name="ICV">
    <vt:lpwstr>3ABB52A311DA4C84B999D20A0BD0D17C_13</vt:lpwstr>
  </property>
  <property fmtid="{D5CDD505-2E9C-101B-9397-08002B2CF9AE}" pid="4" name="KSOReadingLayout">
    <vt:bool>true</vt:bool>
  </property>
</Properties>
</file>