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tabRatio="754"/>
  </bookViews>
  <sheets>
    <sheet name="Data" sheetId="1" r:id="rId1"/>
    <sheet name="Setup" sheetId="4" state="hidden" r:id="rId2"/>
  </sheets>
  <definedNames>
    <definedName name="_xlnm._FilterDatabase" localSheetId="0" hidden="1">Data!$A$10:$BM$61</definedName>
    <definedName name="CMMVersion">Data!$Q$6</definedName>
    <definedName name="dim_type">Setup!$J$2:$J$5</definedName>
    <definedName name="dim_types">Setup!$J$2:$J$5</definedName>
    <definedName name="insp_meth">Setup!$H$2:$H$14</definedName>
    <definedName name="_xlnm.Print_Area" localSheetId="0">Data!$A$1:$BM$49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Paul Lucier</author>
  </authors>
  <commentList>
    <comment ref="S2" authorId="0">
      <text>
        <r>
          <rPr>
            <sz val="9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</text>
    </comment>
    <comment ref="J10" authorId="0">
      <text>
        <r>
          <rPr>
            <b/>
            <sz val="9"/>
            <rFont val="Calibri"/>
            <charset val="134"/>
          </rPr>
          <t>HG = Height Gauge
MIC = Micrometer
CMM = Coordinate Measuring Machine
OMM = Optical CMM
TG = Thickness Gauge
HT = Hardness Tester
PG = Plug Gauge
FT = Force Tester
DC = Dial/Digital Caliper
P = Protractor
OC = Optical Comparotor</t>
        </r>
      </text>
    </comment>
  </commentList>
</comments>
</file>

<file path=xl/sharedStrings.xml><?xml version="1.0" encoding="utf-8"?>
<sst xmlns="http://schemas.openxmlformats.org/spreadsheetml/2006/main" count="330" uniqueCount="184">
  <si>
    <t>Enhanced Cpk Data Sheet - Enclosures MD</t>
  </si>
  <si>
    <t>Rev 2.3</t>
  </si>
  <si>
    <t>Instructions</t>
  </si>
  <si>
    <t>Part Number :</t>
  </si>
  <si>
    <t>806-55322</t>
  </si>
  <si>
    <t>Supplier :</t>
  </si>
  <si>
    <t>KAMKIU</t>
  </si>
  <si>
    <t>Tool # / Cavity # / Trial Name :</t>
  </si>
  <si>
    <t>N/A</t>
  </si>
  <si>
    <t>Part Description :</t>
  </si>
  <si>
    <t>UPPER U</t>
  </si>
  <si>
    <t>Inspector :</t>
  </si>
  <si>
    <t>Xiaogang Li</t>
  </si>
  <si>
    <t>Notes/Comments :</t>
  </si>
  <si>
    <t>Revision :</t>
  </si>
  <si>
    <t>Date :</t>
  </si>
  <si>
    <t>CMM/OMM Program version :</t>
  </si>
  <si>
    <t>DRAWING SPECIFICATIONS</t>
  </si>
  <si>
    <t>CALCULATED RESULTS</t>
  </si>
  <si>
    <t>DO NOT DELETE COLUMNS</t>
  </si>
  <si>
    <t xml:space="preserve">     MEASURED DATA</t>
  </si>
  <si>
    <t>(USL for one sided spec)</t>
  </si>
  <si>
    <t>(LSL for one sided spec)</t>
  </si>
  <si>
    <t>Cpk* =</t>
  </si>
  <si>
    <t>Cp* =</t>
  </si>
  <si>
    <t>SPC</t>
  </si>
  <si>
    <t>FAI#</t>
  </si>
  <si>
    <t>Description</t>
  </si>
  <si>
    <t>Location</t>
  </si>
  <si>
    <t>Dimension Type</t>
  </si>
  <si>
    <t>Nominal</t>
  </si>
  <si>
    <t>TOL+</t>
  </si>
  <si>
    <t>TOL-</t>
  </si>
  <si>
    <t>Inspection Method</t>
  </si>
  <si>
    <t>USL</t>
  </si>
  <si>
    <t>LSL</t>
  </si>
  <si>
    <t>Maximum</t>
  </si>
  <si>
    <t>Minimum</t>
  </si>
  <si>
    <t>Mean</t>
  </si>
  <si>
    <t>Std Dev</t>
  </si>
  <si>
    <t>Cp</t>
  </si>
  <si>
    <t>UCPK</t>
  </si>
  <si>
    <t>LCPK</t>
  </si>
  <si>
    <t>Cpk</t>
  </si>
  <si>
    <t>Yield</t>
  </si>
  <si>
    <t>+Tol =&gt; Cpk*</t>
  </si>
  <si>
    <t>-Tol =&gt; Cpk*</t>
  </si>
  <si>
    <t>Mean Shift</t>
  </si>
  <si>
    <t>Tol Range
=&gt; Cp*</t>
  </si>
  <si>
    <t>Normality Test</t>
  </si>
  <si>
    <t>Normality Result</t>
  </si>
  <si>
    <t>Notes</t>
  </si>
  <si>
    <t>SPC AL</t>
  </si>
  <si>
    <t>FAI 1</t>
  </si>
  <si>
    <t>2D barcode size</t>
  </si>
  <si>
    <t>Tolerance</t>
  </si>
  <si>
    <t>CMM</t>
  </si>
  <si>
    <t>SPC A-1</t>
  </si>
  <si>
    <t>FAI 2-1</t>
  </si>
  <si>
    <t>Thickness</t>
  </si>
  <si>
    <t>SPC A-2</t>
  </si>
  <si>
    <t>FAI 2-2</t>
  </si>
  <si>
    <t>SPC B</t>
  </si>
  <si>
    <t>FAI 3</t>
  </si>
  <si>
    <t>Distance</t>
  </si>
  <si>
    <t xml:space="preserve">SPC C-1 </t>
  </si>
  <si>
    <t>FAI 4-1</t>
  </si>
  <si>
    <t>SPC C-2</t>
  </si>
  <si>
    <t>FAI 4-2</t>
  </si>
  <si>
    <t xml:space="preserve">SPC D-1 </t>
  </si>
  <si>
    <t>FAI 5-1</t>
  </si>
  <si>
    <t>SPC D-2</t>
  </si>
  <si>
    <t>FAI 5-2</t>
  </si>
  <si>
    <t>SPC D-3</t>
  </si>
  <si>
    <t>FAI 5-3</t>
  </si>
  <si>
    <t>SPC D-4</t>
  </si>
  <si>
    <t>FAI 5-4</t>
  </si>
  <si>
    <t xml:space="preserve">SPC F-1 </t>
  </si>
  <si>
    <t>FAI 7-1</t>
  </si>
  <si>
    <t>SPC F-2</t>
  </si>
  <si>
    <t>FAI 7-2</t>
  </si>
  <si>
    <t>SPC G</t>
  </si>
  <si>
    <t>FAI 8</t>
  </si>
  <si>
    <t>SPC H</t>
  </si>
  <si>
    <t>FAI 9</t>
  </si>
  <si>
    <t>SPC O-1</t>
  </si>
  <si>
    <t>FAI 10-1</t>
  </si>
  <si>
    <t>Perpendicularly</t>
  </si>
  <si>
    <t>SPC O-2</t>
  </si>
  <si>
    <t>FAI 10-2</t>
  </si>
  <si>
    <t>SPC M</t>
  </si>
  <si>
    <t>FAI 13</t>
  </si>
  <si>
    <t>SPC N</t>
  </si>
  <si>
    <t>FAI 14</t>
  </si>
  <si>
    <t>2*MAX  DEV</t>
  </si>
  <si>
    <t>SPC N-MAX</t>
  </si>
  <si>
    <t>FAI 14-MAX</t>
  </si>
  <si>
    <t>Surface Profile</t>
  </si>
  <si>
    <t>SPC N-MIN</t>
  </si>
  <si>
    <t>FAI 14-MIN</t>
  </si>
  <si>
    <t>SPC I</t>
  </si>
  <si>
    <t>FAI 15</t>
  </si>
  <si>
    <t>SPC P</t>
  </si>
  <si>
    <t>FAI 16</t>
  </si>
  <si>
    <t>SPC P-MAX</t>
  </si>
  <si>
    <t>FAI 16-MAX</t>
  </si>
  <si>
    <t>Line Profile</t>
  </si>
  <si>
    <t>SPC P-MIN</t>
  </si>
  <si>
    <t>FAI 16-MIN</t>
  </si>
  <si>
    <t>SPC R</t>
  </si>
  <si>
    <t>FAI 18</t>
  </si>
  <si>
    <t>SPC R-MAX</t>
  </si>
  <si>
    <t>FAI 18-MAX</t>
  </si>
  <si>
    <t>SPC R-MIN</t>
  </si>
  <si>
    <t>FAI 18-MIN</t>
  </si>
  <si>
    <t>SPC S</t>
  </si>
  <si>
    <t>FAI 19</t>
  </si>
  <si>
    <t>SPC S-MAX</t>
  </si>
  <si>
    <t>FAI 19-MAX</t>
  </si>
  <si>
    <t>SPC S-MIN</t>
  </si>
  <si>
    <t>FAI 19-MIN</t>
  </si>
  <si>
    <t>SPC AC</t>
  </si>
  <si>
    <t>FAI 29</t>
  </si>
  <si>
    <t>SPC AD</t>
  </si>
  <si>
    <t>FAI 30</t>
  </si>
  <si>
    <t>2D barcode location</t>
  </si>
  <si>
    <t>SPC AE</t>
  </si>
  <si>
    <t>FAI 31</t>
  </si>
  <si>
    <t>SPC AF</t>
  </si>
  <si>
    <t>FAI 32</t>
  </si>
  <si>
    <t>Parallelism</t>
  </si>
  <si>
    <t>SPC AG</t>
  </si>
  <si>
    <t>FAI 33</t>
  </si>
  <si>
    <t>SPC AH</t>
  </si>
  <si>
    <t>FAI 34</t>
  </si>
  <si>
    <t>SPC AI</t>
  </si>
  <si>
    <t>FAI 35</t>
  </si>
  <si>
    <t>SPC AJ</t>
  </si>
  <si>
    <t>FAI 36</t>
  </si>
  <si>
    <t>SPC AK</t>
  </si>
  <si>
    <t>FAI 37</t>
  </si>
  <si>
    <t>SPC AM</t>
  </si>
  <si>
    <t>FAI 39-1</t>
  </si>
  <si>
    <t>Radius</t>
  </si>
  <si>
    <t>FAI 39-2</t>
  </si>
  <si>
    <t>SPC AN</t>
  </si>
  <si>
    <t>FAI 40</t>
  </si>
  <si>
    <t>SPC AO-1</t>
  </si>
  <si>
    <t>FAI 41-1</t>
  </si>
  <si>
    <t>SPC AO-2</t>
  </si>
  <si>
    <t>FAI 41-2</t>
  </si>
  <si>
    <t>SPC AO-3</t>
  </si>
  <si>
    <t>FAI 41-3</t>
  </si>
  <si>
    <t>SPC AO-4</t>
  </si>
  <si>
    <t>FAI 41-4</t>
  </si>
  <si>
    <t>SPC AP-1</t>
  </si>
  <si>
    <t>FAI 42-1</t>
  </si>
  <si>
    <t>SPC AP-2</t>
  </si>
  <si>
    <t>FAI 42-2</t>
  </si>
  <si>
    <t>SPC AP-3</t>
  </si>
  <si>
    <t>FAI 42-3</t>
  </si>
  <si>
    <t>SPC AP-4</t>
  </si>
  <si>
    <t>FAI 42-4</t>
  </si>
  <si>
    <t>SPC AP-5</t>
  </si>
  <si>
    <t>FAI 42-5</t>
  </si>
  <si>
    <t>record of positions of data blocks</t>
  </si>
  <si>
    <t>list of inspection methods</t>
  </si>
  <si>
    <t>list of dimension types</t>
  </si>
  <si>
    <t>left</t>
  </si>
  <si>
    <t>top</t>
  </si>
  <si>
    <t>HG</t>
  </si>
  <si>
    <t>MIC</t>
  </si>
  <si>
    <t>GD&amp;T</t>
  </si>
  <si>
    <t>MIN</t>
  </si>
  <si>
    <t>OMM</t>
  </si>
  <si>
    <t>MAX</t>
  </si>
  <si>
    <t>TG</t>
  </si>
  <si>
    <t>HT</t>
  </si>
  <si>
    <t>PG</t>
  </si>
  <si>
    <t>FT</t>
  </si>
  <si>
    <t>DC</t>
  </si>
  <si>
    <t>P</t>
  </si>
  <si>
    <t>OC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</si>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</sst>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0"/>
    <numFmt numFmtId="177" formatCode="0.0%"/>
    <numFmt numFmtId="178" formatCode="m/d"/>
    <numFmt numFmtId="179" formatCode="0.000"/>
    <numFmt numFmtId="180" formatCode="0.000_ "/>
  </numFmts>
  <fonts count="4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Arial"/>
      <charset val="134"/>
    </font>
    <font>
      <sz val="12"/>
      <color theme="1"/>
      <name val="Arial"/>
      <charset val="134"/>
    </font>
    <font>
      <b/>
      <sz val="16"/>
      <name val="Arial"/>
      <charset val="134"/>
    </font>
    <font>
      <sz val="10"/>
      <color theme="4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sz val="8"/>
      <name val="Arial"/>
      <charset val="134"/>
    </font>
    <font>
      <sz val="9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宋体"/>
      <charset val="134"/>
      <scheme val="minor"/>
    </font>
    <font>
      <sz val="9"/>
      <color rgb="FFFF0000"/>
      <name val="Arial"/>
      <charset val="134"/>
    </font>
    <font>
      <sz val="10"/>
      <color theme="1"/>
      <name val="Arial Regular"/>
      <charset val="134"/>
    </font>
    <font>
      <sz val="9"/>
      <color theme="1"/>
      <name val="宋体"/>
      <charset val="134"/>
      <scheme val="minor"/>
    </font>
    <font>
      <sz val="10"/>
      <color theme="1"/>
      <name val="宋体-简"/>
      <charset val="134"/>
    </font>
    <font>
      <sz val="10"/>
      <color rgb="FF000000"/>
      <name val="Arial Regular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Arial"/>
      <charset val="134"/>
    </font>
    <font>
      <sz val="12"/>
      <name val="____"/>
      <charset val="134"/>
    </font>
    <font>
      <b/>
      <sz val="12"/>
      <name val="Arial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sz val="9"/>
      <name val="Calibri"/>
      <charset val="134"/>
    </font>
    <font>
      <b/>
      <sz val="9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554429761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55442976165"/>
        <bgColor rgb="FF000000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7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0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16" applyNumberFormat="0" applyAlignment="0" applyProtection="0">
      <alignment vertical="center"/>
    </xf>
    <xf numFmtId="0" fontId="28" fillId="12" borderId="17" applyNumberFormat="0" applyAlignment="0" applyProtection="0">
      <alignment vertical="center"/>
    </xf>
    <xf numFmtId="0" fontId="29" fillId="12" borderId="16" applyNumberFormat="0" applyAlignment="0" applyProtection="0">
      <alignment vertical="center"/>
    </xf>
    <xf numFmtId="0" fontId="30" fillId="13" borderId="18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176" fontId="2" fillId="0" borderId="0" applyFill="0" applyBorder="0" applyAlignment="0"/>
    <xf numFmtId="176" fontId="2" fillId="0" borderId="0" applyFill="0" applyBorder="0" applyAlignment="0"/>
    <xf numFmtId="0" fontId="38" fillId="0" borderId="0"/>
    <xf numFmtId="177" fontId="2" fillId="0" borderId="0" applyFill="0" applyBorder="0" applyAlignment="0"/>
    <xf numFmtId="0" fontId="38" fillId="0" borderId="0"/>
    <xf numFmtId="176" fontId="2" fillId="0" borderId="0" applyFill="0" applyBorder="0" applyAlignment="0"/>
    <xf numFmtId="0" fontId="39" fillId="0" borderId="0"/>
    <xf numFmtId="0" fontId="38" fillId="0" borderId="0"/>
    <xf numFmtId="176" fontId="2" fillId="0" borderId="0" applyFill="0" applyBorder="0" applyAlignment="0"/>
    <xf numFmtId="0" fontId="40" fillId="0" borderId="21" applyNumberFormat="0" applyAlignment="0" applyProtection="0">
      <alignment horizontal="left" vertical="center"/>
    </xf>
    <xf numFmtId="0" fontId="40" fillId="0" borderId="8">
      <alignment horizontal="left" vertical="center"/>
    </xf>
    <xf numFmtId="0" fontId="41" fillId="0" borderId="0"/>
    <xf numFmtId="9" fontId="42" fillId="0" borderId="0" applyFont="0" applyFill="0" applyBorder="0" applyAlignment="0" applyProtection="0"/>
    <xf numFmtId="49" fontId="43" fillId="0" borderId="0" applyFill="0" applyBorder="0" applyAlignment="0"/>
    <xf numFmtId="0" fontId="0" fillId="0" borderId="0"/>
    <xf numFmtId="0" fontId="18" fillId="0" borderId="0">
      <alignment vertical="center"/>
    </xf>
  </cellStyleXfs>
  <cellXfs count="10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0" xfId="0" applyFont="1"/>
    <xf numFmtId="0" fontId="0" fillId="3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14" fontId="6" fillId="4" borderId="3" xfId="0" applyNumberFormat="1" applyFont="1" applyFill="1" applyBorder="1" applyProtection="1">
      <protection locked="0"/>
    </xf>
    <xf numFmtId="14" fontId="6" fillId="4" borderId="4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4" fontId="6" fillId="3" borderId="1" xfId="0" applyNumberFormat="1" applyFont="1" applyFill="1" applyBorder="1" applyAlignment="1" applyProtection="1">
      <alignment horizontal="left"/>
      <protection locked="0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right"/>
    </xf>
    <xf numFmtId="0" fontId="6" fillId="3" borderId="3" xfId="0" applyFont="1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/>
    </xf>
    <xf numFmtId="0" fontId="7" fillId="5" borderId="7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4" xfId="0" applyFont="1" applyFill="1" applyBorder="1"/>
    <xf numFmtId="178" fontId="8" fillId="4" borderId="7" xfId="53" applyNumberFormat="1" applyFont="1" applyFill="1" applyBorder="1" applyAlignment="1" applyProtection="1">
      <alignment wrapText="1"/>
      <protection locked="0"/>
    </xf>
    <xf numFmtId="0" fontId="8" fillId="4" borderId="7" xfId="53" applyFont="1" applyFill="1" applyBorder="1" applyAlignment="1" applyProtection="1">
      <alignment wrapText="1"/>
      <protection locked="0"/>
    </xf>
    <xf numFmtId="2" fontId="8" fillId="4" borderId="7" xfId="53" applyNumberFormat="1" applyFont="1" applyFill="1" applyBorder="1" applyAlignment="1" applyProtection="1">
      <alignment wrapText="1"/>
      <protection locked="0"/>
    </xf>
    <xf numFmtId="0" fontId="9" fillId="4" borderId="7" xfId="0" applyFont="1" applyFill="1" applyBorder="1" applyAlignment="1">
      <alignment horizontal="center" vertical="center" wrapText="1"/>
    </xf>
    <xf numFmtId="0" fontId="10" fillId="6" borderId="4" xfId="0" applyFont="1" applyFill="1" applyBorder="1"/>
    <xf numFmtId="178" fontId="8" fillId="4" borderId="9" xfId="53" applyNumberFormat="1" applyFont="1" applyFill="1" applyBorder="1" applyAlignment="1" applyProtection="1">
      <alignment horizontal="center" vertical="center" wrapText="1"/>
      <protection locked="0"/>
    </xf>
    <xf numFmtId="0" fontId="8" fillId="4" borderId="9" xfId="53" applyFont="1" applyFill="1" applyBorder="1" applyAlignment="1" applyProtection="1">
      <alignment horizontal="center" vertical="center" wrapText="1"/>
      <protection locked="0"/>
    </xf>
    <xf numFmtId="2" fontId="8" fillId="4" borderId="9" xfId="53" applyNumberFormat="1" applyFont="1" applyFill="1" applyBorder="1" applyAlignment="1" applyProtection="1">
      <alignment horizontal="center" vertical="center" wrapText="1"/>
      <protection locked="0"/>
    </xf>
    <xf numFmtId="49" fontId="8" fillId="4" borderId="9" xfId="0" applyNumberFormat="1" applyFont="1" applyFill="1" applyBorder="1" applyAlignment="1">
      <alignment horizontal="center" vertical="center" wrapText="1"/>
    </xf>
    <xf numFmtId="0" fontId="11" fillId="7" borderId="9" xfId="0" applyFont="1" applyFill="1" applyBorder="1" applyAlignment="1" applyProtection="1">
      <alignment horizontal="center"/>
      <protection locked="0"/>
    </xf>
    <xf numFmtId="0" fontId="11" fillId="7" borderId="6" xfId="0" applyFont="1" applyFill="1" applyBorder="1" applyAlignment="1" applyProtection="1">
      <alignment horizontal="center"/>
      <protection locked="0"/>
    </xf>
    <xf numFmtId="49" fontId="2" fillId="7" borderId="6" xfId="0" applyNumberFormat="1" applyFont="1" applyFill="1" applyBorder="1" applyAlignment="1" applyProtection="1">
      <alignment horizontal="center" wrapText="1"/>
      <protection locked="0"/>
    </xf>
    <xf numFmtId="49" fontId="2" fillId="3" borderId="3" xfId="53" applyNumberFormat="1" applyFont="1" applyFill="1" applyBorder="1" applyAlignment="1" applyProtection="1">
      <alignment horizontal="center" wrapText="1"/>
      <protection locked="0"/>
    </xf>
    <xf numFmtId="179" fontId="6" fillId="8" borderId="3" xfId="0" applyNumberFormat="1" applyFont="1" applyFill="1" applyBorder="1" applyAlignment="1" applyProtection="1">
      <alignment horizontal="center"/>
      <protection locked="0"/>
    </xf>
    <xf numFmtId="179" fontId="2" fillId="8" borderId="3" xfId="0" applyNumberFormat="1" applyFont="1" applyFill="1" applyBorder="1" applyAlignment="1" applyProtection="1">
      <alignment horizontal="center"/>
      <protection locked="0"/>
    </xf>
    <xf numFmtId="0" fontId="0" fillId="6" borderId="0" xfId="0" applyFill="1"/>
    <xf numFmtId="0" fontId="12" fillId="3" borderId="9" xfId="0" applyFont="1" applyFill="1" applyBorder="1" applyAlignment="1" applyProtection="1">
      <alignment horizontal="center"/>
      <protection locked="0"/>
    </xf>
    <xf numFmtId="179" fontId="6" fillId="3" borderId="3" xfId="0" applyNumberFormat="1" applyFont="1" applyFill="1" applyBorder="1" applyAlignment="1" applyProtection="1">
      <alignment horizontal="center"/>
      <protection locked="0"/>
    </xf>
    <xf numFmtId="179" fontId="2" fillId="3" borderId="3" xfId="60" applyNumberFormat="1" applyFont="1" applyFill="1" applyBorder="1" applyAlignment="1" applyProtection="1">
      <alignment horizontal="center" wrapText="1"/>
      <protection locked="0"/>
    </xf>
    <xf numFmtId="14" fontId="6" fillId="3" borderId="8" xfId="0" applyNumberFormat="1" applyFont="1" applyFill="1" applyBorder="1" applyAlignment="1" applyProtection="1">
      <alignment horizontal="left"/>
      <protection locked="0"/>
    </xf>
    <xf numFmtId="14" fontId="6" fillId="3" borderId="2" xfId="0" applyNumberFormat="1" applyFont="1" applyFill="1" applyBorder="1" applyAlignment="1" applyProtection="1">
      <alignment horizontal="left"/>
      <protection locked="0"/>
    </xf>
    <xf numFmtId="0" fontId="2" fillId="2" borderId="10" xfId="0" applyFont="1" applyFill="1" applyBorder="1" applyProtection="1">
      <protection locked="0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center"/>
    </xf>
    <xf numFmtId="0" fontId="8" fillId="4" borderId="7" xfId="0" applyFont="1" applyFill="1" applyBorder="1" applyAlignment="1">
      <alignment wrapText="1"/>
    </xf>
    <xf numFmtId="0" fontId="8" fillId="2" borderId="7" xfId="53" applyFont="1" applyFill="1" applyBorder="1" applyAlignment="1">
      <alignment wrapText="1"/>
    </xf>
    <xf numFmtId="0" fontId="8" fillId="2" borderId="7" xfId="53" applyFont="1" applyFill="1" applyBorder="1"/>
    <xf numFmtId="2" fontId="8" fillId="2" borderId="7" xfId="53" applyNumberFormat="1" applyFont="1" applyFill="1" applyBorder="1"/>
    <xf numFmtId="0" fontId="8" fillId="4" borderId="9" xfId="0" applyFont="1" applyFill="1" applyBorder="1" applyAlignment="1">
      <alignment horizontal="center" vertical="center" wrapText="1"/>
    </xf>
    <xf numFmtId="0" fontId="8" fillId="2" borderId="9" xfId="53" applyFont="1" applyFill="1" applyBorder="1" applyAlignment="1">
      <alignment horizontal="center" wrapText="1"/>
    </xf>
    <xf numFmtId="0" fontId="8" fillId="2" borderId="9" xfId="53" applyFont="1" applyFill="1" applyBorder="1" applyAlignment="1">
      <alignment horizontal="center" vertical="center"/>
    </xf>
    <xf numFmtId="2" fontId="8" fillId="2" borderId="9" xfId="53" applyNumberFormat="1" applyFont="1" applyFill="1" applyBorder="1" applyAlignment="1">
      <alignment horizontal="center" vertical="center"/>
    </xf>
    <xf numFmtId="49" fontId="2" fillId="3" borderId="3" xfId="60" applyNumberFormat="1" applyFont="1" applyFill="1" applyBorder="1" applyAlignment="1" applyProtection="1">
      <alignment horizontal="center" vertical="center" wrapText="1"/>
      <protection locked="0"/>
    </xf>
    <xf numFmtId="179" fontId="2" fillId="4" borderId="5" xfId="0" applyNumberFormat="1" applyFont="1" applyFill="1" applyBorder="1" applyAlignment="1" applyProtection="1">
      <alignment horizontal="center"/>
      <protection locked="0"/>
    </xf>
    <xf numFmtId="0" fontId="12" fillId="3" borderId="4" xfId="0" applyFont="1" applyFill="1" applyBorder="1"/>
    <xf numFmtId="180" fontId="2" fillId="9" borderId="3" xfId="60" applyNumberFormat="1" applyFont="1" applyFill="1" applyBorder="1" applyAlignment="1">
      <alignment horizontal="center"/>
    </xf>
    <xf numFmtId="0" fontId="0" fillId="4" borderId="0" xfId="0" applyFill="1"/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79" fontId="8" fillId="2" borderId="7" xfId="53" applyNumberFormat="1" applyFont="1" applyFill="1" applyBorder="1"/>
    <xf numFmtId="0" fontId="8" fillId="4" borderId="1" xfId="0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79" fontId="8" fillId="2" borderId="9" xfId="53" applyNumberFormat="1" applyFont="1" applyFill="1" applyBorder="1" applyAlignment="1">
      <alignment horizontal="center" vertical="center"/>
    </xf>
    <xf numFmtId="179" fontId="8" fillId="2" borderId="3" xfId="53" applyNumberFormat="1" applyFont="1" applyFill="1" applyBorder="1" applyAlignment="1">
      <alignment horizontal="center" vertical="center"/>
    </xf>
    <xf numFmtId="180" fontId="2" fillId="9" borderId="3" xfId="53" applyNumberFormat="1" applyFont="1" applyFill="1" applyBorder="1" applyAlignment="1">
      <alignment horizontal="center"/>
    </xf>
    <xf numFmtId="179" fontId="2" fillId="9" borderId="3" xfId="53" applyNumberFormat="1" applyFont="1" applyFill="1" applyBorder="1" applyAlignment="1">
      <alignment horizontal="center"/>
    </xf>
    <xf numFmtId="177" fontId="2" fillId="9" borderId="1" xfId="3" applyNumberFormat="1" applyFont="1" applyFill="1" applyBorder="1" applyAlignment="1" applyProtection="1">
      <alignment horizontal="center"/>
    </xf>
    <xf numFmtId="179" fontId="2" fillId="3" borderId="1" xfId="3" applyNumberFormat="1" applyFont="1" applyFill="1" applyBorder="1" applyAlignment="1" applyProtection="1">
      <alignment horizontal="center"/>
    </xf>
    <xf numFmtId="179" fontId="2" fillId="2" borderId="1" xfId="3" applyNumberFormat="1" applyFont="1" applyFill="1" applyBorder="1" applyAlignment="1" applyProtection="1">
      <alignment horizontal="center"/>
    </xf>
    <xf numFmtId="0" fontId="7" fillId="4" borderId="0" xfId="0" applyFont="1" applyFill="1" applyAlignment="1">
      <alignment horizontal="center" vertical="center"/>
    </xf>
    <xf numFmtId="0" fontId="13" fillId="0" borderId="7" xfId="53" applyFont="1" applyBorder="1" applyAlignment="1" applyProtection="1">
      <alignment wrapText="1"/>
      <protection locked="0"/>
    </xf>
    <xf numFmtId="0" fontId="7" fillId="4" borderId="7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11" xfId="0" applyFont="1" applyFill="1" applyBorder="1" applyAlignment="1">
      <alignment vertical="center"/>
    </xf>
    <xf numFmtId="179" fontId="8" fillId="2" borderId="9" xfId="53" applyNumberFormat="1" applyFont="1" applyFill="1" applyBorder="1" applyAlignment="1">
      <alignment horizontal="center" vertical="center" wrapText="1"/>
    </xf>
    <xf numFmtId="0" fontId="8" fillId="2" borderId="9" xfId="53" applyFont="1" applyFill="1" applyBorder="1" applyAlignment="1" applyProtection="1">
      <alignment horizontal="center" wrapText="1"/>
      <protection locked="0"/>
    </xf>
    <xf numFmtId="179" fontId="2" fillId="3" borderId="3" xfId="60" applyNumberFormat="1" applyFont="1" applyFill="1" applyBorder="1" applyAlignment="1" applyProtection="1">
      <alignment horizontal="center"/>
      <protection locked="0"/>
    </xf>
    <xf numFmtId="0" fontId="8" fillId="3" borderId="3" xfId="60" applyFont="1" applyFill="1" applyBorder="1" applyAlignment="1" applyProtection="1">
      <alignment horizontal="center"/>
      <protection locked="0"/>
    </xf>
    <xf numFmtId="0" fontId="8" fillId="3" borderId="0" xfId="60" applyFont="1" applyFill="1" applyAlignment="1" applyProtection="1">
      <alignment horizontal="center"/>
      <protection locked="0"/>
    </xf>
    <xf numFmtId="0" fontId="8" fillId="3" borderId="11" xfId="60" applyFont="1" applyFill="1" applyBorder="1" applyAlignment="1" applyProtection="1">
      <alignment horizontal="center"/>
      <protection locked="0"/>
    </xf>
    <xf numFmtId="179" fontId="2" fillId="2" borderId="3" xfId="60" applyNumberFormat="1" applyFont="1" applyFill="1" applyBorder="1" applyAlignment="1" applyProtection="1">
      <alignment horizontal="center"/>
      <protection locked="0"/>
    </xf>
    <xf numFmtId="0" fontId="8" fillId="2" borderId="3" xfId="60" applyFont="1" applyFill="1" applyBorder="1" applyAlignment="1" applyProtection="1">
      <alignment horizontal="center"/>
      <protection locked="0"/>
    </xf>
    <xf numFmtId="0" fontId="8" fillId="0" borderId="3" xfId="60" applyFont="1" applyBorder="1" applyAlignment="1" applyProtection="1">
      <alignment horizontal="center"/>
      <protection locked="0"/>
    </xf>
    <xf numFmtId="0" fontId="8" fillId="4" borderId="0" xfId="60" applyFont="1" applyFill="1" applyAlignment="1" applyProtection="1">
      <alignment horizontal="center"/>
      <protection locked="0"/>
    </xf>
    <xf numFmtId="0" fontId="8" fillId="4" borderId="11" xfId="60" applyFont="1" applyFill="1" applyBorder="1" applyAlignment="1" applyProtection="1">
      <alignment horizontal="center"/>
      <protection locked="0"/>
    </xf>
    <xf numFmtId="0" fontId="4" fillId="2" borderId="0" xfId="0" applyFont="1" applyFill="1"/>
    <xf numFmtId="0" fontId="7" fillId="5" borderId="3" xfId="0" applyFont="1" applyFill="1" applyBorder="1" applyAlignment="1">
      <alignment horizontal="left" vertical="center"/>
    </xf>
    <xf numFmtId="0" fontId="7" fillId="5" borderId="11" xfId="0" applyFont="1" applyFill="1" applyBorder="1"/>
    <xf numFmtId="0" fontId="7" fillId="5" borderId="3" xfId="0" applyFont="1" applyFill="1" applyBorder="1" applyAlignment="1">
      <alignment vertical="center"/>
    </xf>
    <xf numFmtId="0" fontId="10" fillId="6" borderId="11" xfId="0" applyFont="1" applyFill="1" applyBorder="1"/>
    <xf numFmtId="0" fontId="8" fillId="2" borderId="3" xfId="53" applyFont="1" applyFill="1" applyBorder="1" applyAlignment="1" applyProtection="1">
      <alignment horizontal="center" vertical="center"/>
      <protection locked="0"/>
    </xf>
    <xf numFmtId="0" fontId="12" fillId="3" borderId="0" xfId="0" applyFont="1" applyFill="1"/>
    <xf numFmtId="179" fontId="14" fillId="0" borderId="3" xfId="0" applyNumberFormat="1" applyFont="1" applyBorder="1" applyAlignment="1">
      <alignment horizontal="center"/>
    </xf>
    <xf numFmtId="0" fontId="15" fillId="6" borderId="0" xfId="0" applyFont="1" applyFill="1"/>
    <xf numFmtId="179" fontId="16" fillId="0" borderId="3" xfId="0" applyNumberFormat="1" applyFont="1" applyBorder="1" applyAlignment="1">
      <alignment horizontal="center"/>
    </xf>
    <xf numFmtId="179" fontId="17" fillId="0" borderId="12" xfId="0" applyNumberFormat="1" applyFont="1" applyFill="1" applyBorder="1" applyAlignment="1" applyProtection="1">
      <alignment horizontal="center"/>
    </xf>
    <xf numFmtId="179" fontId="14" fillId="3" borderId="3" xfId="0" applyNumberFormat="1" applyFont="1" applyFill="1" applyBorder="1" applyAlignment="1">
      <alignment horizontal="center"/>
    </xf>
    <xf numFmtId="0" fontId="9" fillId="4" borderId="7" xfId="0" applyFont="1" applyFill="1" applyBorder="1" applyAlignment="1" quotePrefix="1">
      <alignment horizontal="center" vertical="center" wrapText="1"/>
    </xf>
    <xf numFmtId="49" fontId="8" fillId="4" borderId="9" xfId="0" applyNumberFormat="1" applyFont="1" applyFill="1" applyBorder="1" applyAlignment="1" quotePrefix="1">
      <alignment horizontal="center" vertical="center" wrapText="1"/>
    </xf>
    <xf numFmtId="179" fontId="8" fillId="2" borderId="3" xfId="53" applyNumberFormat="1" applyFont="1" applyFill="1" applyBorder="1" applyAlignment="1" quotePrefix="1">
      <alignment horizontal="center" vertical="center"/>
    </xf>
    <xf numFmtId="179" fontId="8" fillId="2" borderId="9" xfId="53" applyNumberFormat="1" applyFont="1" applyFill="1" applyBorder="1" applyAlignment="1" quotePrefix="1">
      <alignment horizontal="center" vertical="center"/>
    </xf>
    <xf numFmtId="179" fontId="8" fillId="2" borderId="9" xfId="53" applyNumberFormat="1" applyFont="1" applyFill="1" applyBorder="1" applyAlignment="1" quotePrefix="1">
      <alignment horizontal="center" vertical="center" wrapText="1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PrePop Currency (0)" xfId="49"/>
    <cellStyle name="Text Indent B" xfId="50"/>
    <cellStyle name="Normal 2 2" xfId="51"/>
    <cellStyle name="Calc Percent (0)" xfId="52"/>
    <cellStyle name="常规_8364B 2009415" xfId="53"/>
    <cellStyle name="Link Currency (0)" xfId="54"/>
    <cellStyle name="___CPK__" xfId="55"/>
    <cellStyle name="Normal 2" xfId="56"/>
    <cellStyle name="Enter Currency (0)" xfId="57"/>
    <cellStyle name="Header1" xfId="58"/>
    <cellStyle name="Header2" xfId="59"/>
    <cellStyle name="Normal_Capability Study - IPEG EVT1 0713a.xls" xfId="60"/>
    <cellStyle name="Percent 2" xfId="61"/>
    <cellStyle name="Text Indent A" xfId="62"/>
    <cellStyle name="常规 2" xfId="63"/>
    <cellStyle name="常规 3" xfId="64"/>
  </cellStyles>
  <dxfs count="15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theme="7" tint="0.799615466780602"/>
        </patternFill>
      </fill>
    </dxf>
    <dxf>
      <font>
        <color rgb="FF000000"/>
      </font>
      <fill>
        <patternFill patternType="solid">
          <bgColor rgb="FFE5DFE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0000"/>
      </font>
      <fill>
        <patternFill patternType="solid">
          <bgColor rgb="FFFFFF66"/>
        </patternFill>
      </fill>
    </dxf>
    <dxf>
      <font>
        <color rgb="FF000000"/>
      </font>
      <fill>
        <patternFill patternType="solid">
          <bgColor rgb="FF8DB3E2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auto="1"/>
      </font>
      <fill>
        <patternFill patternType="solid">
          <bgColor rgb="FFFF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 tint="-0.499984740745262"/>
      </font>
      <fill>
        <patternFill patternType="solid">
          <bgColor theme="0" tint="-0.149632251960814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0</xdr:row>
          <xdr:rowOff>25400</xdr:rowOff>
        </xdr:from>
        <xdr:to>
          <xdr:col>3</xdr:col>
          <xdr:colOff>368300</xdr:colOff>
          <xdr:row>0</xdr:row>
          <xdr:rowOff>190500</xdr:rowOff>
        </xdr:to>
        <xdr:sp macro="[0]!updateNormality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88900" y="25400"/>
              <a:ext cx="287528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Update Normality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406400</xdr:colOff>
          <xdr:row>0</xdr:row>
          <xdr:rowOff>25400</xdr:rowOff>
        </xdr:from>
        <xdr:to>
          <xdr:col>4</xdr:col>
          <xdr:colOff>0</xdr:colOff>
          <xdr:row>0</xdr:row>
          <xdr:rowOff>190500</xdr:rowOff>
        </xdr:to>
        <xdr:sp macro="[0]!showAddShtFrm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3002280" y="25400"/>
              <a:ext cx="139192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Add Data Sheet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25400</xdr:rowOff>
        </xdr:from>
        <xdr:to>
          <xdr:col>5</xdr:col>
          <xdr:colOff>444500</xdr:colOff>
          <xdr:row>0</xdr:row>
          <xdr:rowOff>190500</xdr:rowOff>
        </xdr:to>
        <xdr:sp macro="[0]!showExportFrm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4394200" y="25400"/>
              <a:ext cx="7366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anose="020B0600040502020204" pitchFamily="2" charset="0"/>
                  <a:cs typeface="Lucida Grande" panose="020B0600040502020204" pitchFamily="2" charset="0"/>
                </a:rPr>
                <a:t>Export Data</a:t>
              </a:r>
              <a:endParaRPr lang="en-US" sz="1200" b="0" i="0" u="none" strike="noStrike" baseline="0">
                <a:solidFill>
                  <a:srgbClr val="000000"/>
                </a:solidFill>
                <a:latin typeface="Lucida Grande" panose="020B0600040502020204" pitchFamily="2" charset="0"/>
                <a:cs typeface="Lucida Grande" panose="020B0600040502020204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61"/>
  <sheetViews>
    <sheetView tabSelected="1" zoomScale="70" zoomScaleNormal="70" workbookViewId="0">
      <pane xSplit="13" ySplit="10" topLeftCell="N11" activePane="bottomRight" state="frozen"/>
      <selection/>
      <selection pane="topRight"/>
      <selection pane="bottomLeft"/>
      <selection pane="bottomRight" activeCell="AH28" sqref="AH28:BM30"/>
    </sheetView>
  </sheetViews>
  <sheetFormatPr defaultColWidth="9" defaultRowHeight="14.25"/>
  <cols>
    <col min="1" max="1" width="0.833333333333333" customWidth="1"/>
    <col min="2" max="2" width="12.4" customWidth="1"/>
    <col min="3" max="3" width="20.8333333333333" customWidth="1"/>
    <col min="4" max="4" width="23.6" customWidth="1"/>
    <col min="5" max="5" width="3.83333333333333" customWidth="1"/>
    <col min="6" max="6" width="13" customWidth="1"/>
    <col min="7" max="7" width="8.66666666666667" customWidth="1"/>
    <col min="8" max="10" width="6.66666666666667" customWidth="1"/>
    <col min="11" max="12" width="7.83333333333333" customWidth="1"/>
    <col min="13" max="13" width="0.833333333333333" customWidth="1"/>
    <col min="14" max="20" width="7.83333333333333" customWidth="1"/>
    <col min="21" max="21" width="9.83333333333333" customWidth="1"/>
    <col min="22" max="22" width="9.16666666666667" customWidth="1"/>
    <col min="23" max="23" width="10" hidden="1" customWidth="1"/>
    <col min="24" max="26" width="9.66666666666667" hidden="1" customWidth="1"/>
    <col min="27" max="27" width="7.83333333333333" hidden="1" customWidth="1"/>
    <col min="28" max="32" width="9" hidden="1" customWidth="1"/>
    <col min="33" max="33" width="0.833333333333333" customWidth="1"/>
    <col min="34" max="65" width="7.83333333333333" customWidth="1"/>
  </cols>
  <sheetData>
    <row r="1" s="4" customFormat="1" ht="22" customHeight="1" spans="1:3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4"/>
    </row>
    <row r="2" s="4" customFormat="1" ht="14" customHeight="1" spans="2:33">
      <c r="B2" s="9" t="s">
        <v>1</v>
      </c>
      <c r="C2" s="9"/>
      <c r="D2" s="10"/>
      <c r="E2" s="10"/>
      <c r="F2" s="10"/>
      <c r="I2" s="10"/>
      <c r="J2" s="10"/>
      <c r="K2" s="10"/>
      <c r="L2" s="10"/>
      <c r="N2" s="10"/>
      <c r="O2" s="10"/>
      <c r="P2" s="10"/>
      <c r="Q2" s="10"/>
      <c r="R2" s="63"/>
      <c r="S2" s="64" t="s">
        <v>2</v>
      </c>
      <c r="T2" s="64"/>
      <c r="U2" s="63"/>
      <c r="Y2" s="10"/>
      <c r="AB2" s="10"/>
      <c r="AC2" s="10"/>
      <c r="AD2" s="10"/>
      <c r="AE2" s="10"/>
      <c r="AF2" s="10"/>
      <c r="AG2" s="10"/>
    </row>
    <row r="3" s="4" customFormat="1" ht="9" customHeight="1" spans="2:3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="4" customFormat="1" ht="18.75" customHeight="1" spans="2:33">
      <c r="B4" s="11"/>
      <c r="C4" s="12" t="s">
        <v>3</v>
      </c>
      <c r="D4" s="13" t="s">
        <v>4</v>
      </c>
      <c r="E4" s="14"/>
      <c r="F4" s="15" t="s">
        <v>5</v>
      </c>
      <c r="G4" s="16"/>
      <c r="H4" s="17" t="s">
        <v>6</v>
      </c>
      <c r="I4" s="45"/>
      <c r="J4" s="45"/>
      <c r="K4" s="45"/>
      <c r="L4" s="46"/>
      <c r="M4" s="47"/>
      <c r="N4" s="48" t="s">
        <v>7</v>
      </c>
      <c r="O4" s="49"/>
      <c r="P4" s="12"/>
      <c r="Q4" s="65" t="s">
        <v>8</v>
      </c>
      <c r="R4" s="66"/>
      <c r="S4" s="66"/>
      <c r="T4" s="67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</row>
    <row r="5" s="4" customFormat="1" ht="18.75" customHeight="1" spans="2:33">
      <c r="B5" s="11"/>
      <c r="C5" s="12" t="s">
        <v>9</v>
      </c>
      <c r="D5" s="13" t="s">
        <v>10</v>
      </c>
      <c r="E5" s="14"/>
      <c r="F5" s="15" t="s">
        <v>11</v>
      </c>
      <c r="G5" s="16"/>
      <c r="H5" s="17" t="s">
        <v>12</v>
      </c>
      <c r="I5" s="45"/>
      <c r="J5" s="45"/>
      <c r="K5" s="45"/>
      <c r="L5" s="46"/>
      <c r="M5" s="47"/>
      <c r="N5" s="48" t="s">
        <v>13</v>
      </c>
      <c r="O5" s="49"/>
      <c r="P5" s="12"/>
      <c r="Q5" s="65" t="s">
        <v>8</v>
      </c>
      <c r="R5" s="66"/>
      <c r="S5" s="66"/>
      <c r="T5" s="67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</row>
    <row r="6" s="4" customFormat="1" ht="18.75" customHeight="1" spans="2:33">
      <c r="B6" s="18"/>
      <c r="C6" s="19" t="s">
        <v>14</v>
      </c>
      <c r="D6" s="20">
        <v>4</v>
      </c>
      <c r="E6" s="14"/>
      <c r="F6" s="15" t="s">
        <v>15</v>
      </c>
      <c r="G6" s="16"/>
      <c r="H6" s="17"/>
      <c r="I6" s="45"/>
      <c r="J6" s="45"/>
      <c r="K6" s="45"/>
      <c r="L6" s="46"/>
      <c r="M6" s="47"/>
      <c r="N6" s="48" t="s">
        <v>16</v>
      </c>
      <c r="O6" s="49"/>
      <c r="P6" s="12"/>
      <c r="Q6" s="65" t="s">
        <v>8</v>
      </c>
      <c r="R6" s="66"/>
      <c r="S6" s="66"/>
      <c r="T6" s="67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</row>
    <row r="7" s="4" customFormat="1" ht="9" customHeight="1" spans="2:34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10"/>
    </row>
    <row r="8" s="5" customFormat="1" ht="15" customHeight="1" spans="1:65">
      <c r="A8" s="22"/>
      <c r="B8" s="23" t="s">
        <v>17</v>
      </c>
      <c r="C8" s="24"/>
      <c r="D8" s="24"/>
      <c r="E8" s="24"/>
      <c r="F8" s="24"/>
      <c r="G8" s="24"/>
      <c r="H8" s="24"/>
      <c r="I8" s="24"/>
      <c r="J8" s="24"/>
      <c r="K8" s="24"/>
      <c r="L8" s="50"/>
      <c r="M8" s="22"/>
      <c r="N8" s="23" t="s">
        <v>18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50"/>
      <c r="AD8" s="78" t="s">
        <v>19</v>
      </c>
      <c r="AE8" s="78"/>
      <c r="AF8" s="78"/>
      <c r="AG8" s="22"/>
      <c r="AH8" s="95" t="s">
        <v>20</v>
      </c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</row>
    <row r="9" s="5" customFormat="1" ht="30" customHeight="1" spans="1:65">
      <c r="A9" s="25"/>
      <c r="B9" s="26"/>
      <c r="C9" s="27"/>
      <c r="D9" s="26"/>
      <c r="E9" s="26"/>
      <c r="F9" s="26"/>
      <c r="G9" s="28"/>
      <c r="H9" s="106" t="s">
        <v>21</v>
      </c>
      <c r="I9" s="106" t="s">
        <v>22</v>
      </c>
      <c r="J9" s="51"/>
      <c r="K9" s="52"/>
      <c r="L9" s="52"/>
      <c r="M9" s="25"/>
      <c r="N9" s="53"/>
      <c r="O9" s="53"/>
      <c r="P9" s="54"/>
      <c r="Q9" s="53"/>
      <c r="R9" s="68"/>
      <c r="S9" s="68"/>
      <c r="T9" s="68"/>
      <c r="U9" s="68"/>
      <c r="V9" s="68"/>
      <c r="W9" s="69" t="s">
        <v>23</v>
      </c>
      <c r="X9" s="70">
        <v>1.33</v>
      </c>
      <c r="Y9" s="69" t="s">
        <v>24</v>
      </c>
      <c r="Z9" s="70">
        <v>1.5</v>
      </c>
      <c r="AA9" s="79"/>
      <c r="AB9" s="79"/>
      <c r="AC9" s="80"/>
      <c r="AD9" s="81"/>
      <c r="AE9" s="81"/>
      <c r="AF9" s="82"/>
      <c r="AG9" s="96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</row>
    <row r="10" s="6" customFormat="1" ht="36" spans="1:65">
      <c r="A10" s="30"/>
      <c r="B10" s="31" t="s">
        <v>25</v>
      </c>
      <c r="C10" s="32" t="s">
        <v>26</v>
      </c>
      <c r="D10" s="31" t="s">
        <v>27</v>
      </c>
      <c r="E10" s="31" t="s">
        <v>28</v>
      </c>
      <c r="F10" s="31" t="s">
        <v>29</v>
      </c>
      <c r="G10" s="33" t="s">
        <v>30</v>
      </c>
      <c r="H10" s="107" t="s">
        <v>31</v>
      </c>
      <c r="I10" s="107" t="s">
        <v>32</v>
      </c>
      <c r="J10" s="55" t="s">
        <v>33</v>
      </c>
      <c r="K10" s="56" t="s">
        <v>34</v>
      </c>
      <c r="L10" s="56" t="s">
        <v>35</v>
      </c>
      <c r="M10" s="30"/>
      <c r="N10" s="57" t="s">
        <v>36</v>
      </c>
      <c r="O10" s="57" t="s">
        <v>37</v>
      </c>
      <c r="P10" s="58" t="s">
        <v>38</v>
      </c>
      <c r="Q10" s="57" t="s">
        <v>39</v>
      </c>
      <c r="R10" s="71" t="s">
        <v>40</v>
      </c>
      <c r="S10" s="71" t="s">
        <v>41</v>
      </c>
      <c r="T10" s="71" t="s">
        <v>42</v>
      </c>
      <c r="U10" s="71" t="s">
        <v>43</v>
      </c>
      <c r="V10" s="71" t="s">
        <v>44</v>
      </c>
      <c r="W10" s="108" t="s">
        <v>45</v>
      </c>
      <c r="X10" s="108" t="s">
        <v>46</v>
      </c>
      <c r="Y10" s="109" t="s">
        <v>47</v>
      </c>
      <c r="Z10" s="110" t="s">
        <v>48</v>
      </c>
      <c r="AA10" s="84" t="s">
        <v>49</v>
      </c>
      <c r="AB10" s="84" t="s">
        <v>50</v>
      </c>
      <c r="AC10" s="84" t="s">
        <v>51</v>
      </c>
      <c r="AD10" s="81"/>
      <c r="AE10" s="81"/>
      <c r="AF10" s="82"/>
      <c r="AG10" s="98"/>
      <c r="AH10" s="99">
        <v>1</v>
      </c>
      <c r="AI10" s="99">
        <v>2</v>
      </c>
      <c r="AJ10" s="99">
        <v>3</v>
      </c>
      <c r="AK10" s="99">
        <v>4</v>
      </c>
      <c r="AL10" s="99">
        <v>5</v>
      </c>
      <c r="AM10" s="99">
        <v>6</v>
      </c>
      <c r="AN10" s="99">
        <v>7</v>
      </c>
      <c r="AO10" s="99">
        <v>8</v>
      </c>
      <c r="AP10" s="99">
        <v>9</v>
      </c>
      <c r="AQ10" s="99">
        <v>10</v>
      </c>
      <c r="AR10" s="99">
        <v>11</v>
      </c>
      <c r="AS10" s="99">
        <v>12</v>
      </c>
      <c r="AT10" s="99">
        <v>13</v>
      </c>
      <c r="AU10" s="99">
        <v>14</v>
      </c>
      <c r="AV10" s="99">
        <v>15</v>
      </c>
      <c r="AW10" s="99">
        <v>16</v>
      </c>
      <c r="AX10" s="99">
        <v>17</v>
      </c>
      <c r="AY10" s="99">
        <v>18</v>
      </c>
      <c r="AZ10" s="99">
        <v>19</v>
      </c>
      <c r="BA10" s="99">
        <v>20</v>
      </c>
      <c r="BB10" s="99">
        <v>21</v>
      </c>
      <c r="BC10" s="99">
        <v>22</v>
      </c>
      <c r="BD10" s="99">
        <v>23</v>
      </c>
      <c r="BE10" s="99">
        <v>24</v>
      </c>
      <c r="BF10" s="99">
        <v>25</v>
      </c>
      <c r="BG10" s="99">
        <v>26</v>
      </c>
      <c r="BH10" s="99">
        <v>27</v>
      </c>
      <c r="BI10" s="99">
        <v>28</v>
      </c>
      <c r="BJ10" s="99">
        <v>29</v>
      </c>
      <c r="BK10" s="99">
        <v>30</v>
      </c>
      <c r="BL10" s="99">
        <v>31</v>
      </c>
      <c r="BM10" s="99">
        <v>32</v>
      </c>
    </row>
    <row r="11" s="7" customFormat="1" ht="15" customHeight="1" spans="2:65">
      <c r="B11" s="35" t="s">
        <v>52</v>
      </c>
      <c r="C11" s="36" t="s">
        <v>53</v>
      </c>
      <c r="D11" s="36" t="s">
        <v>54</v>
      </c>
      <c r="E11" s="37"/>
      <c r="F11" s="38" t="s">
        <v>55</v>
      </c>
      <c r="G11" s="39">
        <v>4</v>
      </c>
      <c r="H11" s="40">
        <v>0.38</v>
      </c>
      <c r="I11" s="40">
        <v>0.38</v>
      </c>
      <c r="J11" s="59" t="s">
        <v>56</v>
      </c>
      <c r="K11" s="60">
        <f>IF(AND(G11="",H11=""),"",IF(G11="",H11,G11+H11))</f>
        <v>4.38</v>
      </c>
      <c r="L11" s="60">
        <f>IF(AND(G11="",I11=""),"",IF(G11="",I11,G11-I11))</f>
        <v>3.62</v>
      </c>
      <c r="M11" s="61"/>
      <c r="N11" s="62">
        <f t="shared" ref="N11:N20" si="0">IF(OR($AH11="",ISNUMBER($AH11)=FALSE),"",MAX(AH11:BM11))</f>
        <v>4.16</v>
      </c>
      <c r="O11" s="62">
        <f t="shared" ref="O11:O20" si="1">IF(OR($AH11="",ISNUMBER($AH11)=FALSE),"",MIN(AH11:BM11))</f>
        <v>3.93</v>
      </c>
      <c r="P11" s="62">
        <f t="shared" ref="P11:P20" si="2">IF(OR($AH11="",ISNUMBER($AH11)=FALSE),"",AVERAGE(AH11:BM11))</f>
        <v>4.0448125</v>
      </c>
      <c r="Q11" s="73">
        <f t="shared" ref="Q11:Q20" si="3">IF(OR($AH11="",ISNUMBER($AH11)=FALSE),"",STDEV(AH11:BM11))</f>
        <v>0.0586407529217166</v>
      </c>
      <c r="R11" s="74">
        <f t="shared" ref="R11:R20" si="4">IF(OR($AH11="",ISNUMBER($AH11)=FALSE),"",IF(AND(G11=0,H11=0),S11,IF(AND(G11="",I11=""),T11,(I11+ABS(H11))/(6*Q11))))</f>
        <v>2.16004502595256</v>
      </c>
      <c r="S11" s="74">
        <f t="shared" ref="S11:S20" si="5">IF(OR($AH11="",ISNUMBER($AH11)=FALSE),"",IF(I11="","",(K11-P11)/(3*Q11)))</f>
        <v>1.90531603193808</v>
      </c>
      <c r="T11" s="74">
        <f t="shared" ref="T11:T20" si="6">IF(OR($AH11="",ISNUMBER($AH11)=FALSE),"",IF(H11="","",(P11-L11)/(3*Q11)))</f>
        <v>2.41477401996703</v>
      </c>
      <c r="U11" s="74">
        <f t="shared" ref="U11:U20" si="7">IF(OR($AH11="",ISNUMBER($AH11)=FALSE),"",IF(AND(G11=0,H11=0),((I11)-(P11))/(3*Q11),MIN(S11:T11)))</f>
        <v>1.90531603193808</v>
      </c>
      <c r="V11" s="75">
        <f t="shared" ref="V11:V20" si="8">IF(OR($AH11="",ISNUMBER($AH11)=FALSE),"",IF(AND(G11=0,H11=0),NORMSDIST(3*U11),NORMSDIST(3*U11)+NORMSDIST(6*R11-3*U11)-1))</f>
        <v>0.999999994545081</v>
      </c>
      <c r="W11" s="76"/>
      <c r="X11" s="76"/>
      <c r="Y11" s="76"/>
      <c r="Z11" s="76"/>
      <c r="AA11" s="85"/>
      <c r="AB11" s="86"/>
      <c r="AC11" s="86"/>
      <c r="AD11" s="87"/>
      <c r="AE11" s="87"/>
      <c r="AF11" s="88"/>
      <c r="AG11" s="100"/>
      <c r="AH11" s="101">
        <v>4.087</v>
      </c>
      <c r="AI11" s="101">
        <v>3.986</v>
      </c>
      <c r="AJ11" s="101">
        <v>4.022</v>
      </c>
      <c r="AK11" s="101">
        <v>4.057</v>
      </c>
      <c r="AL11" s="101">
        <v>4.061</v>
      </c>
      <c r="AM11" s="101">
        <v>4.068</v>
      </c>
      <c r="AN11" s="101">
        <v>4.064</v>
      </c>
      <c r="AO11" s="101">
        <v>4.097</v>
      </c>
      <c r="AP11" s="101">
        <v>3.93</v>
      </c>
      <c r="AQ11" s="101">
        <v>4.066</v>
      </c>
      <c r="AR11" s="101">
        <v>4.11</v>
      </c>
      <c r="AS11" s="101">
        <v>3.987</v>
      </c>
      <c r="AT11" s="101">
        <v>4.096</v>
      </c>
      <c r="AU11" s="101">
        <v>3.961</v>
      </c>
      <c r="AV11" s="101">
        <v>3.999</v>
      </c>
      <c r="AW11" s="101">
        <v>3.988</v>
      </c>
      <c r="AX11" s="101">
        <v>3.97</v>
      </c>
      <c r="AY11" s="101">
        <v>4.16</v>
      </c>
      <c r="AZ11" s="101">
        <v>4.144</v>
      </c>
      <c r="BA11" s="101">
        <v>3.999</v>
      </c>
      <c r="BB11" s="101">
        <v>4.133</v>
      </c>
      <c r="BC11" s="101">
        <v>4.028</v>
      </c>
      <c r="BD11" s="101">
        <v>4.086</v>
      </c>
      <c r="BE11" s="101">
        <v>4.147</v>
      </c>
      <c r="BF11" s="101">
        <v>4.07</v>
      </c>
      <c r="BG11" s="101">
        <v>3.973</v>
      </c>
      <c r="BH11" s="101">
        <v>4.018</v>
      </c>
      <c r="BI11" s="101">
        <v>4.033</v>
      </c>
      <c r="BJ11" s="101">
        <v>4.006</v>
      </c>
      <c r="BK11" s="101">
        <v>4.035</v>
      </c>
      <c r="BL11" s="101">
        <v>4.045</v>
      </c>
      <c r="BM11" s="101">
        <v>4.008</v>
      </c>
    </row>
    <row r="12" ht="15" customHeight="1" spans="1:65">
      <c r="A12" s="41"/>
      <c r="B12" s="35" t="s">
        <v>57</v>
      </c>
      <c r="C12" s="36" t="s">
        <v>58</v>
      </c>
      <c r="D12" s="36" t="s">
        <v>59</v>
      </c>
      <c r="E12" s="42"/>
      <c r="F12" s="38" t="s">
        <v>55</v>
      </c>
      <c r="G12" s="43">
        <v>17.16</v>
      </c>
      <c r="H12" s="40">
        <v>0.15</v>
      </c>
      <c r="I12" s="40">
        <v>0.15</v>
      </c>
      <c r="J12" s="59" t="s">
        <v>56</v>
      </c>
      <c r="K12" s="60">
        <f t="shared" ref="K12:K43" si="9">IF(AND(G12="",H12=""),"",IF(G12="",H12,G12+H12))</f>
        <v>17.31</v>
      </c>
      <c r="L12" s="60">
        <f t="shared" ref="L12:L43" si="10">IF(AND(G12="",I12=""),"",IF(G12="",I12,G12-I12))</f>
        <v>17.01</v>
      </c>
      <c r="M12" s="61"/>
      <c r="N12" s="62">
        <f t="shared" si="0"/>
        <v>17.239</v>
      </c>
      <c r="O12" s="62">
        <f t="shared" si="1"/>
        <v>17.118</v>
      </c>
      <c r="P12" s="62">
        <f t="shared" si="2"/>
        <v>17.1705</v>
      </c>
      <c r="Q12" s="73">
        <f t="shared" si="3"/>
        <v>0.0335328437938576</v>
      </c>
      <c r="R12" s="74">
        <f t="shared" si="4"/>
        <v>1.49107544553554</v>
      </c>
      <c r="S12" s="74">
        <f t="shared" si="5"/>
        <v>1.38670016434804</v>
      </c>
      <c r="T12" s="74">
        <f t="shared" si="6"/>
        <v>1.59545072672302</v>
      </c>
      <c r="U12" s="74">
        <f t="shared" si="7"/>
        <v>1.38670016434804</v>
      </c>
      <c r="V12" s="75">
        <f t="shared" si="8"/>
        <v>0.999983245420564</v>
      </c>
      <c r="W12" s="77"/>
      <c r="X12" s="77"/>
      <c r="Y12" s="77"/>
      <c r="Z12" s="77"/>
      <c r="AA12" s="89"/>
      <c r="AB12" s="90"/>
      <c r="AC12" s="91"/>
      <c r="AD12" s="92"/>
      <c r="AE12" s="92"/>
      <c r="AF12" s="93"/>
      <c r="AG12" s="102"/>
      <c r="AH12" s="103">
        <v>17.236</v>
      </c>
      <c r="AI12" s="101">
        <v>17.147</v>
      </c>
      <c r="AJ12" s="101">
        <v>17.165</v>
      </c>
      <c r="AK12" s="101">
        <v>17.216</v>
      </c>
      <c r="AL12" s="101">
        <v>17.127</v>
      </c>
      <c r="AM12" s="101">
        <v>17.239</v>
      </c>
      <c r="AN12" s="101">
        <v>17.158</v>
      </c>
      <c r="AO12" s="101">
        <v>17.218</v>
      </c>
      <c r="AP12" s="101">
        <v>17.16</v>
      </c>
      <c r="AQ12" s="101">
        <v>17.156</v>
      </c>
      <c r="AR12" s="101">
        <v>17.118</v>
      </c>
      <c r="AS12" s="101">
        <v>17.193</v>
      </c>
      <c r="AT12" s="101">
        <v>17.176</v>
      </c>
      <c r="AU12" s="101">
        <v>17.173</v>
      </c>
      <c r="AV12" s="101">
        <v>17.154</v>
      </c>
      <c r="AW12" s="101">
        <v>17.193</v>
      </c>
      <c r="AX12" s="101">
        <v>17.167</v>
      </c>
      <c r="AY12" s="101">
        <v>17.178</v>
      </c>
      <c r="AZ12" s="101">
        <v>17.148</v>
      </c>
      <c r="BA12" s="101">
        <v>17.147</v>
      </c>
      <c r="BB12" s="101">
        <v>17.142</v>
      </c>
      <c r="BC12" s="101">
        <v>17.157</v>
      </c>
      <c r="BD12" s="101">
        <v>17.222</v>
      </c>
      <c r="BE12" s="101">
        <v>17.129</v>
      </c>
      <c r="BF12" s="101">
        <v>17.12</v>
      </c>
      <c r="BG12" s="101">
        <v>17.164</v>
      </c>
      <c r="BH12" s="101">
        <v>17.213</v>
      </c>
      <c r="BI12" s="101">
        <v>17.173</v>
      </c>
      <c r="BJ12" s="101">
        <v>17.144</v>
      </c>
      <c r="BK12" s="101">
        <v>17.215</v>
      </c>
      <c r="BL12" s="101">
        <v>17.168</v>
      </c>
      <c r="BM12" s="101">
        <v>17.14</v>
      </c>
    </row>
    <row r="13" ht="15" customHeight="1" spans="1:65">
      <c r="A13" s="41"/>
      <c r="B13" s="35" t="s">
        <v>60</v>
      </c>
      <c r="C13" s="36" t="s">
        <v>61</v>
      </c>
      <c r="D13" s="36" t="s">
        <v>59</v>
      </c>
      <c r="E13" s="42"/>
      <c r="F13" s="38" t="s">
        <v>55</v>
      </c>
      <c r="G13" s="43">
        <v>17.16</v>
      </c>
      <c r="H13" s="44">
        <v>0.15</v>
      </c>
      <c r="I13" s="44">
        <v>0.15</v>
      </c>
      <c r="J13" s="59" t="s">
        <v>56</v>
      </c>
      <c r="K13" s="60">
        <f t="shared" si="9"/>
        <v>17.31</v>
      </c>
      <c r="L13" s="60">
        <f t="shared" si="10"/>
        <v>17.01</v>
      </c>
      <c r="M13" s="61"/>
      <c r="N13" s="62">
        <f t="shared" si="0"/>
        <v>17.203</v>
      </c>
      <c r="O13" s="62">
        <f t="shared" si="1"/>
        <v>17.118</v>
      </c>
      <c r="P13" s="62">
        <f t="shared" si="2"/>
        <v>17.16259375</v>
      </c>
      <c r="Q13" s="73">
        <f t="shared" si="3"/>
        <v>0.0284342585001193</v>
      </c>
      <c r="R13" s="74">
        <f t="shared" si="4"/>
        <v>1.75844219745664</v>
      </c>
      <c r="S13" s="74">
        <f t="shared" si="5"/>
        <v>1.72803580112562</v>
      </c>
      <c r="T13" s="74">
        <f t="shared" si="6"/>
        <v>1.78884859378764</v>
      </c>
      <c r="U13" s="74">
        <f t="shared" si="7"/>
        <v>1.72803580112562</v>
      </c>
      <c r="V13" s="75">
        <f t="shared" si="8"/>
        <v>0.999999851344666</v>
      </c>
      <c r="W13" s="77"/>
      <c r="X13" s="77"/>
      <c r="Y13" s="77"/>
      <c r="Z13" s="77"/>
      <c r="AA13" s="89"/>
      <c r="AB13" s="90"/>
      <c r="AC13" s="91"/>
      <c r="AD13" s="92"/>
      <c r="AE13" s="92"/>
      <c r="AF13" s="93"/>
      <c r="AG13" s="102"/>
      <c r="AH13" s="101">
        <v>17.124</v>
      </c>
      <c r="AI13" s="101">
        <v>17.2</v>
      </c>
      <c r="AJ13" s="101">
        <v>17.133</v>
      </c>
      <c r="AK13" s="101">
        <v>17.194</v>
      </c>
      <c r="AL13" s="101">
        <v>17.16</v>
      </c>
      <c r="AM13" s="101">
        <v>17.119</v>
      </c>
      <c r="AN13" s="101">
        <v>17.126</v>
      </c>
      <c r="AO13" s="101">
        <v>17.2</v>
      </c>
      <c r="AP13" s="101">
        <v>17.16</v>
      </c>
      <c r="AQ13" s="101">
        <v>17.198</v>
      </c>
      <c r="AR13" s="101">
        <v>17.155</v>
      </c>
      <c r="AS13" s="101">
        <v>17.198</v>
      </c>
      <c r="AT13" s="101">
        <v>17.147</v>
      </c>
      <c r="AU13" s="101">
        <v>17.178</v>
      </c>
      <c r="AV13" s="101">
        <v>17.182</v>
      </c>
      <c r="AW13" s="101">
        <v>17.176</v>
      </c>
      <c r="AX13" s="101">
        <v>17.15</v>
      </c>
      <c r="AY13" s="101">
        <v>17.19</v>
      </c>
      <c r="AZ13" s="101">
        <v>17.157</v>
      </c>
      <c r="BA13" s="101">
        <v>17.203</v>
      </c>
      <c r="BB13" s="101">
        <v>17.131</v>
      </c>
      <c r="BC13" s="101">
        <v>17.12</v>
      </c>
      <c r="BD13" s="101">
        <v>17.146</v>
      </c>
      <c r="BE13" s="101">
        <v>17.197</v>
      </c>
      <c r="BF13" s="101">
        <v>17.194</v>
      </c>
      <c r="BG13" s="101">
        <v>17.14</v>
      </c>
      <c r="BH13" s="101">
        <v>17.167</v>
      </c>
      <c r="BI13" s="101">
        <v>17.145</v>
      </c>
      <c r="BJ13" s="101">
        <v>17.118</v>
      </c>
      <c r="BK13" s="101">
        <v>17.135</v>
      </c>
      <c r="BL13" s="101">
        <v>17.184</v>
      </c>
      <c r="BM13" s="101">
        <v>17.176</v>
      </c>
    </row>
    <row r="14" ht="15" customHeight="1" spans="1:65">
      <c r="A14" s="41"/>
      <c r="B14" s="35" t="s">
        <v>62</v>
      </c>
      <c r="C14" s="36" t="s">
        <v>63</v>
      </c>
      <c r="D14" s="36" t="s">
        <v>64</v>
      </c>
      <c r="E14" s="42"/>
      <c r="F14" s="38" t="s">
        <v>55</v>
      </c>
      <c r="G14" s="43">
        <v>14.41</v>
      </c>
      <c r="H14" s="44">
        <v>0.15</v>
      </c>
      <c r="I14" s="44">
        <v>0.15</v>
      </c>
      <c r="J14" s="59" t="s">
        <v>56</v>
      </c>
      <c r="K14" s="60">
        <f t="shared" si="9"/>
        <v>14.56</v>
      </c>
      <c r="L14" s="60">
        <f t="shared" si="10"/>
        <v>14.26</v>
      </c>
      <c r="M14" s="61"/>
      <c r="N14" s="62">
        <f t="shared" si="0"/>
        <v>14.47</v>
      </c>
      <c r="O14" s="62">
        <f t="shared" si="1"/>
        <v>14.375</v>
      </c>
      <c r="P14" s="62">
        <f t="shared" si="2"/>
        <v>14.4291875</v>
      </c>
      <c r="Q14" s="73">
        <f t="shared" si="3"/>
        <v>0.0281567473148949</v>
      </c>
      <c r="R14" s="74">
        <f t="shared" si="4"/>
        <v>1.77577329656789</v>
      </c>
      <c r="S14" s="74">
        <f t="shared" si="5"/>
        <v>1.54862229571526</v>
      </c>
      <c r="T14" s="74">
        <f t="shared" si="6"/>
        <v>2.00292429742053</v>
      </c>
      <c r="U14" s="74">
        <f t="shared" si="7"/>
        <v>1.54862229571526</v>
      </c>
      <c r="V14" s="75">
        <f t="shared" si="8"/>
        <v>0.999998305808707</v>
      </c>
      <c r="W14" s="77"/>
      <c r="X14" s="77"/>
      <c r="Y14" s="77"/>
      <c r="Z14" s="77"/>
      <c r="AA14" s="89"/>
      <c r="AB14" s="90"/>
      <c r="AC14" s="91"/>
      <c r="AD14" s="92"/>
      <c r="AE14" s="92"/>
      <c r="AF14" s="93"/>
      <c r="AG14" s="102"/>
      <c r="AH14" s="101">
        <v>14.447</v>
      </c>
      <c r="AI14" s="101">
        <v>14.468</v>
      </c>
      <c r="AJ14" s="101">
        <v>14.452</v>
      </c>
      <c r="AK14" s="101">
        <v>14.438</v>
      </c>
      <c r="AL14" s="101">
        <v>14.419</v>
      </c>
      <c r="AM14" s="101">
        <v>14.434</v>
      </c>
      <c r="AN14" s="101">
        <v>14.42</v>
      </c>
      <c r="AO14" s="101">
        <v>14.464</v>
      </c>
      <c r="AP14" s="101">
        <v>14.441</v>
      </c>
      <c r="AQ14" s="101">
        <v>14.423</v>
      </c>
      <c r="AR14" s="101">
        <v>14.4</v>
      </c>
      <c r="AS14" s="101">
        <v>14.445</v>
      </c>
      <c r="AT14" s="101">
        <v>14.379</v>
      </c>
      <c r="AU14" s="101">
        <v>14.467</v>
      </c>
      <c r="AV14" s="101">
        <v>14.409</v>
      </c>
      <c r="AW14" s="101">
        <v>14.457</v>
      </c>
      <c r="AX14" s="101">
        <v>14.459</v>
      </c>
      <c r="AY14" s="101">
        <v>14.459</v>
      </c>
      <c r="AZ14" s="101">
        <v>14.39</v>
      </c>
      <c r="BA14" s="101">
        <v>14.375</v>
      </c>
      <c r="BB14" s="101">
        <v>14.44</v>
      </c>
      <c r="BC14" s="101">
        <v>14.425</v>
      </c>
      <c r="BD14" s="101">
        <v>14.417</v>
      </c>
      <c r="BE14" s="101">
        <v>14.399</v>
      </c>
      <c r="BF14" s="101">
        <v>14.437</v>
      </c>
      <c r="BG14" s="101">
        <v>14.384</v>
      </c>
      <c r="BH14" s="101">
        <v>14.439</v>
      </c>
      <c r="BI14" s="101">
        <v>14.47</v>
      </c>
      <c r="BJ14" s="101">
        <v>14.395</v>
      </c>
      <c r="BK14" s="101">
        <v>14.462</v>
      </c>
      <c r="BL14" s="101">
        <v>14.414</v>
      </c>
      <c r="BM14" s="101">
        <v>14.406</v>
      </c>
    </row>
    <row r="15" ht="15" customHeight="1" spans="1:65">
      <c r="A15" s="41"/>
      <c r="B15" s="35" t="s">
        <v>65</v>
      </c>
      <c r="C15" s="36" t="s">
        <v>66</v>
      </c>
      <c r="D15" s="36" t="s">
        <v>59</v>
      </c>
      <c r="E15" s="42"/>
      <c r="F15" s="38" t="s">
        <v>55</v>
      </c>
      <c r="G15" s="43">
        <v>5.8</v>
      </c>
      <c r="H15" s="44">
        <v>0.15</v>
      </c>
      <c r="I15" s="44">
        <v>0.15</v>
      </c>
      <c r="J15" s="59" t="s">
        <v>56</v>
      </c>
      <c r="K15" s="60">
        <f t="shared" si="9"/>
        <v>5.95</v>
      </c>
      <c r="L15" s="60">
        <f t="shared" si="10"/>
        <v>5.65</v>
      </c>
      <c r="M15" s="61"/>
      <c r="N15" s="62">
        <f t="shared" si="0"/>
        <v>5.844</v>
      </c>
      <c r="O15" s="62">
        <f t="shared" si="1"/>
        <v>5.754</v>
      </c>
      <c r="P15" s="62">
        <f t="shared" si="2"/>
        <v>5.79584375</v>
      </c>
      <c r="Q15" s="73">
        <f t="shared" si="3"/>
        <v>0.0306721575700178</v>
      </c>
      <c r="R15" s="74">
        <f t="shared" si="4"/>
        <v>1.63014290357178</v>
      </c>
      <c r="S15" s="74">
        <f t="shared" si="5"/>
        <v>1.67531144652491</v>
      </c>
      <c r="T15" s="74">
        <f t="shared" si="6"/>
        <v>1.58497436061866</v>
      </c>
      <c r="U15" s="74">
        <f t="shared" si="7"/>
        <v>1.58497436061866</v>
      </c>
      <c r="V15" s="75">
        <f t="shared" si="8"/>
        <v>0.999998756896423</v>
      </c>
      <c r="W15" s="77"/>
      <c r="X15" s="77"/>
      <c r="Y15" s="77"/>
      <c r="Z15" s="77"/>
      <c r="AA15" s="89"/>
      <c r="AB15" s="90"/>
      <c r="AC15" s="91"/>
      <c r="AD15" s="92"/>
      <c r="AE15" s="92"/>
      <c r="AF15" s="93"/>
      <c r="AG15" s="102"/>
      <c r="AH15" s="101">
        <v>5.786</v>
      </c>
      <c r="AI15" s="101">
        <v>5.758</v>
      </c>
      <c r="AJ15" s="101">
        <v>5.838</v>
      </c>
      <c r="AK15" s="101">
        <v>5.77</v>
      </c>
      <c r="AL15" s="101">
        <v>5.78</v>
      </c>
      <c r="AM15" s="101">
        <v>5.754</v>
      </c>
      <c r="AN15" s="101">
        <v>5.844</v>
      </c>
      <c r="AO15" s="101">
        <v>5.764</v>
      </c>
      <c r="AP15" s="101">
        <v>5.774</v>
      </c>
      <c r="AQ15" s="101">
        <v>5.832</v>
      </c>
      <c r="AR15" s="101">
        <v>5.78</v>
      </c>
      <c r="AS15" s="101">
        <v>5.837</v>
      </c>
      <c r="AT15" s="101">
        <v>5.778</v>
      </c>
      <c r="AU15" s="101">
        <v>5.825</v>
      </c>
      <c r="AV15" s="101">
        <v>5.813</v>
      </c>
      <c r="AW15" s="101">
        <v>5.843</v>
      </c>
      <c r="AX15" s="101">
        <v>5.756</v>
      </c>
      <c r="AY15" s="101">
        <v>5.826</v>
      </c>
      <c r="AZ15" s="101">
        <v>5.772</v>
      </c>
      <c r="BA15" s="101">
        <v>5.761</v>
      </c>
      <c r="BB15" s="101">
        <v>5.832</v>
      </c>
      <c r="BC15" s="101">
        <v>5.79</v>
      </c>
      <c r="BD15" s="101">
        <v>5.809</v>
      </c>
      <c r="BE15" s="101">
        <v>5.797</v>
      </c>
      <c r="BF15" s="101">
        <v>5.777</v>
      </c>
      <c r="BG15" s="101">
        <v>5.762</v>
      </c>
      <c r="BH15" s="101">
        <v>5.754</v>
      </c>
      <c r="BI15" s="101">
        <v>5.827</v>
      </c>
      <c r="BJ15" s="101">
        <v>5.776</v>
      </c>
      <c r="BK15" s="101">
        <v>5.806</v>
      </c>
      <c r="BL15" s="101">
        <v>5.808</v>
      </c>
      <c r="BM15" s="101">
        <v>5.838</v>
      </c>
    </row>
    <row r="16" ht="15" customHeight="1" spans="1:65">
      <c r="A16" s="41"/>
      <c r="B16" s="35" t="s">
        <v>67</v>
      </c>
      <c r="C16" s="36" t="s">
        <v>68</v>
      </c>
      <c r="D16" s="36" t="s">
        <v>59</v>
      </c>
      <c r="E16" s="42"/>
      <c r="F16" s="38" t="s">
        <v>55</v>
      </c>
      <c r="G16" s="43">
        <v>5.8</v>
      </c>
      <c r="H16" s="44">
        <v>0.15</v>
      </c>
      <c r="I16" s="44">
        <v>0.15</v>
      </c>
      <c r="J16" s="59" t="s">
        <v>56</v>
      </c>
      <c r="K16" s="60">
        <f t="shared" si="9"/>
        <v>5.95</v>
      </c>
      <c r="L16" s="60">
        <f t="shared" si="10"/>
        <v>5.65</v>
      </c>
      <c r="M16" s="61"/>
      <c r="N16" s="62">
        <f t="shared" si="0"/>
        <v>5.846</v>
      </c>
      <c r="O16" s="62">
        <f t="shared" si="1"/>
        <v>5.76</v>
      </c>
      <c r="P16" s="62">
        <f t="shared" si="2"/>
        <v>5.8053125</v>
      </c>
      <c r="Q16" s="73">
        <f t="shared" si="3"/>
        <v>0.0262806656517063</v>
      </c>
      <c r="R16" s="74">
        <f t="shared" si="4"/>
        <v>1.90253932920279</v>
      </c>
      <c r="S16" s="74">
        <f t="shared" si="5"/>
        <v>1.8351577279602</v>
      </c>
      <c r="T16" s="74">
        <f t="shared" si="6"/>
        <v>1.96992093044539</v>
      </c>
      <c r="U16" s="74">
        <f t="shared" si="7"/>
        <v>1.8351577279602</v>
      </c>
      <c r="V16" s="75">
        <f t="shared" si="8"/>
        <v>0.999999979878096</v>
      </c>
      <c r="W16" s="77"/>
      <c r="X16" s="77"/>
      <c r="Y16" s="77"/>
      <c r="Z16" s="77"/>
      <c r="AA16" s="89"/>
      <c r="AB16" s="90"/>
      <c r="AC16" s="91"/>
      <c r="AD16" s="92"/>
      <c r="AE16" s="92"/>
      <c r="AF16" s="93"/>
      <c r="AG16" s="102"/>
      <c r="AH16" s="101">
        <v>5.818</v>
      </c>
      <c r="AI16" s="101">
        <v>5.83</v>
      </c>
      <c r="AJ16" s="101">
        <v>5.817</v>
      </c>
      <c r="AK16" s="101">
        <v>5.815</v>
      </c>
      <c r="AL16" s="101">
        <v>5.842</v>
      </c>
      <c r="AM16" s="101">
        <v>5.795</v>
      </c>
      <c r="AN16" s="101">
        <v>5.767</v>
      </c>
      <c r="AO16" s="101">
        <v>5.812</v>
      </c>
      <c r="AP16" s="101">
        <v>5.799</v>
      </c>
      <c r="AQ16" s="101">
        <v>5.84</v>
      </c>
      <c r="AR16" s="101">
        <v>5.774</v>
      </c>
      <c r="AS16" s="101">
        <v>5.784</v>
      </c>
      <c r="AT16" s="101">
        <v>5.802</v>
      </c>
      <c r="AU16" s="101">
        <v>5.822</v>
      </c>
      <c r="AV16" s="101">
        <v>5.801</v>
      </c>
      <c r="AW16" s="101">
        <v>5.789</v>
      </c>
      <c r="AX16" s="101">
        <v>5.823</v>
      </c>
      <c r="AY16" s="101">
        <v>5.764</v>
      </c>
      <c r="AZ16" s="101">
        <v>5.795</v>
      </c>
      <c r="BA16" s="101">
        <v>5.845</v>
      </c>
      <c r="BB16" s="101">
        <v>5.838</v>
      </c>
      <c r="BC16" s="101">
        <v>5.846</v>
      </c>
      <c r="BD16" s="101">
        <v>5.846</v>
      </c>
      <c r="BE16" s="101">
        <v>5.784</v>
      </c>
      <c r="BF16" s="101">
        <v>5.767</v>
      </c>
      <c r="BG16" s="101">
        <v>5.76</v>
      </c>
      <c r="BH16" s="101">
        <v>5.811</v>
      </c>
      <c r="BI16" s="101">
        <v>5.784</v>
      </c>
      <c r="BJ16" s="101">
        <v>5.778</v>
      </c>
      <c r="BK16" s="101">
        <v>5.783</v>
      </c>
      <c r="BL16" s="101">
        <v>5.818</v>
      </c>
      <c r="BM16" s="101">
        <v>5.821</v>
      </c>
    </row>
    <row r="17" ht="15" customHeight="1" spans="1:65">
      <c r="A17" s="41"/>
      <c r="B17" s="35" t="s">
        <v>69</v>
      </c>
      <c r="C17" s="36" t="s">
        <v>70</v>
      </c>
      <c r="D17" s="36" t="s">
        <v>59</v>
      </c>
      <c r="E17" s="42"/>
      <c r="F17" s="38" t="s">
        <v>55</v>
      </c>
      <c r="G17" s="43">
        <v>10.68</v>
      </c>
      <c r="H17" s="44">
        <v>0.15</v>
      </c>
      <c r="I17" s="44">
        <v>0.15</v>
      </c>
      <c r="J17" s="59" t="s">
        <v>56</v>
      </c>
      <c r="K17" s="60">
        <f t="shared" si="9"/>
        <v>10.83</v>
      </c>
      <c r="L17" s="60">
        <f t="shared" si="10"/>
        <v>10.53</v>
      </c>
      <c r="M17" s="61"/>
      <c r="N17" s="62">
        <f t="shared" si="0"/>
        <v>10.708</v>
      </c>
      <c r="O17" s="62">
        <f t="shared" si="1"/>
        <v>10.642</v>
      </c>
      <c r="P17" s="62">
        <f t="shared" si="2"/>
        <v>10.67596875</v>
      </c>
      <c r="Q17" s="73">
        <f t="shared" si="3"/>
        <v>0.0186227131092219</v>
      </c>
      <c r="R17" s="74">
        <f t="shared" si="4"/>
        <v>2.68489342593375</v>
      </c>
      <c r="S17" s="74">
        <f t="shared" si="5"/>
        <v>2.7570499367557</v>
      </c>
      <c r="T17" s="74">
        <f t="shared" si="6"/>
        <v>2.6127369151118</v>
      </c>
      <c r="U17" s="74">
        <f t="shared" si="7"/>
        <v>2.6127369151118</v>
      </c>
      <c r="V17" s="75">
        <f t="shared" si="8"/>
        <v>0.999999999999998</v>
      </c>
      <c r="W17" s="77"/>
      <c r="X17" s="77"/>
      <c r="Y17" s="77"/>
      <c r="Z17" s="77"/>
      <c r="AA17" s="89"/>
      <c r="AB17" s="90"/>
      <c r="AC17" s="91"/>
      <c r="AD17" s="92"/>
      <c r="AE17" s="92"/>
      <c r="AF17" s="93"/>
      <c r="AG17" s="102"/>
      <c r="AH17" s="101">
        <v>10.69</v>
      </c>
      <c r="AI17" s="101">
        <v>10.646</v>
      </c>
      <c r="AJ17" s="101">
        <v>10.665</v>
      </c>
      <c r="AK17" s="101">
        <v>10.696</v>
      </c>
      <c r="AL17" s="101">
        <v>10.671</v>
      </c>
      <c r="AM17" s="101">
        <v>10.706</v>
      </c>
      <c r="AN17" s="101">
        <v>10.666</v>
      </c>
      <c r="AO17" s="101">
        <v>10.642</v>
      </c>
      <c r="AP17" s="101">
        <v>10.675</v>
      </c>
      <c r="AQ17" s="101">
        <v>10.663</v>
      </c>
      <c r="AR17" s="101">
        <v>10.656</v>
      </c>
      <c r="AS17" s="101">
        <v>10.687</v>
      </c>
      <c r="AT17" s="101">
        <v>10.697</v>
      </c>
      <c r="AU17" s="101">
        <v>10.686</v>
      </c>
      <c r="AV17" s="101">
        <v>10.682</v>
      </c>
      <c r="AW17" s="101">
        <v>10.702</v>
      </c>
      <c r="AX17" s="101">
        <v>10.677</v>
      </c>
      <c r="AY17" s="101">
        <v>10.698</v>
      </c>
      <c r="AZ17" s="101">
        <v>10.663</v>
      </c>
      <c r="BA17" s="101">
        <v>10.694</v>
      </c>
      <c r="BB17" s="101">
        <v>10.694</v>
      </c>
      <c r="BC17" s="101">
        <v>10.651</v>
      </c>
      <c r="BD17" s="101">
        <v>10.657</v>
      </c>
      <c r="BE17" s="101">
        <v>10.644</v>
      </c>
      <c r="BF17" s="101">
        <v>10.686</v>
      </c>
      <c r="BG17" s="101">
        <v>10.681</v>
      </c>
      <c r="BH17" s="101">
        <v>10.675</v>
      </c>
      <c r="BI17" s="101">
        <v>10.66</v>
      </c>
      <c r="BJ17" s="101">
        <v>10.659</v>
      </c>
      <c r="BK17" s="101">
        <v>10.677</v>
      </c>
      <c r="BL17" s="101">
        <v>10.708</v>
      </c>
      <c r="BM17" s="101">
        <v>10.677</v>
      </c>
    </row>
    <row r="18" ht="15" customHeight="1" spans="1:65">
      <c r="A18" s="41"/>
      <c r="B18" s="35" t="s">
        <v>71</v>
      </c>
      <c r="C18" s="36" t="s">
        <v>72</v>
      </c>
      <c r="D18" s="36" t="s">
        <v>59</v>
      </c>
      <c r="E18" s="42"/>
      <c r="F18" s="38" t="s">
        <v>55</v>
      </c>
      <c r="G18" s="39">
        <v>10.68</v>
      </c>
      <c r="H18" s="40">
        <v>0.15</v>
      </c>
      <c r="I18" s="40">
        <v>0.15</v>
      </c>
      <c r="J18" s="59" t="s">
        <v>56</v>
      </c>
      <c r="K18" s="60">
        <f t="shared" si="9"/>
        <v>10.83</v>
      </c>
      <c r="L18" s="60">
        <f t="shared" si="10"/>
        <v>10.53</v>
      </c>
      <c r="M18" s="61"/>
      <c r="N18" s="62">
        <f t="shared" si="0"/>
        <v>10.741</v>
      </c>
      <c r="O18" s="62">
        <f t="shared" si="1"/>
        <v>10.66</v>
      </c>
      <c r="P18" s="62">
        <f t="shared" si="2"/>
        <v>10.688125</v>
      </c>
      <c r="Q18" s="73">
        <f t="shared" si="3"/>
        <v>0.0261567853406117</v>
      </c>
      <c r="R18" s="74">
        <f t="shared" si="4"/>
        <v>1.91154988462472</v>
      </c>
      <c r="S18" s="74">
        <f t="shared" si="5"/>
        <v>1.80800759920754</v>
      </c>
      <c r="T18" s="74">
        <f t="shared" si="6"/>
        <v>2.01509217004192</v>
      </c>
      <c r="U18" s="74">
        <f t="shared" si="7"/>
        <v>1.80800759920754</v>
      </c>
      <c r="V18" s="75">
        <f t="shared" si="8"/>
        <v>0.999999970118008</v>
      </c>
      <c r="W18" s="77"/>
      <c r="X18" s="77"/>
      <c r="Y18" s="77"/>
      <c r="Z18" s="77"/>
      <c r="AA18" s="89"/>
      <c r="AB18" s="90"/>
      <c r="AC18" s="91"/>
      <c r="AD18" s="92"/>
      <c r="AE18" s="92"/>
      <c r="AF18" s="93"/>
      <c r="AG18" s="102"/>
      <c r="AH18" s="101">
        <v>10.686</v>
      </c>
      <c r="AI18" s="101">
        <v>10.66</v>
      </c>
      <c r="AJ18" s="101">
        <v>10.706</v>
      </c>
      <c r="AK18" s="101">
        <v>10.677</v>
      </c>
      <c r="AL18" s="101">
        <v>10.728</v>
      </c>
      <c r="AM18" s="101">
        <v>10.69</v>
      </c>
      <c r="AN18" s="101">
        <v>10.673</v>
      </c>
      <c r="AO18" s="101">
        <v>10.66</v>
      </c>
      <c r="AP18" s="101">
        <v>10.665</v>
      </c>
      <c r="AQ18" s="101">
        <v>10.683</v>
      </c>
      <c r="AR18" s="101">
        <v>10.688</v>
      </c>
      <c r="AS18" s="101">
        <v>10.696</v>
      </c>
      <c r="AT18" s="101">
        <v>10.719</v>
      </c>
      <c r="AU18" s="101">
        <v>10.669</v>
      </c>
      <c r="AV18" s="101">
        <v>10.664</v>
      </c>
      <c r="AW18" s="101">
        <v>10.662</v>
      </c>
      <c r="AX18" s="101">
        <v>10.741</v>
      </c>
      <c r="AY18" s="101">
        <v>10.667</v>
      </c>
      <c r="AZ18" s="101">
        <v>10.665</v>
      </c>
      <c r="BA18" s="101">
        <v>10.727</v>
      </c>
      <c r="BB18" s="101">
        <v>10.73</v>
      </c>
      <c r="BC18" s="101">
        <v>10.666</v>
      </c>
      <c r="BD18" s="101">
        <v>10.667</v>
      </c>
      <c r="BE18" s="101">
        <v>10.689</v>
      </c>
      <c r="BF18" s="101">
        <v>10.684</v>
      </c>
      <c r="BG18" s="101">
        <v>10.661</v>
      </c>
      <c r="BH18" s="101">
        <v>10.693</v>
      </c>
      <c r="BI18" s="101">
        <v>10.665</v>
      </c>
      <c r="BJ18" s="101">
        <v>10.685</v>
      </c>
      <c r="BK18" s="101">
        <v>10.735</v>
      </c>
      <c r="BL18" s="101">
        <v>10.739</v>
      </c>
      <c r="BM18" s="101">
        <v>10.68</v>
      </c>
    </row>
    <row r="19" ht="15" customHeight="1" spans="1:65">
      <c r="A19" s="41"/>
      <c r="B19" s="35" t="s">
        <v>73</v>
      </c>
      <c r="C19" s="36" t="s">
        <v>74</v>
      </c>
      <c r="D19" s="36" t="s">
        <v>59</v>
      </c>
      <c r="E19" s="42"/>
      <c r="F19" s="38" t="s">
        <v>55</v>
      </c>
      <c r="G19" s="39">
        <v>10.68</v>
      </c>
      <c r="H19" s="40">
        <v>0.15</v>
      </c>
      <c r="I19" s="40">
        <v>0.15</v>
      </c>
      <c r="J19" s="59" t="s">
        <v>56</v>
      </c>
      <c r="K19" s="60">
        <f t="shared" si="9"/>
        <v>10.83</v>
      </c>
      <c r="L19" s="60">
        <f t="shared" si="10"/>
        <v>10.53</v>
      </c>
      <c r="M19" s="61"/>
      <c r="N19" s="62">
        <f t="shared" si="0"/>
        <v>10.744</v>
      </c>
      <c r="O19" s="62">
        <f t="shared" si="1"/>
        <v>10.653</v>
      </c>
      <c r="P19" s="62">
        <f t="shared" si="2"/>
        <v>10.704</v>
      </c>
      <c r="Q19" s="73">
        <f t="shared" si="3"/>
        <v>0.0311603552921896</v>
      </c>
      <c r="R19" s="74">
        <f t="shared" si="4"/>
        <v>1.60460301338517</v>
      </c>
      <c r="S19" s="74">
        <f t="shared" si="5"/>
        <v>1.34786653124356</v>
      </c>
      <c r="T19" s="74">
        <f t="shared" si="6"/>
        <v>1.86133949552679</v>
      </c>
      <c r="U19" s="74">
        <f t="shared" si="7"/>
        <v>1.34786653124356</v>
      </c>
      <c r="V19" s="75">
        <f t="shared" si="8"/>
        <v>0.999973669857879</v>
      </c>
      <c r="W19" s="77"/>
      <c r="X19" s="77"/>
      <c r="Y19" s="77"/>
      <c r="Z19" s="77"/>
      <c r="AA19" s="89"/>
      <c r="AB19" s="90"/>
      <c r="AC19" s="91"/>
      <c r="AD19" s="92"/>
      <c r="AE19" s="92"/>
      <c r="AF19" s="93"/>
      <c r="AG19" s="102"/>
      <c r="AH19" s="101">
        <v>10.707</v>
      </c>
      <c r="AI19" s="101">
        <v>10.74</v>
      </c>
      <c r="AJ19" s="101">
        <v>10.729</v>
      </c>
      <c r="AK19" s="101">
        <v>10.737</v>
      </c>
      <c r="AL19" s="101">
        <v>10.653</v>
      </c>
      <c r="AM19" s="101">
        <v>10.671</v>
      </c>
      <c r="AN19" s="101">
        <v>10.744</v>
      </c>
      <c r="AO19" s="101">
        <v>10.703</v>
      </c>
      <c r="AP19" s="101">
        <v>10.683</v>
      </c>
      <c r="AQ19" s="101">
        <v>10.685</v>
      </c>
      <c r="AR19" s="101">
        <v>10.681</v>
      </c>
      <c r="AS19" s="101">
        <v>10.743</v>
      </c>
      <c r="AT19" s="101">
        <v>10.742</v>
      </c>
      <c r="AU19" s="101">
        <v>10.666</v>
      </c>
      <c r="AV19" s="101">
        <v>10.661</v>
      </c>
      <c r="AW19" s="101">
        <v>10.731</v>
      </c>
      <c r="AX19" s="101">
        <v>10.695</v>
      </c>
      <c r="AY19" s="101">
        <v>10.706</v>
      </c>
      <c r="AZ19" s="101">
        <v>10.728</v>
      </c>
      <c r="BA19" s="101">
        <v>10.669</v>
      </c>
      <c r="BB19" s="101">
        <v>10.656</v>
      </c>
      <c r="BC19" s="101">
        <v>10.743</v>
      </c>
      <c r="BD19" s="101">
        <v>10.668</v>
      </c>
      <c r="BE19" s="101">
        <v>10.691</v>
      </c>
      <c r="BF19" s="101">
        <v>10.707</v>
      </c>
      <c r="BG19" s="101">
        <v>10.678</v>
      </c>
      <c r="BH19" s="101">
        <v>10.699</v>
      </c>
      <c r="BI19" s="101">
        <v>10.736</v>
      </c>
      <c r="BJ19" s="101">
        <v>10.668</v>
      </c>
      <c r="BK19" s="101">
        <v>10.744</v>
      </c>
      <c r="BL19" s="101">
        <v>10.725</v>
      </c>
      <c r="BM19" s="101">
        <v>10.739</v>
      </c>
    </row>
    <row r="20" ht="15" customHeight="1" spans="1:65">
      <c r="A20" s="41"/>
      <c r="B20" s="35" t="s">
        <v>75</v>
      </c>
      <c r="C20" s="36" t="s">
        <v>76</v>
      </c>
      <c r="D20" s="36" t="s">
        <v>59</v>
      </c>
      <c r="E20" s="42"/>
      <c r="F20" s="38" t="s">
        <v>55</v>
      </c>
      <c r="G20" s="43">
        <v>10.68</v>
      </c>
      <c r="H20" s="44">
        <v>0.15</v>
      </c>
      <c r="I20" s="44">
        <v>0.15</v>
      </c>
      <c r="J20" s="59" t="s">
        <v>56</v>
      </c>
      <c r="K20" s="60">
        <f t="shared" si="9"/>
        <v>10.83</v>
      </c>
      <c r="L20" s="60">
        <f t="shared" si="10"/>
        <v>10.53</v>
      </c>
      <c r="M20" s="61"/>
      <c r="N20" s="62">
        <f t="shared" si="0"/>
        <v>10.739</v>
      </c>
      <c r="O20" s="62">
        <f t="shared" si="1"/>
        <v>10.643</v>
      </c>
      <c r="P20" s="62">
        <f t="shared" si="2"/>
        <v>10.6890625</v>
      </c>
      <c r="Q20" s="73">
        <f t="shared" si="3"/>
        <v>0.0315440679971123</v>
      </c>
      <c r="R20" s="74">
        <f t="shared" si="4"/>
        <v>1.58508407997907</v>
      </c>
      <c r="S20" s="74">
        <f t="shared" si="5"/>
        <v>1.48931858348031</v>
      </c>
      <c r="T20" s="74">
        <f t="shared" si="6"/>
        <v>1.68084957647784</v>
      </c>
      <c r="U20" s="74">
        <f t="shared" si="7"/>
        <v>1.48931858348031</v>
      </c>
      <c r="V20" s="75">
        <f t="shared" si="8"/>
        <v>0.999995821782361</v>
      </c>
      <c r="W20" s="77"/>
      <c r="X20" s="77"/>
      <c r="Y20" s="77"/>
      <c r="Z20" s="77"/>
      <c r="AA20" s="89"/>
      <c r="AB20" s="90"/>
      <c r="AC20" s="91"/>
      <c r="AD20" s="92"/>
      <c r="AE20" s="92"/>
      <c r="AF20" s="93"/>
      <c r="AG20" s="102"/>
      <c r="AH20" s="101">
        <v>10.666</v>
      </c>
      <c r="AI20" s="101">
        <v>10.732</v>
      </c>
      <c r="AJ20" s="101">
        <v>10.717</v>
      </c>
      <c r="AK20" s="101">
        <v>10.671</v>
      </c>
      <c r="AL20" s="101">
        <v>10.735</v>
      </c>
      <c r="AM20" s="101">
        <v>10.687</v>
      </c>
      <c r="AN20" s="101">
        <v>10.728</v>
      </c>
      <c r="AO20" s="101">
        <v>10.704</v>
      </c>
      <c r="AP20" s="101">
        <v>10.735</v>
      </c>
      <c r="AQ20" s="101">
        <v>10.651</v>
      </c>
      <c r="AR20" s="101">
        <v>10.69</v>
      </c>
      <c r="AS20" s="101">
        <v>10.648</v>
      </c>
      <c r="AT20" s="101">
        <v>10.725</v>
      </c>
      <c r="AU20" s="101">
        <v>10.696</v>
      </c>
      <c r="AV20" s="101">
        <v>10.643</v>
      </c>
      <c r="AW20" s="101">
        <v>10.651</v>
      </c>
      <c r="AX20" s="101">
        <v>10.647</v>
      </c>
      <c r="AY20" s="101">
        <v>10.686</v>
      </c>
      <c r="AZ20" s="101">
        <v>10.693</v>
      </c>
      <c r="BA20" s="101">
        <v>10.722</v>
      </c>
      <c r="BB20" s="101">
        <v>10.663</v>
      </c>
      <c r="BC20" s="101">
        <v>10.713</v>
      </c>
      <c r="BD20" s="101">
        <v>10.707</v>
      </c>
      <c r="BE20" s="101">
        <v>10.702</v>
      </c>
      <c r="BF20" s="101">
        <v>10.673</v>
      </c>
      <c r="BG20" s="101">
        <v>10.672</v>
      </c>
      <c r="BH20" s="101">
        <v>10.739</v>
      </c>
      <c r="BI20" s="101">
        <v>10.654</v>
      </c>
      <c r="BJ20" s="101">
        <v>10.646</v>
      </c>
      <c r="BK20" s="101">
        <v>10.718</v>
      </c>
      <c r="BL20" s="101">
        <v>10.647</v>
      </c>
      <c r="BM20" s="101">
        <v>10.689</v>
      </c>
    </row>
    <row r="21" ht="15" customHeight="1" spans="1:65">
      <c r="A21" s="41"/>
      <c r="B21" s="35" t="s">
        <v>77</v>
      </c>
      <c r="C21" s="36" t="s">
        <v>78</v>
      </c>
      <c r="D21" s="36" t="s">
        <v>64</v>
      </c>
      <c r="E21" s="42"/>
      <c r="F21" s="38" t="s">
        <v>55</v>
      </c>
      <c r="G21" s="43">
        <v>40.78</v>
      </c>
      <c r="H21" s="44">
        <v>0.15</v>
      </c>
      <c r="I21" s="44">
        <v>0.15</v>
      </c>
      <c r="J21" s="59" t="s">
        <v>56</v>
      </c>
      <c r="K21" s="60">
        <f t="shared" si="9"/>
        <v>40.93</v>
      </c>
      <c r="L21" s="60">
        <f t="shared" si="10"/>
        <v>40.63</v>
      </c>
      <c r="M21" s="61"/>
      <c r="N21" s="62">
        <f t="shared" ref="N21:N49" si="11">IF(OR($AH21="",ISNUMBER($AH21)=FALSE),"",MAX(AH21:BM21))</f>
        <v>40.832</v>
      </c>
      <c r="O21" s="62">
        <f t="shared" ref="O21:O49" si="12">IF(OR($AH21="",ISNUMBER($AH21)=FALSE),"",MIN(AH21:BM21))</f>
        <v>40.74</v>
      </c>
      <c r="P21" s="62">
        <f t="shared" ref="P21:P49" si="13">IF(OR($AH21="",ISNUMBER($AH21)=FALSE),"",AVERAGE(AH21:BM21))</f>
        <v>40.7846875</v>
      </c>
      <c r="Q21" s="73">
        <f t="shared" ref="Q21:Q49" si="14">IF(OR($AH21="",ISNUMBER($AH21)=FALSE),"",STDEV(AH21:BM21))</f>
        <v>0.0287754795929877</v>
      </c>
      <c r="R21" s="74">
        <f t="shared" ref="R21:R49" si="15">IF(OR($AH21="",ISNUMBER($AH21)=FALSE),"",IF(AND(G21=0,H21=0),S21,IF(AND(G21="",I21=""),T21,(I21+ABS(H21))/(6*Q21))))</f>
        <v>1.7375905009133</v>
      </c>
      <c r="S21" s="74">
        <f t="shared" ref="S21:S49" si="16">IF(OR($AH21="",ISNUMBER($AH21)=FALSE),"",IF(I21="","",(K21-P21)/(3*Q21)))</f>
        <v>1.6832907977598</v>
      </c>
      <c r="T21" s="74">
        <f t="shared" ref="T21:T49" si="17">IF(OR($AH21="",ISNUMBER($AH21)=FALSE),"",IF(H21="","",(P21-L21)/(3*Q21)))</f>
        <v>1.79189020406678</v>
      </c>
      <c r="U21" s="74">
        <f t="shared" ref="U21:U49" si="18">IF(OR($AH21="",ISNUMBER($AH21)=FALSE),"",IF(AND(G21=0,H21=0),((I21)-(P21))/(3*Q21),MIN(S21:T21)))</f>
        <v>1.6832907977598</v>
      </c>
      <c r="V21" s="75">
        <f t="shared" ref="V21:V49" si="19">IF(OR($AH21="",ISNUMBER($AH21)=FALSE),"",IF(AND(G21=0,H21=0),NORMSDIST(3*U21),NORMSDIST(3*U21)+NORMSDIST(6*R21-3*U21)-1))</f>
        <v>0.999999740798272</v>
      </c>
      <c r="W21" s="77"/>
      <c r="X21" s="77"/>
      <c r="Y21" s="77"/>
      <c r="Z21" s="77"/>
      <c r="AA21" s="89"/>
      <c r="AB21" s="90"/>
      <c r="AC21" s="91"/>
      <c r="AD21" s="92"/>
      <c r="AE21" s="92"/>
      <c r="AF21" s="93"/>
      <c r="AG21" s="102"/>
      <c r="AH21" s="101">
        <v>40.815</v>
      </c>
      <c r="AI21" s="101">
        <v>40.777</v>
      </c>
      <c r="AJ21" s="101">
        <v>40.751</v>
      </c>
      <c r="AK21" s="101">
        <v>40.805</v>
      </c>
      <c r="AL21" s="101">
        <v>40.822</v>
      </c>
      <c r="AM21" s="101">
        <v>40.813</v>
      </c>
      <c r="AN21" s="101">
        <v>40.814</v>
      </c>
      <c r="AO21" s="101">
        <v>40.79</v>
      </c>
      <c r="AP21" s="101">
        <v>40.758</v>
      </c>
      <c r="AQ21" s="101">
        <v>40.807</v>
      </c>
      <c r="AR21" s="101">
        <v>40.789</v>
      </c>
      <c r="AS21" s="101">
        <v>40.807</v>
      </c>
      <c r="AT21" s="101">
        <v>40.755</v>
      </c>
      <c r="AU21" s="101">
        <v>40.768</v>
      </c>
      <c r="AV21" s="101">
        <v>40.832</v>
      </c>
      <c r="AW21" s="101">
        <v>40.748</v>
      </c>
      <c r="AX21" s="101">
        <v>40.786</v>
      </c>
      <c r="AY21" s="101">
        <v>40.74</v>
      </c>
      <c r="AZ21" s="101">
        <v>40.762</v>
      </c>
      <c r="BA21" s="101">
        <v>40.8</v>
      </c>
      <c r="BB21" s="101">
        <v>40.757</v>
      </c>
      <c r="BC21" s="101">
        <v>40.822</v>
      </c>
      <c r="BD21" s="101">
        <v>40.809</v>
      </c>
      <c r="BE21" s="101">
        <v>40.749</v>
      </c>
      <c r="BF21" s="101">
        <v>40.775</v>
      </c>
      <c r="BG21" s="101">
        <v>40.815</v>
      </c>
      <c r="BH21" s="101">
        <v>40.754</v>
      </c>
      <c r="BI21" s="101">
        <v>40.784</v>
      </c>
      <c r="BJ21" s="101">
        <v>40.78</v>
      </c>
      <c r="BK21" s="101">
        <v>40.755</v>
      </c>
      <c r="BL21" s="101">
        <v>40.741</v>
      </c>
      <c r="BM21" s="101">
        <v>40.83</v>
      </c>
    </row>
    <row r="22" ht="15" customHeight="1" spans="1:65">
      <c r="A22" s="41"/>
      <c r="B22" s="35" t="s">
        <v>79</v>
      </c>
      <c r="C22" s="36" t="s">
        <v>80</v>
      </c>
      <c r="D22" s="36" t="s">
        <v>64</v>
      </c>
      <c r="E22" s="42"/>
      <c r="F22" s="38" t="s">
        <v>55</v>
      </c>
      <c r="G22" s="43">
        <v>40.78</v>
      </c>
      <c r="H22" s="44">
        <v>0.15</v>
      </c>
      <c r="I22" s="44">
        <v>0.15</v>
      </c>
      <c r="J22" s="59" t="s">
        <v>56</v>
      </c>
      <c r="K22" s="60">
        <f t="shared" si="9"/>
        <v>40.93</v>
      </c>
      <c r="L22" s="60">
        <f t="shared" si="10"/>
        <v>40.63</v>
      </c>
      <c r="M22" s="61"/>
      <c r="N22" s="62">
        <f t="shared" si="11"/>
        <v>40.82</v>
      </c>
      <c r="O22" s="62">
        <f t="shared" si="12"/>
        <v>40.725</v>
      </c>
      <c r="P22" s="62">
        <f t="shared" si="13"/>
        <v>40.77271875</v>
      </c>
      <c r="Q22" s="73">
        <f t="shared" si="14"/>
        <v>0.028117534851566</v>
      </c>
      <c r="R22" s="74">
        <f t="shared" si="15"/>
        <v>1.77824977416949</v>
      </c>
      <c r="S22" s="74">
        <f t="shared" si="16"/>
        <v>1.86456898195718</v>
      </c>
      <c r="T22" s="74">
        <f t="shared" si="17"/>
        <v>1.69193056638176</v>
      </c>
      <c r="U22" s="74">
        <f t="shared" si="18"/>
        <v>1.69193056638176</v>
      </c>
      <c r="V22" s="75">
        <f t="shared" si="19"/>
        <v>0.999999795943472</v>
      </c>
      <c r="W22" s="77"/>
      <c r="X22" s="77"/>
      <c r="Y22" s="77"/>
      <c r="Z22" s="77"/>
      <c r="AA22" s="89"/>
      <c r="AB22" s="90"/>
      <c r="AC22" s="91"/>
      <c r="AD22" s="92"/>
      <c r="AE22" s="92"/>
      <c r="AF22" s="93"/>
      <c r="AG22" s="102"/>
      <c r="AH22" s="101">
        <v>40.725</v>
      </c>
      <c r="AI22" s="101">
        <v>40.79</v>
      </c>
      <c r="AJ22" s="101">
        <v>40.751</v>
      </c>
      <c r="AK22" s="101">
        <v>40.763</v>
      </c>
      <c r="AL22" s="101">
        <v>40.816</v>
      </c>
      <c r="AM22" s="101">
        <v>40.813</v>
      </c>
      <c r="AN22" s="101">
        <v>40.769</v>
      </c>
      <c r="AO22" s="101">
        <v>40.75</v>
      </c>
      <c r="AP22" s="101">
        <v>40.732</v>
      </c>
      <c r="AQ22" s="101">
        <v>40.761</v>
      </c>
      <c r="AR22" s="101">
        <v>40.75</v>
      </c>
      <c r="AS22" s="101">
        <v>40.764</v>
      </c>
      <c r="AT22" s="101">
        <v>40.794</v>
      </c>
      <c r="AU22" s="101">
        <v>40.782</v>
      </c>
      <c r="AV22" s="101">
        <v>40.76</v>
      </c>
      <c r="AW22" s="101">
        <v>40.762</v>
      </c>
      <c r="AX22" s="101">
        <v>40.734</v>
      </c>
      <c r="AY22" s="101">
        <v>40.819</v>
      </c>
      <c r="AZ22" s="101">
        <v>40.774</v>
      </c>
      <c r="BA22" s="101">
        <v>40.8</v>
      </c>
      <c r="BB22" s="101">
        <v>40.787</v>
      </c>
      <c r="BC22" s="101">
        <v>40.753</v>
      </c>
      <c r="BD22" s="101">
        <v>40.785</v>
      </c>
      <c r="BE22" s="101">
        <v>40.812</v>
      </c>
      <c r="BF22" s="101">
        <v>40.761</v>
      </c>
      <c r="BG22" s="101">
        <v>40.82</v>
      </c>
      <c r="BH22" s="101">
        <v>40.776</v>
      </c>
      <c r="BI22" s="101">
        <v>40.8</v>
      </c>
      <c r="BJ22" s="101">
        <v>40.804</v>
      </c>
      <c r="BK22" s="101">
        <v>40.749</v>
      </c>
      <c r="BL22" s="101">
        <v>40.732</v>
      </c>
      <c r="BM22" s="101">
        <v>40.739</v>
      </c>
    </row>
    <row r="23" ht="15" customHeight="1" spans="1:65">
      <c r="A23" s="41"/>
      <c r="B23" s="35" t="s">
        <v>81</v>
      </c>
      <c r="C23" s="36" t="s">
        <v>82</v>
      </c>
      <c r="D23" s="36" t="s">
        <v>64</v>
      </c>
      <c r="E23" s="42"/>
      <c r="F23" s="38" t="s">
        <v>55</v>
      </c>
      <c r="G23" s="43">
        <v>7.21</v>
      </c>
      <c r="H23" s="44">
        <v>0.15</v>
      </c>
      <c r="I23" s="44">
        <v>0.15</v>
      </c>
      <c r="J23" s="59" t="s">
        <v>56</v>
      </c>
      <c r="K23" s="60">
        <f t="shared" si="9"/>
        <v>7.36</v>
      </c>
      <c r="L23" s="60">
        <f t="shared" si="10"/>
        <v>7.06</v>
      </c>
      <c r="M23" s="61"/>
      <c r="N23" s="62">
        <f t="shared" si="11"/>
        <v>7.266</v>
      </c>
      <c r="O23" s="62">
        <f t="shared" si="12"/>
        <v>7.182</v>
      </c>
      <c r="P23" s="62">
        <f t="shared" si="13"/>
        <v>7.2208125</v>
      </c>
      <c r="Q23" s="73">
        <f t="shared" si="14"/>
        <v>0.0269879752195605</v>
      </c>
      <c r="R23" s="74">
        <f t="shared" si="15"/>
        <v>1.85267696421185</v>
      </c>
      <c r="S23" s="74">
        <f t="shared" si="16"/>
        <v>1.71912983304157</v>
      </c>
      <c r="T23" s="74">
        <f t="shared" si="17"/>
        <v>1.98622409538214</v>
      </c>
      <c r="U23" s="74">
        <f t="shared" si="18"/>
        <v>1.71912983304157</v>
      </c>
      <c r="V23" s="75">
        <f t="shared" si="19"/>
        <v>0.999999873520252</v>
      </c>
      <c r="W23" s="77"/>
      <c r="X23" s="77"/>
      <c r="Y23" s="77"/>
      <c r="Z23" s="77"/>
      <c r="AA23" s="89"/>
      <c r="AB23" s="90"/>
      <c r="AC23" s="91"/>
      <c r="AD23" s="92"/>
      <c r="AE23" s="92"/>
      <c r="AF23" s="93"/>
      <c r="AG23" s="102"/>
      <c r="AH23" s="101">
        <v>7.228</v>
      </c>
      <c r="AI23" s="101">
        <v>7.22</v>
      </c>
      <c r="AJ23" s="101">
        <v>7.222</v>
      </c>
      <c r="AK23" s="101">
        <v>7.185</v>
      </c>
      <c r="AL23" s="101">
        <v>7.204</v>
      </c>
      <c r="AM23" s="101">
        <v>7.26</v>
      </c>
      <c r="AN23" s="101">
        <v>7.237</v>
      </c>
      <c r="AO23" s="101">
        <v>7.238</v>
      </c>
      <c r="AP23" s="101">
        <v>7.184</v>
      </c>
      <c r="AQ23" s="101">
        <v>7.257</v>
      </c>
      <c r="AR23" s="101">
        <v>7.21</v>
      </c>
      <c r="AS23" s="101">
        <v>7.218</v>
      </c>
      <c r="AT23" s="101">
        <v>7.182</v>
      </c>
      <c r="AU23" s="101">
        <v>7.237</v>
      </c>
      <c r="AV23" s="101">
        <v>7.266</v>
      </c>
      <c r="AW23" s="101">
        <v>7.235</v>
      </c>
      <c r="AX23" s="101">
        <v>7.2</v>
      </c>
      <c r="AY23" s="101">
        <v>7.189</v>
      </c>
      <c r="AZ23" s="101">
        <v>7.197</v>
      </c>
      <c r="BA23" s="101">
        <v>7.243</v>
      </c>
      <c r="BB23" s="101">
        <v>7.227</v>
      </c>
      <c r="BC23" s="101">
        <v>7.247</v>
      </c>
      <c r="BD23" s="101">
        <v>7.191</v>
      </c>
      <c r="BE23" s="101">
        <v>7.254</v>
      </c>
      <c r="BF23" s="101">
        <v>7.185</v>
      </c>
      <c r="BG23" s="101">
        <v>7.196</v>
      </c>
      <c r="BH23" s="101">
        <v>7.216</v>
      </c>
      <c r="BI23" s="101">
        <v>7.193</v>
      </c>
      <c r="BJ23" s="101">
        <v>7.207</v>
      </c>
      <c r="BK23" s="101">
        <v>7.266</v>
      </c>
      <c r="BL23" s="101">
        <v>7.263</v>
      </c>
      <c r="BM23" s="101">
        <v>7.209</v>
      </c>
    </row>
    <row r="24" ht="15" customHeight="1" spans="1:65">
      <c r="A24" s="41"/>
      <c r="B24" s="35" t="s">
        <v>83</v>
      </c>
      <c r="C24" s="36" t="s">
        <v>84</v>
      </c>
      <c r="D24" s="36" t="s">
        <v>64</v>
      </c>
      <c r="E24" s="42"/>
      <c r="F24" s="38" t="s">
        <v>55</v>
      </c>
      <c r="G24" s="43">
        <v>19.31</v>
      </c>
      <c r="H24" s="44">
        <v>0.15</v>
      </c>
      <c r="I24" s="44">
        <v>0.15</v>
      </c>
      <c r="J24" s="59" t="s">
        <v>56</v>
      </c>
      <c r="K24" s="60">
        <f t="shared" si="9"/>
        <v>19.46</v>
      </c>
      <c r="L24" s="60">
        <f t="shared" si="10"/>
        <v>19.16</v>
      </c>
      <c r="M24" s="61"/>
      <c r="N24" s="62">
        <f t="shared" si="11"/>
        <v>19.37</v>
      </c>
      <c r="O24" s="62">
        <f t="shared" si="12"/>
        <v>19.268</v>
      </c>
      <c r="P24" s="62">
        <f t="shared" si="13"/>
        <v>19.32146875</v>
      </c>
      <c r="Q24" s="73">
        <f t="shared" si="14"/>
        <v>0.0293773935195074</v>
      </c>
      <c r="R24" s="74">
        <f t="shared" si="15"/>
        <v>1.7019889789337</v>
      </c>
      <c r="S24" s="74">
        <f t="shared" si="16"/>
        <v>1.57185773825269</v>
      </c>
      <c r="T24" s="74">
        <f t="shared" si="17"/>
        <v>1.83212021961469</v>
      </c>
      <c r="U24" s="74">
        <f t="shared" si="18"/>
        <v>1.57185773825269</v>
      </c>
      <c r="V24" s="75">
        <f t="shared" si="19"/>
        <v>0.999998775458545</v>
      </c>
      <c r="W24" s="77"/>
      <c r="X24" s="77"/>
      <c r="Y24" s="77"/>
      <c r="Z24" s="77"/>
      <c r="AA24" s="89"/>
      <c r="AB24" s="90"/>
      <c r="AC24" s="91"/>
      <c r="AD24" s="92"/>
      <c r="AE24" s="92"/>
      <c r="AF24" s="93"/>
      <c r="AG24" s="102"/>
      <c r="AH24" s="101">
        <v>19.268</v>
      </c>
      <c r="AI24" s="101">
        <v>19.369</v>
      </c>
      <c r="AJ24" s="101">
        <v>19.356</v>
      </c>
      <c r="AK24" s="101">
        <v>19.352</v>
      </c>
      <c r="AL24" s="101">
        <v>19.289</v>
      </c>
      <c r="AM24" s="101">
        <v>19.294</v>
      </c>
      <c r="AN24" s="101">
        <v>19.319</v>
      </c>
      <c r="AO24" s="101">
        <v>19.308</v>
      </c>
      <c r="AP24" s="101">
        <v>19.365</v>
      </c>
      <c r="AQ24" s="101">
        <v>19.334</v>
      </c>
      <c r="AR24" s="101">
        <v>19.329</v>
      </c>
      <c r="AS24" s="101">
        <v>19.305</v>
      </c>
      <c r="AT24" s="101">
        <v>19.287</v>
      </c>
      <c r="AU24" s="101">
        <v>19.291</v>
      </c>
      <c r="AV24" s="101">
        <v>19.37</v>
      </c>
      <c r="AW24" s="101">
        <v>19.285</v>
      </c>
      <c r="AX24" s="101">
        <v>19.316</v>
      </c>
      <c r="AY24" s="101">
        <v>19.283</v>
      </c>
      <c r="AZ24" s="101">
        <v>19.293</v>
      </c>
      <c r="BA24" s="101">
        <v>19.342</v>
      </c>
      <c r="BB24" s="101">
        <v>19.353</v>
      </c>
      <c r="BC24" s="101">
        <v>19.329</v>
      </c>
      <c r="BD24" s="101">
        <v>19.311</v>
      </c>
      <c r="BE24" s="101">
        <v>19.355</v>
      </c>
      <c r="BF24" s="101">
        <v>19.349</v>
      </c>
      <c r="BG24" s="101">
        <v>19.337</v>
      </c>
      <c r="BH24" s="101">
        <v>19.357</v>
      </c>
      <c r="BI24" s="101">
        <v>19.318</v>
      </c>
      <c r="BJ24" s="101">
        <v>19.294</v>
      </c>
      <c r="BK24" s="101">
        <v>19.291</v>
      </c>
      <c r="BL24" s="101">
        <v>19.306</v>
      </c>
      <c r="BM24" s="101">
        <v>19.332</v>
      </c>
    </row>
    <row r="25" ht="15" customHeight="1" spans="1:65">
      <c r="A25" s="41"/>
      <c r="B25" s="35" t="s">
        <v>85</v>
      </c>
      <c r="C25" s="36" t="s">
        <v>86</v>
      </c>
      <c r="D25" s="36" t="s">
        <v>87</v>
      </c>
      <c r="E25" s="42"/>
      <c r="F25" s="38" t="s">
        <v>55</v>
      </c>
      <c r="G25" s="44">
        <v>0</v>
      </c>
      <c r="H25" s="44">
        <v>0.2</v>
      </c>
      <c r="I25" s="44">
        <v>0</v>
      </c>
      <c r="J25" s="59" t="s">
        <v>56</v>
      </c>
      <c r="K25" s="60">
        <f t="shared" si="9"/>
        <v>0.2</v>
      </c>
      <c r="L25" s="60">
        <f t="shared" si="10"/>
        <v>0</v>
      </c>
      <c r="M25" s="61"/>
      <c r="N25" s="62">
        <f t="shared" si="11"/>
        <v>0.07</v>
      </c>
      <c r="O25" s="62">
        <f t="shared" si="12"/>
        <v>0.066</v>
      </c>
      <c r="P25" s="62">
        <f t="shared" si="13"/>
        <v>0.06790625</v>
      </c>
      <c r="Q25" s="73">
        <f t="shared" si="14"/>
        <v>0.00155250837616566</v>
      </c>
      <c r="R25" s="74">
        <f t="shared" si="15"/>
        <v>21.4706302684557</v>
      </c>
      <c r="S25" s="74">
        <f t="shared" si="16"/>
        <v>28.3613606702382</v>
      </c>
      <c r="T25" s="74">
        <f t="shared" si="17"/>
        <v>14.5798998666732</v>
      </c>
      <c r="U25" s="74">
        <f t="shared" si="18"/>
        <v>14.5798998666732</v>
      </c>
      <c r="V25" s="75">
        <f t="shared" si="19"/>
        <v>1</v>
      </c>
      <c r="W25" s="77"/>
      <c r="X25" s="77"/>
      <c r="Y25" s="77"/>
      <c r="Z25" s="77"/>
      <c r="AA25" s="89"/>
      <c r="AB25" s="90"/>
      <c r="AC25" s="91"/>
      <c r="AD25" s="92"/>
      <c r="AE25" s="92"/>
      <c r="AF25" s="93"/>
      <c r="AG25" s="102"/>
      <c r="AH25" s="101">
        <v>0.07</v>
      </c>
      <c r="AI25" s="101">
        <v>0.068</v>
      </c>
      <c r="AJ25" s="101">
        <v>0.066</v>
      </c>
      <c r="AK25" s="101">
        <v>0.066</v>
      </c>
      <c r="AL25" s="101">
        <v>0.069</v>
      </c>
      <c r="AM25" s="101">
        <v>0.069</v>
      </c>
      <c r="AN25" s="101">
        <v>0.068</v>
      </c>
      <c r="AO25" s="101">
        <v>0.07</v>
      </c>
      <c r="AP25" s="101">
        <v>0.068</v>
      </c>
      <c r="AQ25" s="101">
        <v>0.068</v>
      </c>
      <c r="AR25" s="101">
        <v>0.066</v>
      </c>
      <c r="AS25" s="101">
        <v>0.067</v>
      </c>
      <c r="AT25" s="101">
        <v>0.066</v>
      </c>
      <c r="AU25" s="101">
        <v>0.066</v>
      </c>
      <c r="AV25" s="101">
        <v>0.069</v>
      </c>
      <c r="AW25" s="101">
        <v>0.07</v>
      </c>
      <c r="AX25" s="101">
        <v>0.068</v>
      </c>
      <c r="AY25" s="101">
        <v>0.07</v>
      </c>
      <c r="AZ25" s="101">
        <v>0.066</v>
      </c>
      <c r="BA25" s="101">
        <v>0.067</v>
      </c>
      <c r="BB25" s="101">
        <v>0.069</v>
      </c>
      <c r="BC25" s="101">
        <v>0.067</v>
      </c>
      <c r="BD25" s="101">
        <v>0.069</v>
      </c>
      <c r="BE25" s="101">
        <v>0.07</v>
      </c>
      <c r="BF25" s="101">
        <v>0.066</v>
      </c>
      <c r="BG25" s="101">
        <v>0.07</v>
      </c>
      <c r="BH25" s="101">
        <v>0.066</v>
      </c>
      <c r="BI25" s="101">
        <v>0.069</v>
      </c>
      <c r="BJ25" s="101">
        <v>0.07</v>
      </c>
      <c r="BK25" s="101">
        <v>0.067</v>
      </c>
      <c r="BL25" s="101">
        <v>0.066</v>
      </c>
      <c r="BM25" s="101">
        <v>0.067</v>
      </c>
    </row>
    <row r="26" ht="15" customHeight="1" spans="1:65">
      <c r="A26" s="41"/>
      <c r="B26" s="35" t="s">
        <v>88</v>
      </c>
      <c r="C26" s="36" t="s">
        <v>89</v>
      </c>
      <c r="D26" s="36" t="s">
        <v>87</v>
      </c>
      <c r="E26" s="42"/>
      <c r="F26" s="38" t="s">
        <v>55</v>
      </c>
      <c r="G26" s="43">
        <v>0</v>
      </c>
      <c r="H26" s="44">
        <v>0.2</v>
      </c>
      <c r="I26" s="44">
        <v>0</v>
      </c>
      <c r="J26" s="59" t="s">
        <v>56</v>
      </c>
      <c r="K26" s="60">
        <f t="shared" si="9"/>
        <v>0.2</v>
      </c>
      <c r="L26" s="60">
        <f t="shared" si="10"/>
        <v>0</v>
      </c>
      <c r="M26" s="61"/>
      <c r="N26" s="62">
        <f t="shared" si="11"/>
        <v>0.079</v>
      </c>
      <c r="O26" s="62">
        <f t="shared" si="12"/>
        <v>0.072</v>
      </c>
      <c r="P26" s="62">
        <f t="shared" si="13"/>
        <v>0.0750625</v>
      </c>
      <c r="Q26" s="73">
        <f t="shared" si="14"/>
        <v>0.00221341219577084</v>
      </c>
      <c r="R26" s="74">
        <f t="shared" si="15"/>
        <v>15.0597043772611</v>
      </c>
      <c r="S26" s="74">
        <f t="shared" si="16"/>
        <v>18.8152181563406</v>
      </c>
      <c r="T26" s="74">
        <f t="shared" si="17"/>
        <v>11.3041905981816</v>
      </c>
      <c r="U26" s="74">
        <f t="shared" si="18"/>
        <v>11.3041905981816</v>
      </c>
      <c r="V26" s="75">
        <f t="shared" si="19"/>
        <v>1</v>
      </c>
      <c r="W26" s="77"/>
      <c r="X26" s="77"/>
      <c r="Y26" s="77"/>
      <c r="Z26" s="77"/>
      <c r="AA26" s="89"/>
      <c r="AB26" s="90"/>
      <c r="AC26" s="91"/>
      <c r="AD26" s="92"/>
      <c r="AE26" s="92"/>
      <c r="AF26" s="93"/>
      <c r="AG26" s="102"/>
      <c r="AH26" s="101">
        <v>0.076</v>
      </c>
      <c r="AI26" s="101">
        <v>0.072</v>
      </c>
      <c r="AJ26" s="101">
        <v>0.074</v>
      </c>
      <c r="AK26" s="101">
        <v>0.076</v>
      </c>
      <c r="AL26" s="101">
        <v>0.079</v>
      </c>
      <c r="AM26" s="101">
        <v>0.074</v>
      </c>
      <c r="AN26" s="101">
        <v>0.077</v>
      </c>
      <c r="AO26" s="101">
        <v>0.075</v>
      </c>
      <c r="AP26" s="101">
        <v>0.076</v>
      </c>
      <c r="AQ26" s="101">
        <v>0.074</v>
      </c>
      <c r="AR26" s="101">
        <v>0.075</v>
      </c>
      <c r="AS26" s="101">
        <v>0.072</v>
      </c>
      <c r="AT26" s="101">
        <v>0.072</v>
      </c>
      <c r="AU26" s="101">
        <v>0.075</v>
      </c>
      <c r="AV26" s="101">
        <v>0.073</v>
      </c>
      <c r="AW26" s="101">
        <v>0.075</v>
      </c>
      <c r="AX26" s="101">
        <v>0.077</v>
      </c>
      <c r="AY26" s="101">
        <v>0.077</v>
      </c>
      <c r="AZ26" s="101">
        <v>0.076</v>
      </c>
      <c r="BA26" s="101">
        <v>0.079</v>
      </c>
      <c r="BB26" s="101">
        <v>0.079</v>
      </c>
      <c r="BC26" s="101">
        <v>0.077</v>
      </c>
      <c r="BD26" s="101">
        <v>0.074</v>
      </c>
      <c r="BE26" s="101">
        <v>0.072</v>
      </c>
      <c r="BF26" s="101">
        <v>0.073</v>
      </c>
      <c r="BG26" s="101">
        <v>0.079</v>
      </c>
      <c r="BH26" s="101">
        <v>0.075</v>
      </c>
      <c r="BI26" s="101">
        <v>0.076</v>
      </c>
      <c r="BJ26" s="101">
        <v>0.075</v>
      </c>
      <c r="BK26" s="101">
        <v>0.072</v>
      </c>
      <c r="BL26" s="101">
        <v>0.072</v>
      </c>
      <c r="BM26" s="101">
        <v>0.074</v>
      </c>
    </row>
    <row r="27" ht="15" customHeight="1" spans="1:65">
      <c r="A27" s="41"/>
      <c r="B27" s="35" t="s">
        <v>90</v>
      </c>
      <c r="C27" s="36" t="s">
        <v>91</v>
      </c>
      <c r="D27" s="36" t="s">
        <v>87</v>
      </c>
      <c r="E27" s="42"/>
      <c r="F27" s="38" t="s">
        <v>55</v>
      </c>
      <c r="G27" s="43">
        <v>0</v>
      </c>
      <c r="H27" s="44">
        <v>0.1</v>
      </c>
      <c r="I27" s="44">
        <v>0</v>
      </c>
      <c r="J27" s="59" t="s">
        <v>56</v>
      </c>
      <c r="K27" s="60">
        <f t="shared" si="9"/>
        <v>0.1</v>
      </c>
      <c r="L27" s="60">
        <f t="shared" si="10"/>
        <v>0</v>
      </c>
      <c r="M27" s="61"/>
      <c r="N27" s="62">
        <f t="shared" si="11"/>
        <v>0.076</v>
      </c>
      <c r="O27" s="62">
        <f t="shared" si="12"/>
        <v>0.041</v>
      </c>
      <c r="P27" s="62">
        <f t="shared" si="13"/>
        <v>0.05928125</v>
      </c>
      <c r="Q27" s="73">
        <f t="shared" si="14"/>
        <v>0.0102051042731472</v>
      </c>
      <c r="R27" s="74">
        <f t="shared" si="15"/>
        <v>1.63316965908148</v>
      </c>
      <c r="S27" s="74">
        <f t="shared" si="16"/>
        <v>1.33001254111448</v>
      </c>
      <c r="T27" s="74">
        <f t="shared" si="17"/>
        <v>1.93632677704848</v>
      </c>
      <c r="U27" s="74">
        <f t="shared" si="18"/>
        <v>1.33001254111448</v>
      </c>
      <c r="V27" s="75">
        <f t="shared" si="19"/>
        <v>0.99996696544962</v>
      </c>
      <c r="W27" s="77"/>
      <c r="X27" s="77"/>
      <c r="Y27" s="77"/>
      <c r="Z27" s="77"/>
      <c r="AA27" s="89"/>
      <c r="AB27" s="90"/>
      <c r="AC27" s="91"/>
      <c r="AD27" s="92"/>
      <c r="AE27" s="92"/>
      <c r="AF27" s="93"/>
      <c r="AG27" s="102"/>
      <c r="AH27" s="101">
        <v>0.069</v>
      </c>
      <c r="AI27" s="101">
        <v>0.045</v>
      </c>
      <c r="AJ27" s="101">
        <v>0.065</v>
      </c>
      <c r="AK27" s="101">
        <v>0.063</v>
      </c>
      <c r="AL27" s="101">
        <v>0.069</v>
      </c>
      <c r="AM27" s="101">
        <v>0.063</v>
      </c>
      <c r="AN27" s="101">
        <v>0.057</v>
      </c>
      <c r="AO27" s="101">
        <v>0.062</v>
      </c>
      <c r="AP27" s="101">
        <v>0.041</v>
      </c>
      <c r="AQ27" s="101">
        <v>0.069</v>
      </c>
      <c r="AR27" s="101">
        <v>0.076</v>
      </c>
      <c r="AS27" s="101">
        <v>0.068</v>
      </c>
      <c r="AT27" s="101">
        <v>0.057</v>
      </c>
      <c r="AU27" s="101">
        <v>0.056</v>
      </c>
      <c r="AV27" s="101">
        <v>0.05</v>
      </c>
      <c r="AW27" s="101">
        <v>0.069</v>
      </c>
      <c r="AX27" s="101">
        <v>0.067</v>
      </c>
      <c r="AY27" s="101">
        <v>0.041</v>
      </c>
      <c r="AZ27" s="101">
        <v>0.063</v>
      </c>
      <c r="BA27" s="101">
        <v>0.057</v>
      </c>
      <c r="BB27" s="101">
        <v>0.043</v>
      </c>
      <c r="BC27" s="101">
        <v>0.061</v>
      </c>
      <c r="BD27" s="101">
        <v>0.042</v>
      </c>
      <c r="BE27" s="101">
        <v>0.068</v>
      </c>
      <c r="BF27" s="101">
        <v>0.065</v>
      </c>
      <c r="BG27" s="101">
        <v>0.063</v>
      </c>
      <c r="BH27" s="101">
        <v>0.068</v>
      </c>
      <c r="BI27" s="101">
        <v>0.055</v>
      </c>
      <c r="BJ27" s="101">
        <v>0.058</v>
      </c>
      <c r="BK27" s="101">
        <v>0.042</v>
      </c>
      <c r="BL27" s="101">
        <v>0.074</v>
      </c>
      <c r="BM27" s="101">
        <v>0.051</v>
      </c>
    </row>
    <row r="28" ht="15" customHeight="1" spans="1:65">
      <c r="A28" s="41"/>
      <c r="B28" s="35" t="s">
        <v>92</v>
      </c>
      <c r="C28" s="36" t="s">
        <v>93</v>
      </c>
      <c r="D28" s="36" t="s">
        <v>94</v>
      </c>
      <c r="E28" s="42"/>
      <c r="F28" s="38" t="s">
        <v>55</v>
      </c>
      <c r="G28" s="43">
        <v>0</v>
      </c>
      <c r="H28" s="44">
        <v>0.12</v>
      </c>
      <c r="I28" s="44">
        <v>0</v>
      </c>
      <c r="J28" s="59" t="s">
        <v>56</v>
      </c>
      <c r="K28" s="60">
        <f t="shared" si="9"/>
        <v>0.12</v>
      </c>
      <c r="L28" s="60">
        <f t="shared" si="10"/>
        <v>0</v>
      </c>
      <c r="M28" s="61"/>
      <c r="N28" s="62">
        <f t="shared" si="11"/>
        <v>0.074</v>
      </c>
      <c r="O28" s="62">
        <f t="shared" si="12"/>
        <v>0.022</v>
      </c>
      <c r="P28" s="62">
        <f t="shared" si="13"/>
        <v>0.0543125</v>
      </c>
      <c r="Q28" s="73">
        <f t="shared" si="14"/>
        <v>0.0120333876923682</v>
      </c>
      <c r="R28" s="74">
        <f t="shared" si="15"/>
        <v>1.66204235343339</v>
      </c>
      <c r="S28" s="74">
        <f t="shared" si="16"/>
        <v>1.81959011818592</v>
      </c>
      <c r="T28" s="74">
        <f t="shared" si="17"/>
        <v>1.50449458868085</v>
      </c>
      <c r="U28" s="74">
        <f t="shared" si="18"/>
        <v>1.50449458868085</v>
      </c>
      <c r="V28" s="75">
        <f t="shared" si="19"/>
        <v>0.999996787461177</v>
      </c>
      <c r="W28" s="77"/>
      <c r="X28" s="77"/>
      <c r="Y28" s="77"/>
      <c r="Z28" s="77"/>
      <c r="AA28" s="89"/>
      <c r="AB28" s="90"/>
      <c r="AC28" s="91"/>
      <c r="AD28" s="92"/>
      <c r="AE28" s="92"/>
      <c r="AF28" s="93"/>
      <c r="AG28" s="102"/>
      <c r="AH28" s="104">
        <v>0.036</v>
      </c>
      <c r="AI28" s="104">
        <v>0.06</v>
      </c>
      <c r="AJ28" s="104">
        <v>0.058</v>
      </c>
      <c r="AK28" s="104">
        <v>0.058</v>
      </c>
      <c r="AL28" s="104">
        <v>0.052</v>
      </c>
      <c r="AM28" s="104">
        <v>0.054</v>
      </c>
      <c r="AN28" s="104">
        <v>0.036</v>
      </c>
      <c r="AO28" s="104">
        <v>0.06</v>
      </c>
      <c r="AP28" s="104">
        <v>0.052</v>
      </c>
      <c r="AQ28" s="104">
        <v>0.06</v>
      </c>
      <c r="AR28" s="104">
        <v>0.056</v>
      </c>
      <c r="AS28" s="104">
        <v>0.068</v>
      </c>
      <c r="AT28" s="104">
        <v>0.058</v>
      </c>
      <c r="AU28" s="104">
        <v>0.058</v>
      </c>
      <c r="AV28" s="104">
        <v>0.068</v>
      </c>
      <c r="AW28" s="104">
        <v>0.056</v>
      </c>
      <c r="AX28" s="104">
        <v>0.064</v>
      </c>
      <c r="AY28" s="104">
        <v>0.072</v>
      </c>
      <c r="AZ28" s="104">
        <v>0.068</v>
      </c>
      <c r="BA28" s="104">
        <v>0.074</v>
      </c>
      <c r="BB28" s="104">
        <v>0.054</v>
      </c>
      <c r="BC28" s="104">
        <v>0.056</v>
      </c>
      <c r="BD28" s="104">
        <v>0.044</v>
      </c>
      <c r="BE28" s="104">
        <v>0.06</v>
      </c>
      <c r="BF28" s="104">
        <v>0.062</v>
      </c>
      <c r="BG28" s="104">
        <v>0.058</v>
      </c>
      <c r="BH28" s="104">
        <v>0.036</v>
      </c>
      <c r="BI28" s="104">
        <v>0.022</v>
      </c>
      <c r="BJ28" s="104">
        <v>0.048</v>
      </c>
      <c r="BK28" s="104">
        <v>0.03</v>
      </c>
      <c r="BL28" s="104">
        <v>0.054</v>
      </c>
      <c r="BM28" s="104">
        <v>0.046</v>
      </c>
    </row>
    <row r="29" s="7" customFormat="1" ht="15" customHeight="1" spans="2:65">
      <c r="B29" s="35" t="s">
        <v>95</v>
      </c>
      <c r="C29" s="36" t="s">
        <v>96</v>
      </c>
      <c r="D29" s="36" t="s">
        <v>97</v>
      </c>
      <c r="E29" s="37"/>
      <c r="F29" s="38" t="s">
        <v>55</v>
      </c>
      <c r="G29" s="39">
        <v>0</v>
      </c>
      <c r="H29" s="40">
        <v>0.06</v>
      </c>
      <c r="I29" s="40">
        <v>0.06</v>
      </c>
      <c r="J29" s="59" t="s">
        <v>56</v>
      </c>
      <c r="K29" s="60">
        <f t="shared" si="9"/>
        <v>0.06</v>
      </c>
      <c r="L29" s="60">
        <f t="shared" si="10"/>
        <v>-0.06</v>
      </c>
      <c r="M29" s="61"/>
      <c r="N29" s="62">
        <f t="shared" si="11"/>
        <v>0.03</v>
      </c>
      <c r="O29" s="62">
        <f t="shared" si="12"/>
        <v>0.005</v>
      </c>
      <c r="P29" s="62">
        <f t="shared" si="13"/>
        <v>0.020375</v>
      </c>
      <c r="Q29" s="73">
        <f t="shared" si="14"/>
        <v>0.00776156784959527</v>
      </c>
      <c r="R29" s="74">
        <f t="shared" si="15"/>
        <v>2.576798964792</v>
      </c>
      <c r="S29" s="74">
        <f t="shared" si="16"/>
        <v>1.70176098299805</v>
      </c>
      <c r="T29" s="74">
        <f t="shared" si="17"/>
        <v>3.45183694658596</v>
      </c>
      <c r="U29" s="74">
        <f t="shared" si="18"/>
        <v>1.70176098299805</v>
      </c>
      <c r="V29" s="75">
        <f t="shared" si="19"/>
        <v>0.999999834850043</v>
      </c>
      <c r="W29" s="76"/>
      <c r="X29" s="76"/>
      <c r="Y29" s="76"/>
      <c r="Z29" s="76"/>
      <c r="AA29" s="85"/>
      <c r="AB29" s="86"/>
      <c r="AC29" s="86"/>
      <c r="AD29" s="87"/>
      <c r="AE29" s="87"/>
      <c r="AF29" s="88"/>
      <c r="AG29" s="100"/>
      <c r="AH29" s="104">
        <v>0.018</v>
      </c>
      <c r="AI29" s="104">
        <v>0.03</v>
      </c>
      <c r="AJ29" s="104">
        <v>0.029</v>
      </c>
      <c r="AK29" s="104">
        <v>0.029</v>
      </c>
      <c r="AL29" s="104">
        <v>0.011</v>
      </c>
      <c r="AM29" s="104">
        <v>0.011</v>
      </c>
      <c r="AN29" s="104">
        <v>0.018</v>
      </c>
      <c r="AO29" s="104">
        <v>0.03</v>
      </c>
      <c r="AP29" s="104">
        <v>0.022</v>
      </c>
      <c r="AQ29" s="104">
        <v>0.03</v>
      </c>
      <c r="AR29" s="104">
        <v>0.016</v>
      </c>
      <c r="AS29" s="104">
        <v>0.017</v>
      </c>
      <c r="AT29" s="104">
        <v>0.029</v>
      </c>
      <c r="AU29" s="104">
        <v>0.029</v>
      </c>
      <c r="AV29" s="104">
        <v>0.019</v>
      </c>
      <c r="AW29" s="104">
        <v>0.017</v>
      </c>
      <c r="AX29" s="104">
        <v>0.008</v>
      </c>
      <c r="AY29" s="104">
        <v>0.009</v>
      </c>
      <c r="AZ29" s="104">
        <v>0.014</v>
      </c>
      <c r="BA29" s="104">
        <v>0.026</v>
      </c>
      <c r="BB29" s="104">
        <v>0.027</v>
      </c>
      <c r="BC29" s="104">
        <v>0.028</v>
      </c>
      <c r="BD29" s="104">
        <v>0.022</v>
      </c>
      <c r="BE29" s="104">
        <v>0.03</v>
      </c>
      <c r="BF29" s="104">
        <v>0.016</v>
      </c>
      <c r="BG29" s="104">
        <v>0.012</v>
      </c>
      <c r="BH29" s="104">
        <v>0.011</v>
      </c>
      <c r="BI29" s="104">
        <v>0.005</v>
      </c>
      <c r="BJ29" s="104">
        <v>0.024</v>
      </c>
      <c r="BK29" s="104">
        <v>0.015</v>
      </c>
      <c r="BL29" s="104">
        <v>0.027</v>
      </c>
      <c r="BM29" s="104">
        <v>0.023</v>
      </c>
    </row>
    <row r="30" s="7" customFormat="1" ht="15" customHeight="1" spans="2:65">
      <c r="B30" s="35" t="s">
        <v>98</v>
      </c>
      <c r="C30" s="36" t="s">
        <v>99</v>
      </c>
      <c r="D30" s="36" t="s">
        <v>97</v>
      </c>
      <c r="E30" s="37"/>
      <c r="F30" s="38" t="s">
        <v>55</v>
      </c>
      <c r="G30" s="39">
        <v>0</v>
      </c>
      <c r="H30" s="40">
        <v>0.06</v>
      </c>
      <c r="I30" s="40">
        <v>0.06</v>
      </c>
      <c r="J30" s="59" t="s">
        <v>56</v>
      </c>
      <c r="K30" s="60">
        <f t="shared" si="9"/>
        <v>0.06</v>
      </c>
      <c r="L30" s="60">
        <f t="shared" si="10"/>
        <v>-0.06</v>
      </c>
      <c r="M30" s="61"/>
      <c r="N30" s="62">
        <f t="shared" si="11"/>
        <v>-0.009</v>
      </c>
      <c r="O30" s="62">
        <f t="shared" si="12"/>
        <v>-0.037</v>
      </c>
      <c r="P30" s="62">
        <f t="shared" si="13"/>
        <v>-0.0225</v>
      </c>
      <c r="Q30" s="73">
        <f t="shared" si="14"/>
        <v>0.00908738934795304</v>
      </c>
      <c r="R30" s="74">
        <f t="shared" si="15"/>
        <v>2.20085210770738</v>
      </c>
      <c r="S30" s="74">
        <f t="shared" si="16"/>
        <v>3.02617164809764</v>
      </c>
      <c r="T30" s="74">
        <f t="shared" si="17"/>
        <v>1.37553256731711</v>
      </c>
      <c r="U30" s="74">
        <f t="shared" si="18"/>
        <v>1.37553256731711</v>
      </c>
      <c r="V30" s="75">
        <f t="shared" si="19"/>
        <v>0.999981591518628</v>
      </c>
      <c r="W30" s="76"/>
      <c r="X30" s="76"/>
      <c r="Y30" s="76"/>
      <c r="Z30" s="76"/>
      <c r="AA30" s="85"/>
      <c r="AB30" s="86"/>
      <c r="AC30" s="86"/>
      <c r="AD30" s="87"/>
      <c r="AE30" s="87"/>
      <c r="AF30" s="88"/>
      <c r="AG30" s="100"/>
      <c r="AH30" s="104">
        <v>-0.012</v>
      </c>
      <c r="AI30" s="104">
        <v>-0.027</v>
      </c>
      <c r="AJ30" s="104">
        <v>-0.013</v>
      </c>
      <c r="AK30" s="104">
        <v>-0.027</v>
      </c>
      <c r="AL30" s="104">
        <v>-0.026</v>
      </c>
      <c r="AM30" s="104">
        <v>-0.027</v>
      </c>
      <c r="AN30" s="104">
        <v>-0.011</v>
      </c>
      <c r="AO30" s="104">
        <v>-0.02</v>
      </c>
      <c r="AP30" s="104">
        <v>-0.026</v>
      </c>
      <c r="AQ30" s="104">
        <v>-0.024</v>
      </c>
      <c r="AR30" s="104">
        <v>-0.028</v>
      </c>
      <c r="AS30" s="104">
        <v>-0.034</v>
      </c>
      <c r="AT30" s="104">
        <v>-0.017</v>
      </c>
      <c r="AU30" s="104">
        <v>-0.01</v>
      </c>
      <c r="AV30" s="104">
        <v>-0.034</v>
      </c>
      <c r="AW30" s="104">
        <v>-0.028</v>
      </c>
      <c r="AX30" s="104">
        <v>-0.032</v>
      </c>
      <c r="AY30" s="104">
        <v>-0.036</v>
      </c>
      <c r="AZ30" s="104">
        <v>-0.034</v>
      </c>
      <c r="BA30" s="104">
        <v>-0.037</v>
      </c>
      <c r="BB30" s="104">
        <v>-0.022</v>
      </c>
      <c r="BC30" s="104">
        <v>-0.009</v>
      </c>
      <c r="BD30" s="104">
        <v>-0.013</v>
      </c>
      <c r="BE30" s="104">
        <v>-0.029</v>
      </c>
      <c r="BF30" s="104">
        <v>-0.031</v>
      </c>
      <c r="BG30" s="104">
        <v>-0.029</v>
      </c>
      <c r="BH30" s="104">
        <v>-0.018</v>
      </c>
      <c r="BI30" s="104">
        <v>-0.011</v>
      </c>
      <c r="BJ30" s="104">
        <v>-0.023</v>
      </c>
      <c r="BK30" s="104">
        <v>-0.011</v>
      </c>
      <c r="BL30" s="104">
        <v>-0.012</v>
      </c>
      <c r="BM30" s="104">
        <v>-0.009</v>
      </c>
    </row>
    <row r="31" s="7" customFormat="1" ht="15" customHeight="1" spans="2:65">
      <c r="B31" s="35" t="s">
        <v>100</v>
      </c>
      <c r="C31" s="36" t="s">
        <v>101</v>
      </c>
      <c r="D31" s="36" t="s">
        <v>64</v>
      </c>
      <c r="E31" s="37"/>
      <c r="F31" s="38" t="s">
        <v>55</v>
      </c>
      <c r="G31" s="39">
        <v>79.56</v>
      </c>
      <c r="H31" s="40">
        <v>0.15</v>
      </c>
      <c r="I31" s="40">
        <v>0.15</v>
      </c>
      <c r="J31" s="59" t="s">
        <v>56</v>
      </c>
      <c r="K31" s="60">
        <f t="shared" si="9"/>
        <v>79.71</v>
      </c>
      <c r="L31" s="60">
        <f t="shared" si="10"/>
        <v>79.41</v>
      </c>
      <c r="M31" s="61"/>
      <c r="N31" s="62">
        <f t="shared" si="11"/>
        <v>79.589</v>
      </c>
      <c r="O31" s="62">
        <f t="shared" si="12"/>
        <v>79.51</v>
      </c>
      <c r="P31" s="62">
        <f t="shared" si="13"/>
        <v>79.54153125</v>
      </c>
      <c r="Q31" s="73">
        <f t="shared" si="14"/>
        <v>0.0228402366732544</v>
      </c>
      <c r="R31" s="74">
        <f t="shared" si="15"/>
        <v>2.18911917224349</v>
      </c>
      <c r="S31" s="74">
        <f t="shared" si="16"/>
        <v>2.45865447032621</v>
      </c>
      <c r="T31" s="74">
        <f t="shared" si="17"/>
        <v>1.91958387416093</v>
      </c>
      <c r="U31" s="74">
        <f t="shared" si="18"/>
        <v>1.91958387416093</v>
      </c>
      <c r="V31" s="75">
        <f t="shared" si="19"/>
        <v>0.999999995763004</v>
      </c>
      <c r="W31" s="76"/>
      <c r="X31" s="76"/>
      <c r="Y31" s="76"/>
      <c r="Z31" s="76"/>
      <c r="AA31" s="85"/>
      <c r="AB31" s="86"/>
      <c r="AC31" s="86"/>
      <c r="AD31" s="87"/>
      <c r="AE31" s="87"/>
      <c r="AF31" s="88"/>
      <c r="AG31" s="100"/>
      <c r="AH31" s="101">
        <v>79.589</v>
      </c>
      <c r="AI31" s="101">
        <v>79.529</v>
      </c>
      <c r="AJ31" s="101">
        <v>79.538</v>
      </c>
      <c r="AK31" s="101">
        <v>79.527</v>
      </c>
      <c r="AL31" s="101">
        <v>79.51</v>
      </c>
      <c r="AM31" s="101">
        <v>79.574</v>
      </c>
      <c r="AN31" s="101">
        <v>79.52</v>
      </c>
      <c r="AO31" s="101">
        <v>79.536</v>
      </c>
      <c r="AP31" s="101">
        <v>79.516</v>
      </c>
      <c r="AQ31" s="101">
        <v>79.551</v>
      </c>
      <c r="AR31" s="101">
        <v>79.54</v>
      </c>
      <c r="AS31" s="101">
        <v>79.542</v>
      </c>
      <c r="AT31" s="101">
        <v>79.518</v>
      </c>
      <c r="AU31" s="101">
        <v>79.554</v>
      </c>
      <c r="AV31" s="101">
        <v>79.518</v>
      </c>
      <c r="AW31" s="101">
        <v>79.561</v>
      </c>
      <c r="AX31" s="101">
        <v>79.533</v>
      </c>
      <c r="AY31" s="101">
        <v>79.53</v>
      </c>
      <c r="AZ31" s="101">
        <v>79.531</v>
      </c>
      <c r="BA31" s="101">
        <v>79.578</v>
      </c>
      <c r="BB31" s="101">
        <v>79.579</v>
      </c>
      <c r="BC31" s="101">
        <v>79.523</v>
      </c>
      <c r="BD31" s="101">
        <v>79.582</v>
      </c>
      <c r="BE31" s="101">
        <v>79.532</v>
      </c>
      <c r="BF31" s="101">
        <v>79.563</v>
      </c>
      <c r="BG31" s="101">
        <v>79.523</v>
      </c>
      <c r="BH31" s="101">
        <v>79.545</v>
      </c>
      <c r="BI31" s="101">
        <v>79.518</v>
      </c>
      <c r="BJ31" s="101">
        <v>79.573</v>
      </c>
      <c r="BK31" s="101">
        <v>79.51</v>
      </c>
      <c r="BL31" s="101">
        <v>79.551</v>
      </c>
      <c r="BM31" s="101">
        <v>79.535</v>
      </c>
    </row>
    <row r="32" s="7" customFormat="1" ht="15" customHeight="1" spans="2:65">
      <c r="B32" s="35" t="s">
        <v>102</v>
      </c>
      <c r="C32" s="36" t="s">
        <v>103</v>
      </c>
      <c r="D32" s="36" t="s">
        <v>94</v>
      </c>
      <c r="E32" s="37"/>
      <c r="F32" s="38" t="s">
        <v>55</v>
      </c>
      <c r="G32" s="39">
        <v>0</v>
      </c>
      <c r="H32" s="40">
        <v>0.35</v>
      </c>
      <c r="I32" s="40">
        <v>0</v>
      </c>
      <c r="J32" s="59" t="s">
        <v>56</v>
      </c>
      <c r="K32" s="60">
        <f t="shared" si="9"/>
        <v>0.35</v>
      </c>
      <c r="L32" s="60">
        <f t="shared" si="10"/>
        <v>0</v>
      </c>
      <c r="M32" s="61"/>
      <c r="N32" s="62">
        <f t="shared" si="11"/>
        <v>0.102</v>
      </c>
      <c r="O32" s="62">
        <f t="shared" si="12"/>
        <v>0.056</v>
      </c>
      <c r="P32" s="62">
        <f t="shared" si="13"/>
        <v>0.075125</v>
      </c>
      <c r="Q32" s="73">
        <f t="shared" si="14"/>
        <v>0.014214372553749</v>
      </c>
      <c r="R32" s="74">
        <f t="shared" si="15"/>
        <v>4.10382752476457</v>
      </c>
      <c r="S32" s="74">
        <f t="shared" si="16"/>
        <v>6.4459405192552</v>
      </c>
      <c r="T32" s="74">
        <f t="shared" si="17"/>
        <v>1.76171453027393</v>
      </c>
      <c r="U32" s="74">
        <f t="shared" si="18"/>
        <v>1.76171453027393</v>
      </c>
      <c r="V32" s="75">
        <f t="shared" si="19"/>
        <v>0.999999937196903</v>
      </c>
      <c r="W32" s="76"/>
      <c r="X32" s="76"/>
      <c r="Y32" s="76"/>
      <c r="Z32" s="76"/>
      <c r="AA32" s="85"/>
      <c r="AB32" s="86"/>
      <c r="AC32" s="86"/>
      <c r="AD32" s="87"/>
      <c r="AE32" s="87"/>
      <c r="AF32" s="88"/>
      <c r="AG32" s="100"/>
      <c r="AH32" s="101">
        <v>0.068</v>
      </c>
      <c r="AI32" s="101">
        <v>0.076</v>
      </c>
      <c r="AJ32" s="101">
        <v>0.056</v>
      </c>
      <c r="AK32" s="101">
        <v>0.102</v>
      </c>
      <c r="AL32" s="101">
        <v>0.076</v>
      </c>
      <c r="AM32" s="101">
        <v>0.098</v>
      </c>
      <c r="AN32" s="101">
        <v>0.06</v>
      </c>
      <c r="AO32" s="101">
        <v>0.072</v>
      </c>
      <c r="AP32" s="101">
        <v>0.066</v>
      </c>
      <c r="AQ32" s="101">
        <v>0.072</v>
      </c>
      <c r="AR32" s="101">
        <v>0.068</v>
      </c>
      <c r="AS32" s="101">
        <v>0.07</v>
      </c>
      <c r="AT32" s="101">
        <v>0.056</v>
      </c>
      <c r="AU32" s="101">
        <v>0.072</v>
      </c>
      <c r="AV32" s="101">
        <v>0.064</v>
      </c>
      <c r="AW32" s="101">
        <v>0.064</v>
      </c>
      <c r="AX32" s="101">
        <v>0.098</v>
      </c>
      <c r="AY32" s="101">
        <v>0.09</v>
      </c>
      <c r="AZ32" s="101">
        <v>0.06</v>
      </c>
      <c r="BA32" s="101">
        <v>0.056</v>
      </c>
      <c r="BB32" s="101">
        <v>0.092</v>
      </c>
      <c r="BC32" s="101">
        <v>0.09</v>
      </c>
      <c r="BD32" s="101">
        <v>0.066</v>
      </c>
      <c r="BE32" s="101">
        <v>0.078</v>
      </c>
      <c r="BF32" s="101">
        <v>0.068</v>
      </c>
      <c r="BG32" s="101">
        <v>0.072</v>
      </c>
      <c r="BH32" s="101">
        <v>0.056</v>
      </c>
      <c r="BI32" s="101">
        <v>0.084</v>
      </c>
      <c r="BJ32" s="101">
        <v>0.098</v>
      </c>
      <c r="BK32" s="101">
        <v>0.074</v>
      </c>
      <c r="BL32" s="101">
        <v>0.084</v>
      </c>
      <c r="BM32" s="101">
        <v>0.098</v>
      </c>
    </row>
    <row r="33" s="7" customFormat="1" ht="15" customHeight="1" spans="2:65">
      <c r="B33" s="35" t="s">
        <v>104</v>
      </c>
      <c r="C33" s="36" t="s">
        <v>105</v>
      </c>
      <c r="D33" s="36" t="s">
        <v>106</v>
      </c>
      <c r="E33" s="37"/>
      <c r="F33" s="38" t="s">
        <v>55</v>
      </c>
      <c r="G33" s="39">
        <v>0</v>
      </c>
      <c r="H33" s="40">
        <v>0.2</v>
      </c>
      <c r="I33" s="40">
        <v>0.15</v>
      </c>
      <c r="J33" s="59" t="s">
        <v>56</v>
      </c>
      <c r="K33" s="60">
        <f t="shared" si="9"/>
        <v>0.2</v>
      </c>
      <c r="L33" s="60">
        <f t="shared" si="10"/>
        <v>-0.15</v>
      </c>
      <c r="M33" s="61"/>
      <c r="N33" s="62">
        <f t="shared" si="11"/>
        <v>0.038</v>
      </c>
      <c r="O33" s="62">
        <f t="shared" si="12"/>
        <v>0.028</v>
      </c>
      <c r="P33" s="62">
        <f t="shared" si="13"/>
        <v>0.0331875</v>
      </c>
      <c r="Q33" s="73">
        <f t="shared" si="14"/>
        <v>0.00331601684886182</v>
      </c>
      <c r="R33" s="74">
        <f t="shared" si="15"/>
        <v>17.5913862902583</v>
      </c>
      <c r="S33" s="74">
        <f t="shared" si="16"/>
        <v>16.7683607173926</v>
      </c>
      <c r="T33" s="74">
        <f t="shared" si="17"/>
        <v>18.4144118631239</v>
      </c>
      <c r="U33" s="74">
        <f t="shared" si="18"/>
        <v>16.7683607173926</v>
      </c>
      <c r="V33" s="75">
        <f t="shared" si="19"/>
        <v>1</v>
      </c>
      <c r="W33" s="76"/>
      <c r="X33" s="76"/>
      <c r="Y33" s="76"/>
      <c r="Z33" s="76"/>
      <c r="AA33" s="85"/>
      <c r="AB33" s="86"/>
      <c r="AC33" s="86"/>
      <c r="AD33" s="87"/>
      <c r="AE33" s="87"/>
      <c r="AF33" s="88"/>
      <c r="AG33" s="100"/>
      <c r="AH33" s="101">
        <v>0.034</v>
      </c>
      <c r="AI33" s="101">
        <v>0.035</v>
      </c>
      <c r="AJ33" s="101">
        <v>0.028</v>
      </c>
      <c r="AK33" s="101">
        <v>0.036</v>
      </c>
      <c r="AL33" s="101">
        <v>0.038</v>
      </c>
      <c r="AM33" s="101">
        <v>0.038</v>
      </c>
      <c r="AN33" s="101">
        <v>0.03</v>
      </c>
      <c r="AO33" s="101">
        <v>0.036</v>
      </c>
      <c r="AP33" s="101">
        <v>0.033</v>
      </c>
      <c r="AQ33" s="101">
        <v>0.036</v>
      </c>
      <c r="AR33" s="101">
        <v>0.034</v>
      </c>
      <c r="AS33" s="101">
        <v>0.035</v>
      </c>
      <c r="AT33" s="101">
        <v>0.028</v>
      </c>
      <c r="AU33" s="101">
        <v>0.036</v>
      </c>
      <c r="AV33" s="101">
        <v>0.032</v>
      </c>
      <c r="AW33" s="101">
        <v>0.032</v>
      </c>
      <c r="AX33" s="101">
        <v>0.029</v>
      </c>
      <c r="AY33" s="101">
        <v>0.029</v>
      </c>
      <c r="AZ33" s="101">
        <v>0.03</v>
      </c>
      <c r="BA33" s="101">
        <v>0.028</v>
      </c>
      <c r="BB33" s="101">
        <v>0.032</v>
      </c>
      <c r="BC33" s="101">
        <v>0.035</v>
      </c>
      <c r="BD33" s="101">
        <v>0.033</v>
      </c>
      <c r="BE33" s="101">
        <v>0.038</v>
      </c>
      <c r="BF33" s="101">
        <v>0.034</v>
      </c>
      <c r="BG33" s="101">
        <v>0.036</v>
      </c>
      <c r="BH33" s="101">
        <v>0.028</v>
      </c>
      <c r="BI33" s="101">
        <v>0.035</v>
      </c>
      <c r="BJ33" s="101">
        <v>0.03</v>
      </c>
      <c r="BK33" s="101">
        <v>0.037</v>
      </c>
      <c r="BL33" s="101">
        <v>0.037</v>
      </c>
      <c r="BM33" s="101">
        <v>0.03</v>
      </c>
    </row>
    <row r="34" s="7" customFormat="1" ht="15" customHeight="1" spans="2:65">
      <c r="B34" s="35" t="s">
        <v>107</v>
      </c>
      <c r="C34" s="36" t="s">
        <v>108</v>
      </c>
      <c r="D34" s="36" t="s">
        <v>106</v>
      </c>
      <c r="E34" s="37"/>
      <c r="F34" s="38" t="s">
        <v>55</v>
      </c>
      <c r="G34" s="39">
        <v>0</v>
      </c>
      <c r="H34" s="40">
        <v>0.2</v>
      </c>
      <c r="I34" s="40">
        <v>0.15</v>
      </c>
      <c r="J34" s="59" t="s">
        <v>56</v>
      </c>
      <c r="K34" s="60">
        <f t="shared" si="9"/>
        <v>0.2</v>
      </c>
      <c r="L34" s="60">
        <f t="shared" si="10"/>
        <v>-0.15</v>
      </c>
      <c r="M34" s="61"/>
      <c r="N34" s="62">
        <f t="shared" si="11"/>
        <v>-0.003</v>
      </c>
      <c r="O34" s="62">
        <f t="shared" si="12"/>
        <v>-0.051</v>
      </c>
      <c r="P34" s="62">
        <f t="shared" si="13"/>
        <v>-0.0288125</v>
      </c>
      <c r="Q34" s="73">
        <f t="shared" si="14"/>
        <v>0.0151815624594334</v>
      </c>
      <c r="R34" s="74">
        <f t="shared" si="15"/>
        <v>3.84238009027105</v>
      </c>
      <c r="S34" s="74">
        <f t="shared" si="16"/>
        <v>5.0239119680294</v>
      </c>
      <c r="T34" s="74">
        <f t="shared" si="17"/>
        <v>2.6608482125127</v>
      </c>
      <c r="U34" s="74">
        <f t="shared" si="18"/>
        <v>2.6608482125127</v>
      </c>
      <c r="V34" s="75">
        <f t="shared" si="19"/>
        <v>0.999999999999999</v>
      </c>
      <c r="W34" s="76"/>
      <c r="X34" s="76"/>
      <c r="Y34" s="76"/>
      <c r="Z34" s="76"/>
      <c r="AA34" s="85"/>
      <c r="AB34" s="86"/>
      <c r="AC34" s="86"/>
      <c r="AD34" s="87"/>
      <c r="AE34" s="87"/>
      <c r="AF34" s="88"/>
      <c r="AG34" s="100"/>
      <c r="AH34" s="101">
        <v>-0.032</v>
      </c>
      <c r="AI34" s="101">
        <v>-0.038</v>
      </c>
      <c r="AJ34" s="101">
        <v>-0.024</v>
      </c>
      <c r="AK34" s="101">
        <v>-0.051</v>
      </c>
      <c r="AL34" s="101">
        <v>-0.019</v>
      </c>
      <c r="AM34" s="101">
        <v>-0.049</v>
      </c>
      <c r="AN34" s="101">
        <v>-0.022</v>
      </c>
      <c r="AO34" s="101">
        <v>-0.011</v>
      </c>
      <c r="AP34" s="101">
        <v>-0.004</v>
      </c>
      <c r="AQ34" s="101">
        <v>-0.028</v>
      </c>
      <c r="AR34" s="101">
        <v>-0.022</v>
      </c>
      <c r="AS34" s="101">
        <v>-0.003</v>
      </c>
      <c r="AT34" s="101">
        <v>-0.004</v>
      </c>
      <c r="AU34" s="101">
        <v>-0.015</v>
      </c>
      <c r="AV34" s="101">
        <v>-0.02</v>
      </c>
      <c r="AW34" s="101">
        <v>-0.022</v>
      </c>
      <c r="AX34" s="101">
        <v>-0.049</v>
      </c>
      <c r="AY34" s="101">
        <v>-0.045</v>
      </c>
      <c r="AZ34" s="101">
        <v>-0.013</v>
      </c>
      <c r="BA34" s="101">
        <v>-0.024</v>
      </c>
      <c r="BB34" s="101">
        <v>-0.046</v>
      </c>
      <c r="BC34" s="101">
        <v>-0.045</v>
      </c>
      <c r="BD34" s="101">
        <v>-0.028</v>
      </c>
      <c r="BE34" s="101">
        <v>-0.039</v>
      </c>
      <c r="BF34" s="101">
        <v>-0.005</v>
      </c>
      <c r="BG34" s="101">
        <v>-0.024</v>
      </c>
      <c r="BH34" s="101">
        <v>-0.024</v>
      </c>
      <c r="BI34" s="101">
        <v>-0.042</v>
      </c>
      <c r="BJ34" s="101">
        <v>-0.049</v>
      </c>
      <c r="BK34" s="101">
        <v>-0.034</v>
      </c>
      <c r="BL34" s="101">
        <v>-0.042</v>
      </c>
      <c r="BM34" s="101">
        <v>-0.049</v>
      </c>
    </row>
    <row r="35" s="7" customFormat="1" ht="15" customHeight="1" spans="2:65">
      <c r="B35" s="35" t="s">
        <v>109</v>
      </c>
      <c r="C35" s="36" t="s">
        <v>110</v>
      </c>
      <c r="D35" s="36" t="s">
        <v>94</v>
      </c>
      <c r="E35" s="37"/>
      <c r="F35" s="38" t="s">
        <v>55</v>
      </c>
      <c r="G35" s="39">
        <v>0</v>
      </c>
      <c r="H35" s="40">
        <v>0.35</v>
      </c>
      <c r="I35" s="40">
        <v>0</v>
      </c>
      <c r="J35" s="59" t="s">
        <v>56</v>
      </c>
      <c r="K35" s="60">
        <f t="shared" si="9"/>
        <v>0.35</v>
      </c>
      <c r="L35" s="60">
        <f t="shared" si="10"/>
        <v>0</v>
      </c>
      <c r="M35" s="61"/>
      <c r="N35" s="62">
        <f t="shared" si="11"/>
        <v>0.116</v>
      </c>
      <c r="O35" s="62">
        <f t="shared" si="12"/>
        <v>0.062</v>
      </c>
      <c r="P35" s="62">
        <f t="shared" si="13"/>
        <v>0.092125</v>
      </c>
      <c r="Q35" s="73">
        <f t="shared" si="14"/>
        <v>0.0140408390522192</v>
      </c>
      <c r="R35" s="74">
        <f t="shared" si="15"/>
        <v>4.15454753924508</v>
      </c>
      <c r="S35" s="74">
        <f t="shared" si="16"/>
        <v>6.12202255247329</v>
      </c>
      <c r="T35" s="74">
        <f t="shared" si="17"/>
        <v>2.18707252601687</v>
      </c>
      <c r="U35" s="74">
        <f t="shared" si="18"/>
        <v>2.18707252601687</v>
      </c>
      <c r="V35" s="75">
        <f t="shared" si="19"/>
        <v>0.999999999973315</v>
      </c>
      <c r="W35" s="76"/>
      <c r="X35" s="76"/>
      <c r="Y35" s="76"/>
      <c r="Z35" s="76"/>
      <c r="AA35" s="85"/>
      <c r="AB35" s="86"/>
      <c r="AC35" s="86"/>
      <c r="AD35" s="87"/>
      <c r="AE35" s="87"/>
      <c r="AF35" s="88"/>
      <c r="AG35" s="100"/>
      <c r="AH35" s="101">
        <v>0.108</v>
      </c>
      <c r="AI35" s="101">
        <v>0.088</v>
      </c>
      <c r="AJ35" s="101">
        <v>0.084</v>
      </c>
      <c r="AK35" s="101">
        <v>0.116</v>
      </c>
      <c r="AL35" s="101">
        <v>0.102</v>
      </c>
      <c r="AM35" s="101">
        <v>0.072</v>
      </c>
      <c r="AN35" s="101">
        <v>0.08</v>
      </c>
      <c r="AO35" s="101">
        <v>0.088</v>
      </c>
      <c r="AP35" s="101">
        <v>0.108</v>
      </c>
      <c r="AQ35" s="101">
        <v>0.09</v>
      </c>
      <c r="AR35" s="101">
        <v>0.078</v>
      </c>
      <c r="AS35" s="101">
        <v>0.092</v>
      </c>
      <c r="AT35" s="101">
        <v>0.108</v>
      </c>
      <c r="AU35" s="101">
        <v>0.086</v>
      </c>
      <c r="AV35" s="101">
        <v>0.094</v>
      </c>
      <c r="AW35" s="101">
        <v>0.116</v>
      </c>
      <c r="AX35" s="101">
        <v>0.096</v>
      </c>
      <c r="AY35" s="101">
        <v>0.1</v>
      </c>
      <c r="AZ35" s="101">
        <v>0.094</v>
      </c>
      <c r="BA35" s="101">
        <v>0.102</v>
      </c>
      <c r="BB35" s="101">
        <v>0.08</v>
      </c>
      <c r="BC35" s="101">
        <v>0.064</v>
      </c>
      <c r="BD35" s="101">
        <v>0.104</v>
      </c>
      <c r="BE35" s="101">
        <v>0.09</v>
      </c>
      <c r="BF35" s="101">
        <v>0.092</v>
      </c>
      <c r="BG35" s="101">
        <v>0.098</v>
      </c>
      <c r="BH35" s="101">
        <v>0.108</v>
      </c>
      <c r="BI35" s="101">
        <v>0.094</v>
      </c>
      <c r="BJ35" s="101">
        <v>0.066</v>
      </c>
      <c r="BK35" s="101">
        <v>0.088</v>
      </c>
      <c r="BL35" s="101">
        <v>0.062</v>
      </c>
      <c r="BM35" s="101">
        <v>0.1</v>
      </c>
    </row>
    <row r="36" s="7" customFormat="1" ht="15" customHeight="1" spans="2:65">
      <c r="B36" s="35" t="s">
        <v>111</v>
      </c>
      <c r="C36" s="36" t="s">
        <v>112</v>
      </c>
      <c r="D36" s="36" t="s">
        <v>106</v>
      </c>
      <c r="E36" s="37"/>
      <c r="F36" s="38" t="s">
        <v>55</v>
      </c>
      <c r="G36" s="39">
        <v>0</v>
      </c>
      <c r="H36" s="40">
        <v>0.2</v>
      </c>
      <c r="I36" s="40">
        <v>0.15</v>
      </c>
      <c r="J36" s="59" t="s">
        <v>56</v>
      </c>
      <c r="K36" s="60">
        <f t="shared" si="9"/>
        <v>0.2</v>
      </c>
      <c r="L36" s="60">
        <f t="shared" si="10"/>
        <v>-0.15</v>
      </c>
      <c r="M36" s="61"/>
      <c r="N36" s="62">
        <f t="shared" si="11"/>
        <v>0.058</v>
      </c>
      <c r="O36" s="62">
        <f t="shared" si="12"/>
        <v>0.024</v>
      </c>
      <c r="P36" s="62">
        <f t="shared" si="13"/>
        <v>0.03971875</v>
      </c>
      <c r="Q36" s="73">
        <f t="shared" si="14"/>
        <v>0.0107560466865192</v>
      </c>
      <c r="R36" s="74">
        <f t="shared" si="15"/>
        <v>5.4233060745677</v>
      </c>
      <c r="S36" s="74">
        <f t="shared" si="16"/>
        <v>4.96716729579602</v>
      </c>
      <c r="T36" s="74">
        <f t="shared" si="17"/>
        <v>5.87944485333937</v>
      </c>
      <c r="U36" s="74">
        <f t="shared" si="18"/>
        <v>4.96716729579602</v>
      </c>
      <c r="V36" s="75">
        <f t="shared" si="19"/>
        <v>1</v>
      </c>
      <c r="W36" s="76"/>
      <c r="X36" s="76"/>
      <c r="Y36" s="76"/>
      <c r="Z36" s="76"/>
      <c r="AA36" s="85"/>
      <c r="AB36" s="86"/>
      <c r="AC36" s="86"/>
      <c r="AD36" s="87"/>
      <c r="AE36" s="87"/>
      <c r="AF36" s="88"/>
      <c r="AG36" s="100"/>
      <c r="AH36" s="101">
        <v>0.054</v>
      </c>
      <c r="AI36" s="101">
        <v>0.037</v>
      </c>
      <c r="AJ36" s="101">
        <v>0.042</v>
      </c>
      <c r="AK36" s="101">
        <v>0.058</v>
      </c>
      <c r="AL36" s="101">
        <v>0.051</v>
      </c>
      <c r="AM36" s="101">
        <v>0.029</v>
      </c>
      <c r="AN36" s="101">
        <v>0.029</v>
      </c>
      <c r="AO36" s="101">
        <v>0.025</v>
      </c>
      <c r="AP36" s="101">
        <v>0.054</v>
      </c>
      <c r="AQ36" s="101">
        <v>0.038</v>
      </c>
      <c r="AR36" s="101">
        <v>0.039</v>
      </c>
      <c r="AS36" s="101">
        <v>0.046</v>
      </c>
      <c r="AT36" s="101">
        <v>0.046</v>
      </c>
      <c r="AU36" s="101">
        <v>0.043</v>
      </c>
      <c r="AV36" s="101">
        <v>0.03</v>
      </c>
      <c r="AW36" s="101">
        <v>0.058</v>
      </c>
      <c r="AX36" s="101">
        <v>0.04</v>
      </c>
      <c r="AY36" s="101">
        <v>0.05</v>
      </c>
      <c r="AZ36" s="101">
        <v>0.047</v>
      </c>
      <c r="BA36" s="101">
        <v>0.03</v>
      </c>
      <c r="BB36" s="101">
        <v>0.026</v>
      </c>
      <c r="BC36" s="101">
        <v>0.027</v>
      </c>
      <c r="BD36" s="101">
        <v>0.052</v>
      </c>
      <c r="BE36" s="101">
        <v>0.045</v>
      </c>
      <c r="BF36" s="101">
        <v>0.035</v>
      </c>
      <c r="BG36" s="101">
        <v>0.024</v>
      </c>
      <c r="BH36" s="101">
        <v>0.054</v>
      </c>
      <c r="BI36" s="101">
        <v>0.03</v>
      </c>
      <c r="BJ36" s="101">
        <v>0.033</v>
      </c>
      <c r="BK36" s="101">
        <v>0.024</v>
      </c>
      <c r="BL36" s="101">
        <v>0.031</v>
      </c>
      <c r="BM36" s="101">
        <v>0.044</v>
      </c>
    </row>
    <row r="37" s="7" customFormat="1" ht="15" customHeight="1" spans="2:65">
      <c r="B37" s="35" t="s">
        <v>113</v>
      </c>
      <c r="C37" s="36" t="s">
        <v>114</v>
      </c>
      <c r="D37" s="36" t="s">
        <v>106</v>
      </c>
      <c r="E37" s="37"/>
      <c r="F37" s="38" t="s">
        <v>55</v>
      </c>
      <c r="G37" s="43">
        <v>0</v>
      </c>
      <c r="H37" s="40">
        <v>0.2</v>
      </c>
      <c r="I37" s="40">
        <v>0.15</v>
      </c>
      <c r="J37" s="59" t="s">
        <v>56</v>
      </c>
      <c r="K37" s="60">
        <f t="shared" si="9"/>
        <v>0.2</v>
      </c>
      <c r="L37" s="60">
        <f t="shared" si="10"/>
        <v>-0.15</v>
      </c>
      <c r="M37" s="61"/>
      <c r="N37" s="62">
        <f t="shared" si="11"/>
        <v>-0.029</v>
      </c>
      <c r="O37" s="62">
        <f t="shared" si="12"/>
        <v>-0.054</v>
      </c>
      <c r="P37" s="62">
        <f t="shared" si="13"/>
        <v>-0.04078125</v>
      </c>
      <c r="Q37" s="73">
        <f t="shared" si="14"/>
        <v>0.00746058189808707</v>
      </c>
      <c r="R37" s="74">
        <f t="shared" si="15"/>
        <v>7.81887178911477</v>
      </c>
      <c r="S37" s="74">
        <f t="shared" si="16"/>
        <v>10.7579298455588</v>
      </c>
      <c r="T37" s="74">
        <f t="shared" si="17"/>
        <v>4.87981373267074</v>
      </c>
      <c r="U37" s="74">
        <f t="shared" si="18"/>
        <v>4.87981373267074</v>
      </c>
      <c r="V37" s="75">
        <f t="shared" si="19"/>
        <v>1</v>
      </c>
      <c r="W37" s="76"/>
      <c r="X37" s="76"/>
      <c r="Y37" s="76"/>
      <c r="Z37" s="76"/>
      <c r="AA37" s="85"/>
      <c r="AB37" s="86"/>
      <c r="AC37" s="86"/>
      <c r="AD37" s="87"/>
      <c r="AE37" s="87"/>
      <c r="AF37" s="88"/>
      <c r="AG37" s="100"/>
      <c r="AH37" s="105">
        <v>-0.033</v>
      </c>
      <c r="AI37" s="105">
        <v>-0.044</v>
      </c>
      <c r="AJ37" s="105">
        <v>-0.04</v>
      </c>
      <c r="AK37" s="105">
        <v>-0.046</v>
      </c>
      <c r="AL37" s="105">
        <v>-0.029</v>
      </c>
      <c r="AM37" s="105">
        <v>-0.036</v>
      </c>
      <c r="AN37" s="105">
        <v>-0.04</v>
      </c>
      <c r="AO37" s="105">
        <v>-0.044</v>
      </c>
      <c r="AP37" s="105">
        <v>-0.05</v>
      </c>
      <c r="AQ37" s="105">
        <v>-0.045</v>
      </c>
      <c r="AR37" s="105">
        <v>-0.029</v>
      </c>
      <c r="AS37" s="105">
        <v>-0.03</v>
      </c>
      <c r="AT37" s="105">
        <v>-0.054</v>
      </c>
      <c r="AU37" s="105">
        <v>-0.043</v>
      </c>
      <c r="AV37" s="105">
        <v>-0.047</v>
      </c>
      <c r="AW37" s="105">
        <v>-0.038</v>
      </c>
      <c r="AX37" s="105">
        <v>-0.048</v>
      </c>
      <c r="AY37" s="105">
        <v>-0.046</v>
      </c>
      <c r="AZ37" s="105">
        <v>-0.041</v>
      </c>
      <c r="BA37" s="105">
        <v>-0.051</v>
      </c>
      <c r="BB37" s="105">
        <v>-0.04</v>
      </c>
      <c r="BC37" s="105">
        <v>-0.032</v>
      </c>
      <c r="BD37" s="105">
        <v>-0.037</v>
      </c>
      <c r="BE37" s="105">
        <v>-0.03</v>
      </c>
      <c r="BF37" s="105">
        <v>-0.046</v>
      </c>
      <c r="BG37" s="105">
        <v>-0.049</v>
      </c>
      <c r="BH37" s="105">
        <v>-0.035</v>
      </c>
      <c r="BI37" s="105">
        <v>-0.047</v>
      </c>
      <c r="BJ37" s="105">
        <v>-0.032</v>
      </c>
      <c r="BK37" s="105">
        <v>-0.044</v>
      </c>
      <c r="BL37" s="105">
        <v>-0.029</v>
      </c>
      <c r="BM37" s="105">
        <v>-0.05</v>
      </c>
    </row>
    <row r="38" s="7" customFormat="1" ht="15" customHeight="1" spans="2:65">
      <c r="B38" s="35" t="s">
        <v>115</v>
      </c>
      <c r="C38" s="36" t="s">
        <v>116</v>
      </c>
      <c r="D38" s="36" t="s">
        <v>94</v>
      </c>
      <c r="E38" s="37"/>
      <c r="F38" s="38" t="s">
        <v>55</v>
      </c>
      <c r="G38" s="43">
        <v>0</v>
      </c>
      <c r="H38" s="44">
        <v>0.35</v>
      </c>
      <c r="I38" s="44">
        <v>0</v>
      </c>
      <c r="J38" s="59" t="s">
        <v>56</v>
      </c>
      <c r="K38" s="60">
        <f t="shared" si="9"/>
        <v>0.35</v>
      </c>
      <c r="L38" s="60">
        <f t="shared" si="10"/>
        <v>0</v>
      </c>
      <c r="M38" s="61"/>
      <c r="N38" s="62">
        <f t="shared" si="11"/>
        <v>0.138</v>
      </c>
      <c r="O38" s="62">
        <f t="shared" si="12"/>
        <v>0.056</v>
      </c>
      <c r="P38" s="62">
        <f t="shared" si="13"/>
        <v>0.10325</v>
      </c>
      <c r="Q38" s="73">
        <f t="shared" si="14"/>
        <v>0.0252458875603469</v>
      </c>
      <c r="R38" s="74">
        <f t="shared" si="15"/>
        <v>2.31060734917302</v>
      </c>
      <c r="S38" s="74">
        <f t="shared" si="16"/>
        <v>3.25795636233396</v>
      </c>
      <c r="T38" s="74">
        <f t="shared" si="17"/>
        <v>1.36325833601208</v>
      </c>
      <c r="U38" s="74">
        <f t="shared" si="18"/>
        <v>1.36325833601208</v>
      </c>
      <c r="V38" s="75">
        <f t="shared" si="19"/>
        <v>0.99997841040829</v>
      </c>
      <c r="W38" s="76"/>
      <c r="X38" s="76"/>
      <c r="Y38" s="76"/>
      <c r="Z38" s="76"/>
      <c r="AA38" s="85"/>
      <c r="AB38" s="86"/>
      <c r="AC38" s="86"/>
      <c r="AD38" s="87"/>
      <c r="AE38" s="87"/>
      <c r="AF38" s="88"/>
      <c r="AG38" s="100"/>
      <c r="AH38" s="105">
        <v>0.09</v>
      </c>
      <c r="AI38" s="105">
        <v>0.12</v>
      </c>
      <c r="AJ38" s="105">
        <v>0.116</v>
      </c>
      <c r="AK38" s="105">
        <v>0.098</v>
      </c>
      <c r="AL38" s="105">
        <v>0.064</v>
      </c>
      <c r="AM38" s="105">
        <v>0.056</v>
      </c>
      <c r="AN38" s="105">
        <v>0.086</v>
      </c>
      <c r="AO38" s="105">
        <v>0.094</v>
      </c>
      <c r="AP38" s="105">
        <v>0.08</v>
      </c>
      <c r="AQ38" s="105">
        <v>0.102</v>
      </c>
      <c r="AR38" s="105">
        <v>0.118</v>
      </c>
      <c r="AS38" s="105">
        <v>0.134</v>
      </c>
      <c r="AT38" s="105">
        <v>0.118</v>
      </c>
      <c r="AU38" s="105">
        <v>0.108</v>
      </c>
      <c r="AV38" s="105">
        <v>0.072</v>
      </c>
      <c r="AW38" s="105">
        <v>0.124</v>
      </c>
      <c r="AX38" s="105">
        <v>0.088</v>
      </c>
      <c r="AY38" s="105">
        <v>0.092</v>
      </c>
      <c r="AZ38" s="105">
        <v>0.134</v>
      </c>
      <c r="BA38" s="105">
        <v>0.134</v>
      </c>
      <c r="BB38" s="105">
        <v>0.134</v>
      </c>
      <c r="BC38" s="105">
        <v>0.11</v>
      </c>
      <c r="BD38" s="105">
        <v>0.106</v>
      </c>
      <c r="BE38" s="105">
        <v>0.114</v>
      </c>
      <c r="BF38" s="105">
        <v>0.056</v>
      </c>
      <c r="BG38" s="105">
        <v>0.138</v>
      </c>
      <c r="BH38" s="105">
        <v>0.122</v>
      </c>
      <c r="BI38" s="105">
        <v>0.1</v>
      </c>
      <c r="BJ38" s="105">
        <v>0.13</v>
      </c>
      <c r="BK38" s="105">
        <v>0.066</v>
      </c>
      <c r="BL38" s="105">
        <v>0.066</v>
      </c>
      <c r="BM38" s="105">
        <v>0.134</v>
      </c>
    </row>
    <row r="39" s="7" customFormat="1" ht="15" customHeight="1" spans="2:65">
      <c r="B39" s="35" t="s">
        <v>117</v>
      </c>
      <c r="C39" s="36" t="s">
        <v>118</v>
      </c>
      <c r="D39" s="36" t="s">
        <v>106</v>
      </c>
      <c r="E39" s="37"/>
      <c r="F39" s="38" t="s">
        <v>55</v>
      </c>
      <c r="G39" s="43">
        <v>0</v>
      </c>
      <c r="H39" s="40">
        <v>0.2</v>
      </c>
      <c r="I39" s="40">
        <v>0.15</v>
      </c>
      <c r="J39" s="59" t="s">
        <v>56</v>
      </c>
      <c r="K39" s="60">
        <f t="shared" si="9"/>
        <v>0.2</v>
      </c>
      <c r="L39" s="60">
        <f t="shared" si="10"/>
        <v>-0.15</v>
      </c>
      <c r="M39" s="61"/>
      <c r="N39" s="62">
        <f t="shared" si="11"/>
        <v>0.053</v>
      </c>
      <c r="O39" s="62">
        <f t="shared" si="12"/>
        <v>0.005</v>
      </c>
      <c r="P39" s="62">
        <f t="shared" si="13"/>
        <v>0.026125</v>
      </c>
      <c r="Q39" s="73">
        <f t="shared" si="14"/>
        <v>0.0152055804696616</v>
      </c>
      <c r="R39" s="74">
        <f t="shared" si="15"/>
        <v>3.83631084980418</v>
      </c>
      <c r="S39" s="74">
        <f t="shared" si="16"/>
        <v>3.81164885148401</v>
      </c>
      <c r="T39" s="74">
        <f t="shared" si="17"/>
        <v>3.86097284812435</v>
      </c>
      <c r="U39" s="74">
        <f t="shared" si="18"/>
        <v>3.81164885148401</v>
      </c>
      <c r="V39" s="75">
        <f t="shared" si="19"/>
        <v>1</v>
      </c>
      <c r="W39" s="76"/>
      <c r="X39" s="76"/>
      <c r="Y39" s="76"/>
      <c r="Z39" s="76"/>
      <c r="AA39" s="85"/>
      <c r="AB39" s="86"/>
      <c r="AC39" s="86"/>
      <c r="AD39" s="87"/>
      <c r="AE39" s="87"/>
      <c r="AF39" s="88"/>
      <c r="AG39" s="100"/>
      <c r="AH39" s="105">
        <v>0.022</v>
      </c>
      <c r="AI39" s="105">
        <v>0.032</v>
      </c>
      <c r="AJ39" s="105">
        <v>0.009</v>
      </c>
      <c r="AK39" s="105">
        <v>0.049</v>
      </c>
      <c r="AL39" s="105">
        <v>0.018</v>
      </c>
      <c r="AM39" s="105">
        <v>0.005</v>
      </c>
      <c r="AN39" s="105">
        <v>0.043</v>
      </c>
      <c r="AO39" s="105">
        <v>0.047</v>
      </c>
      <c r="AP39" s="105">
        <v>0.012</v>
      </c>
      <c r="AQ39" s="105">
        <v>0.051</v>
      </c>
      <c r="AR39" s="105">
        <v>0.053</v>
      </c>
      <c r="AS39" s="105">
        <v>0.031</v>
      </c>
      <c r="AT39" s="105">
        <v>0.011</v>
      </c>
      <c r="AU39" s="105">
        <v>0.022</v>
      </c>
      <c r="AV39" s="105">
        <v>0.006</v>
      </c>
      <c r="AW39" s="105">
        <v>0.037</v>
      </c>
      <c r="AX39" s="105">
        <v>0.044</v>
      </c>
      <c r="AY39" s="105">
        <v>0.033</v>
      </c>
      <c r="AZ39" s="105">
        <v>0.019</v>
      </c>
      <c r="BA39" s="105">
        <v>0.025</v>
      </c>
      <c r="BB39" s="105">
        <v>0.008</v>
      </c>
      <c r="BC39" s="105">
        <v>0.028</v>
      </c>
      <c r="BD39" s="105">
        <v>0.01</v>
      </c>
      <c r="BE39" s="105">
        <v>0.045</v>
      </c>
      <c r="BF39" s="105">
        <v>0.021</v>
      </c>
      <c r="BG39" s="105">
        <v>0.018</v>
      </c>
      <c r="BH39" s="105">
        <v>0.006</v>
      </c>
      <c r="BI39" s="105">
        <v>0.05</v>
      </c>
      <c r="BJ39" s="105">
        <v>0.02</v>
      </c>
      <c r="BK39" s="105">
        <v>0.025</v>
      </c>
      <c r="BL39" s="105">
        <v>0.026</v>
      </c>
      <c r="BM39" s="105">
        <v>0.01</v>
      </c>
    </row>
    <row r="40" s="7" customFormat="1" ht="15" customHeight="1" spans="2:65">
      <c r="B40" s="35" t="s">
        <v>119</v>
      </c>
      <c r="C40" s="36" t="s">
        <v>120</v>
      </c>
      <c r="D40" s="36" t="s">
        <v>106</v>
      </c>
      <c r="E40" s="37"/>
      <c r="F40" s="38" t="s">
        <v>55</v>
      </c>
      <c r="G40" s="43">
        <v>0</v>
      </c>
      <c r="H40" s="40">
        <v>0.2</v>
      </c>
      <c r="I40" s="40">
        <v>0.15</v>
      </c>
      <c r="J40" s="59" t="s">
        <v>56</v>
      </c>
      <c r="K40" s="60">
        <f t="shared" si="9"/>
        <v>0.2</v>
      </c>
      <c r="L40" s="60">
        <f t="shared" si="10"/>
        <v>-0.15</v>
      </c>
      <c r="M40" s="61"/>
      <c r="N40" s="62">
        <f t="shared" si="11"/>
        <v>-0.025</v>
      </c>
      <c r="O40" s="62">
        <f t="shared" si="12"/>
        <v>-0.069</v>
      </c>
      <c r="P40" s="62">
        <f t="shared" si="13"/>
        <v>-0.048875</v>
      </c>
      <c r="Q40" s="73">
        <f t="shared" si="14"/>
        <v>0.0148579293482009</v>
      </c>
      <c r="R40" s="74">
        <f t="shared" si="15"/>
        <v>3.92607421709115</v>
      </c>
      <c r="S40" s="74">
        <f t="shared" si="16"/>
        <v>5.58343840444891</v>
      </c>
      <c r="T40" s="74">
        <f t="shared" si="17"/>
        <v>2.26871002973338</v>
      </c>
      <c r="U40" s="74">
        <f t="shared" si="18"/>
        <v>2.26871002973338</v>
      </c>
      <c r="V40" s="75">
        <f t="shared" si="19"/>
        <v>0.999999999994987</v>
      </c>
      <c r="W40" s="76"/>
      <c r="X40" s="76"/>
      <c r="Y40" s="76"/>
      <c r="Z40" s="76"/>
      <c r="AA40" s="85"/>
      <c r="AB40" s="86"/>
      <c r="AC40" s="86"/>
      <c r="AD40" s="87"/>
      <c r="AE40" s="87"/>
      <c r="AF40" s="88"/>
      <c r="AG40" s="100"/>
      <c r="AH40" s="105">
        <v>-0.045</v>
      </c>
      <c r="AI40" s="105">
        <v>-0.06</v>
      </c>
      <c r="AJ40" s="105">
        <v>-0.058</v>
      </c>
      <c r="AK40" s="105">
        <v>-0.025</v>
      </c>
      <c r="AL40" s="105">
        <v>-0.032</v>
      </c>
      <c r="AM40" s="105">
        <v>-0.028</v>
      </c>
      <c r="AN40" s="105">
        <v>-0.033</v>
      </c>
      <c r="AO40" s="105">
        <v>-0.027</v>
      </c>
      <c r="AP40" s="105">
        <v>-0.04</v>
      </c>
      <c r="AQ40" s="105">
        <v>-0.038</v>
      </c>
      <c r="AR40" s="105">
        <v>-0.059</v>
      </c>
      <c r="AS40" s="105">
        <v>-0.067</v>
      </c>
      <c r="AT40" s="105">
        <v>-0.059</v>
      </c>
      <c r="AU40" s="105">
        <v>-0.054</v>
      </c>
      <c r="AV40" s="105">
        <v>-0.036</v>
      </c>
      <c r="AW40" s="105">
        <v>-0.062</v>
      </c>
      <c r="AX40" s="105">
        <v>-0.038</v>
      </c>
      <c r="AY40" s="105">
        <v>-0.046</v>
      </c>
      <c r="AZ40" s="105">
        <v>-0.067</v>
      </c>
      <c r="BA40" s="105">
        <v>-0.067</v>
      </c>
      <c r="BB40" s="105">
        <v>-0.067</v>
      </c>
      <c r="BC40" s="105">
        <v>-0.055</v>
      </c>
      <c r="BD40" s="105">
        <v>-0.053</v>
      </c>
      <c r="BE40" s="105">
        <v>-0.057</v>
      </c>
      <c r="BF40" s="105">
        <v>-0.028</v>
      </c>
      <c r="BG40" s="105">
        <v>-0.069</v>
      </c>
      <c r="BH40" s="105">
        <v>-0.061</v>
      </c>
      <c r="BI40" s="105">
        <v>-0.035</v>
      </c>
      <c r="BJ40" s="105">
        <v>-0.065</v>
      </c>
      <c r="BK40" s="105">
        <v>-0.033</v>
      </c>
      <c r="BL40" s="105">
        <v>-0.033</v>
      </c>
      <c r="BM40" s="105">
        <v>-0.067</v>
      </c>
    </row>
    <row r="41" ht="15" customHeight="1" spans="1:65">
      <c r="A41" s="41"/>
      <c r="B41" s="35" t="s">
        <v>121</v>
      </c>
      <c r="C41" s="36" t="s">
        <v>122</v>
      </c>
      <c r="D41" s="36" t="s">
        <v>54</v>
      </c>
      <c r="E41" s="42"/>
      <c r="F41" s="38" t="s">
        <v>55</v>
      </c>
      <c r="G41" s="43">
        <v>4</v>
      </c>
      <c r="H41" s="44">
        <v>0.38</v>
      </c>
      <c r="I41" s="44">
        <v>0.38</v>
      </c>
      <c r="J41" s="59" t="s">
        <v>56</v>
      </c>
      <c r="K41" s="60">
        <f t="shared" si="9"/>
        <v>4.38</v>
      </c>
      <c r="L41" s="60">
        <f t="shared" si="10"/>
        <v>3.62</v>
      </c>
      <c r="M41" s="61"/>
      <c r="N41" s="62">
        <f t="shared" si="11"/>
        <v>4.163</v>
      </c>
      <c r="O41" s="62">
        <f t="shared" si="12"/>
        <v>3.944</v>
      </c>
      <c r="P41" s="62">
        <f t="shared" si="13"/>
        <v>4.0608125</v>
      </c>
      <c r="Q41" s="73">
        <f t="shared" si="14"/>
        <v>0.0747552727668866</v>
      </c>
      <c r="R41" s="74">
        <f t="shared" si="15"/>
        <v>1.69441782470192</v>
      </c>
      <c r="S41" s="74">
        <f t="shared" si="16"/>
        <v>1.42325523532117</v>
      </c>
      <c r="T41" s="74">
        <f t="shared" si="17"/>
        <v>1.96558041408267</v>
      </c>
      <c r="U41" s="74">
        <f t="shared" si="18"/>
        <v>1.42325523532117</v>
      </c>
      <c r="V41" s="75">
        <f t="shared" si="19"/>
        <v>0.999990214225647</v>
      </c>
      <c r="W41" s="77" t="str">
        <f t="shared" ref="W41:W49" si="20">IF($P41="","",IF(F41="Tolerance",IF(($X$9*3*Q41+P41)-G41&lt;I41,"",($X$9*3*Q41+P41)-G41),IF(OR(F41="GD&amp;T",F41="MAX"),IF(($X$9*3*Q41+P41)&lt;I41,"",($X$9*3*Q41+P41)),"")))</f>
        <v/>
      </c>
      <c r="X41" s="77">
        <f t="shared" ref="X41:X49" si="21">IF(P41="","",IF(F41="Tolerance",IF(-(($X$9*3*Q41)-P41)-G41&gt;H41,"",-(($X$9*3*Q41)-P41)-G41),IF(F41="MIN",IF(-(($X$9*3*Q41)-P41)&gt;H41,"",-(($X$9*3*Q41)-P41)),"")))</f>
        <v>-0.237461038339879</v>
      </c>
      <c r="Y41" s="77">
        <f t="shared" ref="Y41:Y49" si="22">IF(OR(G41="",P41=""),"",P41-G41)</f>
        <v>0.060812499999999</v>
      </c>
      <c r="Z41" s="77" t="str">
        <f t="shared" ref="Z41:Z49" si="23">IF(OR($R41&gt;$Z$9,$Q41=""),"",$Z$9*6*$Q41)</f>
        <v/>
      </c>
      <c r="AA41" s="89"/>
      <c r="AB41" s="90" t="str">
        <f t="shared" ref="AB41:AB49" si="24">IF(AA41="","",IF(AA41&gt;=0.966,"Normal","Not Normal"))</f>
        <v/>
      </c>
      <c r="AC41" s="91"/>
      <c r="AD41" s="92"/>
      <c r="AE41" s="92"/>
      <c r="AF41" s="93"/>
      <c r="AG41" s="102"/>
      <c r="AH41" s="103">
        <v>4.119</v>
      </c>
      <c r="AI41" s="101">
        <v>4.09</v>
      </c>
      <c r="AJ41" s="101">
        <v>3.981</v>
      </c>
      <c r="AK41" s="101">
        <v>4.132</v>
      </c>
      <c r="AL41" s="101">
        <v>4.15</v>
      </c>
      <c r="AM41" s="101">
        <v>4.163</v>
      </c>
      <c r="AN41" s="101">
        <v>3.988</v>
      </c>
      <c r="AO41" s="101">
        <v>4.067</v>
      </c>
      <c r="AP41" s="101">
        <v>4.091</v>
      </c>
      <c r="AQ41" s="101">
        <v>4.052</v>
      </c>
      <c r="AR41" s="101">
        <v>4.08</v>
      </c>
      <c r="AS41" s="101">
        <v>4.02</v>
      </c>
      <c r="AT41" s="101">
        <v>3.951</v>
      </c>
      <c r="AU41" s="101">
        <v>3.988</v>
      </c>
      <c r="AV41" s="101">
        <v>4.102</v>
      </c>
      <c r="AW41" s="101">
        <v>3.961</v>
      </c>
      <c r="AX41" s="101">
        <v>4.046</v>
      </c>
      <c r="AY41" s="101">
        <v>4.161</v>
      </c>
      <c r="AZ41" s="101">
        <v>3.944</v>
      </c>
      <c r="BA41" s="101">
        <v>3.96</v>
      </c>
      <c r="BB41" s="101">
        <v>3.967</v>
      </c>
      <c r="BC41" s="101">
        <v>4.13</v>
      </c>
      <c r="BD41" s="101">
        <v>4.131</v>
      </c>
      <c r="BE41" s="101">
        <v>4.133</v>
      </c>
      <c r="BF41" s="101">
        <v>3.989</v>
      </c>
      <c r="BG41" s="101">
        <v>4.115</v>
      </c>
      <c r="BH41" s="101">
        <v>4.131</v>
      </c>
      <c r="BI41" s="101">
        <v>3.952</v>
      </c>
      <c r="BJ41" s="101">
        <v>4.152</v>
      </c>
      <c r="BK41" s="101">
        <v>4.145</v>
      </c>
      <c r="BL41" s="101">
        <v>4.055</v>
      </c>
      <c r="BM41" s="101">
        <v>4</v>
      </c>
    </row>
    <row r="42" ht="15" customHeight="1" spans="1:65">
      <c r="A42" s="41"/>
      <c r="B42" s="35" t="s">
        <v>123</v>
      </c>
      <c r="C42" s="35" t="s">
        <v>124</v>
      </c>
      <c r="D42" s="35" t="s">
        <v>125</v>
      </c>
      <c r="E42" s="42"/>
      <c r="F42" s="38" t="s">
        <v>55</v>
      </c>
      <c r="G42" s="43">
        <v>2.26</v>
      </c>
      <c r="H42" s="44">
        <v>0.8</v>
      </c>
      <c r="I42" s="44">
        <v>0.8</v>
      </c>
      <c r="J42" s="59" t="s">
        <v>56</v>
      </c>
      <c r="K42" s="60">
        <f t="shared" si="9"/>
        <v>3.06</v>
      </c>
      <c r="L42" s="60">
        <f t="shared" si="10"/>
        <v>1.46</v>
      </c>
      <c r="M42" s="61"/>
      <c r="N42" s="62">
        <f t="shared" si="11"/>
        <v>2.481</v>
      </c>
      <c r="O42" s="62">
        <f t="shared" si="12"/>
        <v>2.116</v>
      </c>
      <c r="P42" s="62">
        <f t="shared" si="13"/>
        <v>2.31390625</v>
      </c>
      <c r="Q42" s="73">
        <f t="shared" si="14"/>
        <v>0.118114039856786</v>
      </c>
      <c r="R42" s="74">
        <f t="shared" si="15"/>
        <v>2.257705070371</v>
      </c>
      <c r="S42" s="74">
        <f t="shared" si="16"/>
        <v>2.10557455293389</v>
      </c>
      <c r="T42" s="74">
        <f t="shared" si="17"/>
        <v>2.40983558780811</v>
      </c>
      <c r="U42" s="74">
        <f t="shared" si="18"/>
        <v>2.10557455293389</v>
      </c>
      <c r="V42" s="75">
        <f t="shared" si="19"/>
        <v>0.999999999866174</v>
      </c>
      <c r="W42" s="77" t="str">
        <f t="shared" si="20"/>
        <v/>
      </c>
      <c r="X42" s="77">
        <f t="shared" si="21"/>
        <v>-0.417368769028573</v>
      </c>
      <c r="Y42" s="77">
        <f t="shared" si="22"/>
        <v>0.0539062500000007</v>
      </c>
      <c r="Z42" s="77" t="str">
        <f t="shared" si="23"/>
        <v/>
      </c>
      <c r="AA42" s="89"/>
      <c r="AB42" s="90" t="str">
        <f t="shared" si="24"/>
        <v/>
      </c>
      <c r="AC42" s="91"/>
      <c r="AD42" s="92"/>
      <c r="AE42" s="92"/>
      <c r="AF42" s="93"/>
      <c r="AG42" s="102"/>
      <c r="AH42" s="101">
        <v>2.195</v>
      </c>
      <c r="AI42" s="101">
        <v>2.458</v>
      </c>
      <c r="AJ42" s="101">
        <v>2.167</v>
      </c>
      <c r="AK42" s="101">
        <v>2.327</v>
      </c>
      <c r="AL42" s="101">
        <v>2.458</v>
      </c>
      <c r="AM42" s="101">
        <v>2.312</v>
      </c>
      <c r="AN42" s="101">
        <v>2.134</v>
      </c>
      <c r="AO42" s="101">
        <v>2.481</v>
      </c>
      <c r="AP42" s="101">
        <v>2.444</v>
      </c>
      <c r="AQ42" s="101">
        <v>2.32</v>
      </c>
      <c r="AR42" s="101">
        <v>2.286</v>
      </c>
      <c r="AS42" s="101">
        <v>2.464</v>
      </c>
      <c r="AT42" s="101">
        <v>2.358</v>
      </c>
      <c r="AU42" s="101">
        <v>2.224</v>
      </c>
      <c r="AV42" s="101">
        <v>2.116</v>
      </c>
      <c r="AW42" s="101">
        <v>2.188</v>
      </c>
      <c r="AX42" s="101">
        <v>2.473</v>
      </c>
      <c r="AY42" s="101">
        <v>2.216</v>
      </c>
      <c r="AZ42" s="101">
        <v>2.452</v>
      </c>
      <c r="BA42" s="101">
        <v>2.279</v>
      </c>
      <c r="BB42" s="101">
        <v>2.46</v>
      </c>
      <c r="BC42" s="101">
        <v>2.123</v>
      </c>
      <c r="BD42" s="101">
        <v>2.22</v>
      </c>
      <c r="BE42" s="101">
        <v>2.384</v>
      </c>
      <c r="BF42" s="101">
        <v>2.374</v>
      </c>
      <c r="BG42" s="101">
        <v>2.356</v>
      </c>
      <c r="BH42" s="101">
        <v>2.465</v>
      </c>
      <c r="BI42" s="101">
        <v>2.257</v>
      </c>
      <c r="BJ42" s="101">
        <v>2.379</v>
      </c>
      <c r="BK42" s="101">
        <v>2.27</v>
      </c>
      <c r="BL42" s="101">
        <v>2.19</v>
      </c>
      <c r="BM42" s="101">
        <v>2.215</v>
      </c>
    </row>
    <row r="43" ht="15" customHeight="1" spans="1:65">
      <c r="A43" s="41"/>
      <c r="B43" s="35" t="s">
        <v>126</v>
      </c>
      <c r="C43" s="35" t="s">
        <v>127</v>
      </c>
      <c r="D43" s="35" t="s">
        <v>125</v>
      </c>
      <c r="E43" s="42"/>
      <c r="F43" s="38" t="s">
        <v>55</v>
      </c>
      <c r="G43" s="43">
        <v>26.51</v>
      </c>
      <c r="H43" s="44">
        <v>0.8</v>
      </c>
      <c r="I43" s="44">
        <v>0.8</v>
      </c>
      <c r="J43" s="59" t="s">
        <v>56</v>
      </c>
      <c r="K43" s="60">
        <f t="shared" si="9"/>
        <v>27.31</v>
      </c>
      <c r="L43" s="60">
        <f t="shared" si="10"/>
        <v>25.71</v>
      </c>
      <c r="M43" s="61"/>
      <c r="N43" s="62">
        <f t="shared" si="11"/>
        <v>26.805</v>
      </c>
      <c r="O43" s="62">
        <f t="shared" si="12"/>
        <v>26.378</v>
      </c>
      <c r="P43" s="62">
        <f t="shared" si="13"/>
        <v>26.601</v>
      </c>
      <c r="Q43" s="73">
        <f t="shared" si="14"/>
        <v>0.125689068480452</v>
      </c>
      <c r="R43" s="74">
        <f t="shared" si="15"/>
        <v>2.1216377039833</v>
      </c>
      <c r="S43" s="74">
        <f t="shared" si="16"/>
        <v>1.88030141515521</v>
      </c>
      <c r="T43" s="74">
        <f t="shared" si="17"/>
        <v>2.36297399281139</v>
      </c>
      <c r="U43" s="74">
        <f t="shared" si="18"/>
        <v>1.88030141515521</v>
      </c>
      <c r="V43" s="75">
        <f t="shared" si="19"/>
        <v>0.999999991541353</v>
      </c>
      <c r="W43" s="77" t="str">
        <f t="shared" si="20"/>
        <v/>
      </c>
      <c r="X43" s="77">
        <f t="shared" si="21"/>
        <v>-0.410499383237006</v>
      </c>
      <c r="Y43" s="77">
        <f t="shared" si="22"/>
        <v>0.0909999999999975</v>
      </c>
      <c r="Z43" s="77" t="str">
        <f t="shared" si="23"/>
        <v/>
      </c>
      <c r="AA43" s="89"/>
      <c r="AB43" s="90" t="str">
        <f t="shared" si="24"/>
        <v/>
      </c>
      <c r="AC43" s="91"/>
      <c r="AD43" s="92"/>
      <c r="AE43" s="92"/>
      <c r="AF43" s="93"/>
      <c r="AG43" s="102"/>
      <c r="AH43" s="101">
        <v>26.557</v>
      </c>
      <c r="AI43" s="101">
        <v>26.53</v>
      </c>
      <c r="AJ43" s="101">
        <v>26.511</v>
      </c>
      <c r="AK43" s="101">
        <v>26.534</v>
      </c>
      <c r="AL43" s="101">
        <v>26.54</v>
      </c>
      <c r="AM43" s="101">
        <v>26.796</v>
      </c>
      <c r="AN43" s="101">
        <v>26.778</v>
      </c>
      <c r="AO43" s="101">
        <v>26.657</v>
      </c>
      <c r="AP43" s="101">
        <v>26.632</v>
      </c>
      <c r="AQ43" s="101">
        <v>26.507</v>
      </c>
      <c r="AR43" s="101">
        <v>26.774</v>
      </c>
      <c r="AS43" s="101">
        <v>26.547</v>
      </c>
      <c r="AT43" s="101">
        <v>26.69</v>
      </c>
      <c r="AU43" s="101">
        <v>26.739</v>
      </c>
      <c r="AV43" s="101">
        <v>26.511</v>
      </c>
      <c r="AW43" s="101">
        <v>26.382</v>
      </c>
      <c r="AX43" s="101">
        <v>26.697</v>
      </c>
      <c r="AY43" s="101">
        <v>26.591</v>
      </c>
      <c r="AZ43" s="101">
        <v>26.656</v>
      </c>
      <c r="BA43" s="101">
        <v>26.401</v>
      </c>
      <c r="BB43" s="101">
        <v>26.701</v>
      </c>
      <c r="BC43" s="101">
        <v>26.54</v>
      </c>
      <c r="BD43" s="101">
        <v>26.485</v>
      </c>
      <c r="BE43" s="101">
        <v>26.597</v>
      </c>
      <c r="BF43" s="101">
        <v>26.805</v>
      </c>
      <c r="BG43" s="101">
        <v>26.495</v>
      </c>
      <c r="BH43" s="101">
        <v>26.486</v>
      </c>
      <c r="BI43" s="101">
        <v>26.537</v>
      </c>
      <c r="BJ43" s="101">
        <v>26.784</v>
      </c>
      <c r="BK43" s="101">
        <v>26.378</v>
      </c>
      <c r="BL43" s="101">
        <v>26.605</v>
      </c>
      <c r="BM43" s="101">
        <v>26.789</v>
      </c>
    </row>
    <row r="44" ht="15" customHeight="1" spans="1:65">
      <c r="A44" s="41"/>
      <c r="B44" s="35" t="s">
        <v>128</v>
      </c>
      <c r="C44" s="35" t="s">
        <v>129</v>
      </c>
      <c r="D44" s="35" t="s">
        <v>130</v>
      </c>
      <c r="E44" s="42"/>
      <c r="F44" s="38" t="s">
        <v>55</v>
      </c>
      <c r="G44" s="43">
        <v>0</v>
      </c>
      <c r="H44" s="44">
        <v>0.14</v>
      </c>
      <c r="I44" s="44">
        <v>0</v>
      </c>
      <c r="J44" s="59" t="s">
        <v>56</v>
      </c>
      <c r="K44" s="60">
        <f t="shared" ref="K44:K61" si="25">IF(AND(G44="",H44=""),"",IF(G44="",H44,G44+H44))</f>
        <v>0.14</v>
      </c>
      <c r="L44" s="60">
        <f t="shared" ref="L44:L61" si="26">IF(AND(G44="",I44=""),"",IF(G44="",I44,G44-I44))</f>
        <v>0</v>
      </c>
      <c r="M44" s="61"/>
      <c r="N44" s="62">
        <f t="shared" si="11"/>
        <v>0.069</v>
      </c>
      <c r="O44" s="62">
        <f t="shared" si="12"/>
        <v>0.064</v>
      </c>
      <c r="P44" s="62">
        <f t="shared" si="13"/>
        <v>0.066125</v>
      </c>
      <c r="Q44" s="73">
        <f t="shared" si="14"/>
        <v>0.00151870063307527</v>
      </c>
      <c r="R44" s="74">
        <f t="shared" si="15"/>
        <v>15.3640110665423</v>
      </c>
      <c r="S44" s="74">
        <f t="shared" si="16"/>
        <v>16.2145188220117</v>
      </c>
      <c r="T44" s="74">
        <f t="shared" si="17"/>
        <v>14.513503311073</v>
      </c>
      <c r="U44" s="74">
        <f t="shared" si="18"/>
        <v>14.513503311073</v>
      </c>
      <c r="V44" s="75">
        <f t="shared" si="19"/>
        <v>1</v>
      </c>
      <c r="W44" s="77">
        <f t="shared" si="20"/>
        <v>0.0721846155259703</v>
      </c>
      <c r="X44" s="77">
        <f t="shared" si="21"/>
        <v>0.0600653844740297</v>
      </c>
      <c r="Y44" s="77">
        <f t="shared" si="22"/>
        <v>0.066125</v>
      </c>
      <c r="Z44" s="77" t="str">
        <f t="shared" si="23"/>
        <v/>
      </c>
      <c r="AA44" s="89"/>
      <c r="AB44" s="90" t="str">
        <f t="shared" si="24"/>
        <v/>
      </c>
      <c r="AC44" s="91"/>
      <c r="AD44" s="92"/>
      <c r="AE44" s="92"/>
      <c r="AF44" s="93"/>
      <c r="AG44" s="102"/>
      <c r="AH44" s="101">
        <v>0.069</v>
      </c>
      <c r="AI44" s="101">
        <v>0.065</v>
      </c>
      <c r="AJ44" s="101">
        <v>0.068</v>
      </c>
      <c r="AK44" s="101">
        <v>0.065</v>
      </c>
      <c r="AL44" s="101">
        <v>0.067</v>
      </c>
      <c r="AM44" s="101">
        <v>0.065</v>
      </c>
      <c r="AN44" s="101">
        <v>0.068</v>
      </c>
      <c r="AO44" s="101">
        <v>0.064</v>
      </c>
      <c r="AP44" s="101">
        <v>0.064</v>
      </c>
      <c r="AQ44" s="101">
        <v>0.064</v>
      </c>
      <c r="AR44" s="101">
        <v>0.068</v>
      </c>
      <c r="AS44" s="101">
        <v>0.064</v>
      </c>
      <c r="AT44" s="101">
        <v>0.065</v>
      </c>
      <c r="AU44" s="101">
        <v>0.067</v>
      </c>
      <c r="AV44" s="101">
        <v>0.064</v>
      </c>
      <c r="AW44" s="101">
        <v>0.068</v>
      </c>
      <c r="AX44" s="101">
        <v>0.067</v>
      </c>
      <c r="AY44" s="101">
        <v>0.067</v>
      </c>
      <c r="AZ44" s="101">
        <v>0.067</v>
      </c>
      <c r="BA44" s="101">
        <v>0.066</v>
      </c>
      <c r="BB44" s="101">
        <v>0.064</v>
      </c>
      <c r="BC44" s="101">
        <v>0.066</v>
      </c>
      <c r="BD44" s="101">
        <v>0.065</v>
      </c>
      <c r="BE44" s="101">
        <v>0.067</v>
      </c>
      <c r="BF44" s="101">
        <v>0.066</v>
      </c>
      <c r="BG44" s="101">
        <v>0.065</v>
      </c>
      <c r="BH44" s="101">
        <v>0.067</v>
      </c>
      <c r="BI44" s="101">
        <v>0.069</v>
      </c>
      <c r="BJ44" s="101">
        <v>0.066</v>
      </c>
      <c r="BK44" s="101">
        <v>0.066</v>
      </c>
      <c r="BL44" s="101">
        <v>0.066</v>
      </c>
      <c r="BM44" s="101">
        <v>0.067</v>
      </c>
    </row>
    <row r="45" ht="15" customHeight="1" spans="1:65">
      <c r="A45" s="41"/>
      <c r="B45" s="35" t="s">
        <v>131</v>
      </c>
      <c r="C45" s="35" t="s">
        <v>132</v>
      </c>
      <c r="D45" s="35" t="s">
        <v>64</v>
      </c>
      <c r="E45" s="42"/>
      <c r="F45" s="38" t="s">
        <v>55</v>
      </c>
      <c r="G45" s="43">
        <v>27.14</v>
      </c>
      <c r="H45" s="44">
        <v>0.15</v>
      </c>
      <c r="I45" s="44">
        <v>0.15</v>
      </c>
      <c r="J45" s="59" t="s">
        <v>56</v>
      </c>
      <c r="K45" s="60">
        <f t="shared" si="25"/>
        <v>27.29</v>
      </c>
      <c r="L45" s="60">
        <f t="shared" si="26"/>
        <v>26.99</v>
      </c>
      <c r="M45" s="61"/>
      <c r="N45" s="62">
        <f t="shared" si="11"/>
        <v>27.197</v>
      </c>
      <c r="O45" s="62">
        <f t="shared" si="12"/>
        <v>27.082</v>
      </c>
      <c r="P45" s="62">
        <f t="shared" si="13"/>
        <v>27.13046875</v>
      </c>
      <c r="Q45" s="73">
        <f t="shared" si="14"/>
        <v>0.0344195971701416</v>
      </c>
      <c r="R45" s="74">
        <f t="shared" si="15"/>
        <v>1.45266081275856</v>
      </c>
      <c r="S45" s="74">
        <f t="shared" si="16"/>
        <v>1.54496530190263</v>
      </c>
      <c r="T45" s="74">
        <f t="shared" si="17"/>
        <v>1.36035632361445</v>
      </c>
      <c r="U45" s="74">
        <f t="shared" si="18"/>
        <v>1.36035632361445</v>
      </c>
      <c r="V45" s="75">
        <f t="shared" si="19"/>
        <v>0.99997579988984</v>
      </c>
      <c r="W45" s="77" t="str">
        <f t="shared" si="20"/>
        <v/>
      </c>
      <c r="X45" s="77">
        <f t="shared" si="21"/>
        <v>-0.146865442708872</v>
      </c>
      <c r="Y45" s="77">
        <f t="shared" si="22"/>
        <v>-0.00953125000000554</v>
      </c>
      <c r="Z45" s="77">
        <f t="shared" si="23"/>
        <v>0.309776374531275</v>
      </c>
      <c r="AA45" s="89"/>
      <c r="AB45" s="90" t="str">
        <f t="shared" si="24"/>
        <v/>
      </c>
      <c r="AC45" s="91"/>
      <c r="AD45" s="92"/>
      <c r="AE45" s="92"/>
      <c r="AF45" s="93"/>
      <c r="AG45" s="102"/>
      <c r="AH45" s="101">
        <v>27.109</v>
      </c>
      <c r="AI45" s="101">
        <v>27.173</v>
      </c>
      <c r="AJ45" s="101">
        <v>27.153</v>
      </c>
      <c r="AK45" s="101">
        <v>27.149</v>
      </c>
      <c r="AL45" s="101">
        <v>27.082</v>
      </c>
      <c r="AM45" s="101">
        <v>27.094</v>
      </c>
      <c r="AN45" s="101">
        <v>27.188</v>
      </c>
      <c r="AO45" s="101">
        <v>27.132</v>
      </c>
      <c r="AP45" s="101">
        <v>27.091</v>
      </c>
      <c r="AQ45" s="101">
        <v>27.121</v>
      </c>
      <c r="AR45" s="101">
        <v>27.101</v>
      </c>
      <c r="AS45" s="101">
        <v>27.135</v>
      </c>
      <c r="AT45" s="101">
        <v>27.101</v>
      </c>
      <c r="AU45" s="101">
        <v>27.139</v>
      </c>
      <c r="AV45" s="101">
        <v>27.131</v>
      </c>
      <c r="AW45" s="101">
        <v>27.183</v>
      </c>
      <c r="AX45" s="101">
        <v>27.197</v>
      </c>
      <c r="AY45" s="101">
        <v>27.115</v>
      </c>
      <c r="AZ45" s="101">
        <v>27.092</v>
      </c>
      <c r="BA45" s="101">
        <v>27.112</v>
      </c>
      <c r="BB45" s="101">
        <v>27.122</v>
      </c>
      <c r="BC45" s="101">
        <v>27.113</v>
      </c>
      <c r="BD45" s="101">
        <v>27.085</v>
      </c>
      <c r="BE45" s="101">
        <v>27.087</v>
      </c>
      <c r="BF45" s="101">
        <v>27.175</v>
      </c>
      <c r="BG45" s="101">
        <v>27.136</v>
      </c>
      <c r="BH45" s="101">
        <v>27.121</v>
      </c>
      <c r="BI45" s="101">
        <v>27.102</v>
      </c>
      <c r="BJ45" s="101">
        <v>27.191</v>
      </c>
      <c r="BK45" s="101">
        <v>27.162</v>
      </c>
      <c r="BL45" s="101">
        <v>27.171</v>
      </c>
      <c r="BM45" s="101">
        <v>27.112</v>
      </c>
    </row>
    <row r="46" ht="15" customHeight="1" spans="1:65">
      <c r="A46" s="41"/>
      <c r="B46" s="35" t="s">
        <v>133</v>
      </c>
      <c r="C46" s="35" t="s">
        <v>134</v>
      </c>
      <c r="D46" s="35" t="s">
        <v>64</v>
      </c>
      <c r="E46" s="42"/>
      <c r="F46" s="38" t="s">
        <v>55</v>
      </c>
      <c r="G46" s="43">
        <v>12.4</v>
      </c>
      <c r="H46" s="44">
        <v>0.15</v>
      </c>
      <c r="I46" s="44">
        <v>0.15</v>
      </c>
      <c r="J46" s="59" t="s">
        <v>56</v>
      </c>
      <c r="K46" s="60">
        <f t="shared" si="25"/>
        <v>12.55</v>
      </c>
      <c r="L46" s="60">
        <f t="shared" si="26"/>
        <v>12.25</v>
      </c>
      <c r="M46" s="61"/>
      <c r="N46" s="62">
        <f t="shared" si="11"/>
        <v>12.456</v>
      </c>
      <c r="O46" s="62">
        <f t="shared" si="12"/>
        <v>12.335</v>
      </c>
      <c r="P46" s="62">
        <f t="shared" si="13"/>
        <v>12.4005625</v>
      </c>
      <c r="Q46" s="73">
        <f t="shared" si="14"/>
        <v>0.036200995798102</v>
      </c>
      <c r="R46" s="74">
        <f t="shared" si="15"/>
        <v>1.38117747585887</v>
      </c>
      <c r="S46" s="74">
        <f t="shared" si="16"/>
        <v>1.37599806032441</v>
      </c>
      <c r="T46" s="74">
        <f t="shared" si="17"/>
        <v>1.38635689139333</v>
      </c>
      <c r="U46" s="74">
        <f t="shared" si="18"/>
        <v>1.37599806032441</v>
      </c>
      <c r="V46" s="75">
        <f t="shared" si="19"/>
        <v>0.999965725680051</v>
      </c>
      <c r="W46" s="77" t="str">
        <f t="shared" si="20"/>
        <v/>
      </c>
      <c r="X46" s="77">
        <f t="shared" si="21"/>
        <v>-0.143879473234428</v>
      </c>
      <c r="Y46" s="77">
        <f t="shared" si="22"/>
        <v>0.000562499999999133</v>
      </c>
      <c r="Z46" s="77">
        <f t="shared" si="23"/>
        <v>0.325808962182918</v>
      </c>
      <c r="AA46" s="89"/>
      <c r="AB46" s="90" t="str">
        <f t="shared" si="24"/>
        <v/>
      </c>
      <c r="AC46" s="91"/>
      <c r="AD46" s="92"/>
      <c r="AE46" s="92"/>
      <c r="AF46" s="93"/>
      <c r="AG46" s="102"/>
      <c r="AH46" s="101">
        <v>12.367</v>
      </c>
      <c r="AI46" s="101">
        <v>12.385</v>
      </c>
      <c r="AJ46" s="101">
        <v>12.416</v>
      </c>
      <c r="AK46" s="101">
        <v>12.37</v>
      </c>
      <c r="AL46" s="101">
        <v>12.393</v>
      </c>
      <c r="AM46" s="101">
        <v>12.442</v>
      </c>
      <c r="AN46" s="101">
        <v>12.451</v>
      </c>
      <c r="AO46" s="101">
        <v>12.382</v>
      </c>
      <c r="AP46" s="101">
        <v>12.407</v>
      </c>
      <c r="AQ46" s="101">
        <v>12.347</v>
      </c>
      <c r="AR46" s="101">
        <v>12.393</v>
      </c>
      <c r="AS46" s="101">
        <v>12.454</v>
      </c>
      <c r="AT46" s="101">
        <v>12.335</v>
      </c>
      <c r="AU46" s="101">
        <v>12.347</v>
      </c>
      <c r="AV46" s="101">
        <v>12.448</v>
      </c>
      <c r="AW46" s="101">
        <v>12.426</v>
      </c>
      <c r="AX46" s="101">
        <v>12.421</v>
      </c>
      <c r="AY46" s="101">
        <v>12.383</v>
      </c>
      <c r="AZ46" s="101">
        <v>12.388</v>
      </c>
      <c r="BA46" s="101">
        <v>12.368</v>
      </c>
      <c r="BB46" s="101">
        <v>12.44</v>
      </c>
      <c r="BC46" s="101">
        <v>12.378</v>
      </c>
      <c r="BD46" s="101">
        <v>12.371</v>
      </c>
      <c r="BE46" s="101">
        <v>12.409</v>
      </c>
      <c r="BF46" s="101">
        <v>12.419</v>
      </c>
      <c r="BG46" s="101">
        <v>12.348</v>
      </c>
      <c r="BH46" s="101">
        <v>12.456</v>
      </c>
      <c r="BI46" s="101">
        <v>12.433</v>
      </c>
      <c r="BJ46" s="101">
        <v>12.407</v>
      </c>
      <c r="BK46" s="101">
        <v>12.354</v>
      </c>
      <c r="BL46" s="101">
        <v>12.436</v>
      </c>
      <c r="BM46" s="101">
        <v>12.444</v>
      </c>
    </row>
    <row r="47" ht="15" customHeight="1" spans="1:65">
      <c r="A47" s="41"/>
      <c r="B47" s="35" t="s">
        <v>135</v>
      </c>
      <c r="C47" s="35" t="s">
        <v>136</v>
      </c>
      <c r="D47" s="35" t="s">
        <v>64</v>
      </c>
      <c r="E47" s="42"/>
      <c r="F47" s="38" t="s">
        <v>55</v>
      </c>
      <c r="G47" s="43">
        <v>21.61</v>
      </c>
      <c r="H47" s="44">
        <v>0.15</v>
      </c>
      <c r="I47" s="44">
        <v>0.15</v>
      </c>
      <c r="J47" s="59" t="s">
        <v>56</v>
      </c>
      <c r="K47" s="60">
        <f t="shared" si="25"/>
        <v>21.76</v>
      </c>
      <c r="L47" s="60">
        <f t="shared" si="26"/>
        <v>21.46</v>
      </c>
      <c r="M47" s="61"/>
      <c r="N47" s="62">
        <f t="shared" si="11"/>
        <v>21.67</v>
      </c>
      <c r="O47" s="62">
        <f t="shared" si="12"/>
        <v>21.578</v>
      </c>
      <c r="P47" s="62">
        <f t="shared" si="13"/>
        <v>21.62353125</v>
      </c>
      <c r="Q47" s="73">
        <f t="shared" si="14"/>
        <v>0.0291337121816617</v>
      </c>
      <c r="R47" s="74">
        <f t="shared" si="15"/>
        <v>1.71622482189114</v>
      </c>
      <c r="S47" s="74">
        <f t="shared" si="16"/>
        <v>1.56140704108303</v>
      </c>
      <c r="T47" s="74">
        <f t="shared" si="17"/>
        <v>1.87104260269922</v>
      </c>
      <c r="U47" s="74">
        <f t="shared" si="18"/>
        <v>1.56140704108303</v>
      </c>
      <c r="V47" s="75">
        <f t="shared" si="19"/>
        <v>0.999998584932421</v>
      </c>
      <c r="W47" s="77" t="str">
        <f t="shared" si="20"/>
        <v/>
      </c>
      <c r="X47" s="77">
        <f t="shared" si="21"/>
        <v>-0.102712261604829</v>
      </c>
      <c r="Y47" s="77">
        <f t="shared" si="22"/>
        <v>0.0135312499999998</v>
      </c>
      <c r="Z47" s="77" t="str">
        <f t="shared" si="23"/>
        <v/>
      </c>
      <c r="AA47" s="89"/>
      <c r="AB47" s="90" t="str">
        <f t="shared" si="24"/>
        <v/>
      </c>
      <c r="AC47" s="91"/>
      <c r="AD47" s="92"/>
      <c r="AE47" s="92"/>
      <c r="AF47" s="93"/>
      <c r="AG47" s="102"/>
      <c r="AH47" s="101">
        <v>21.646</v>
      </c>
      <c r="AI47" s="101">
        <v>21.653</v>
      </c>
      <c r="AJ47" s="101">
        <v>21.643</v>
      </c>
      <c r="AK47" s="101">
        <v>21.58</v>
      </c>
      <c r="AL47" s="101">
        <v>21.652</v>
      </c>
      <c r="AM47" s="101">
        <v>21.59</v>
      </c>
      <c r="AN47" s="101">
        <v>21.639</v>
      </c>
      <c r="AO47" s="101">
        <v>21.635</v>
      </c>
      <c r="AP47" s="101">
        <v>21.587</v>
      </c>
      <c r="AQ47" s="101">
        <v>21.635</v>
      </c>
      <c r="AR47" s="101">
        <v>21.646</v>
      </c>
      <c r="AS47" s="101">
        <v>21.628</v>
      </c>
      <c r="AT47" s="101">
        <v>21.58</v>
      </c>
      <c r="AU47" s="101">
        <v>21.592</v>
      </c>
      <c r="AV47" s="101">
        <v>21.67</v>
      </c>
      <c r="AW47" s="101">
        <v>21.649</v>
      </c>
      <c r="AX47" s="101">
        <v>21.647</v>
      </c>
      <c r="AY47" s="101">
        <v>21.586</v>
      </c>
      <c r="AZ47" s="101">
        <v>21.623</v>
      </c>
      <c r="BA47" s="101">
        <v>21.638</v>
      </c>
      <c r="BB47" s="101">
        <v>21.653</v>
      </c>
      <c r="BC47" s="101">
        <v>21.635</v>
      </c>
      <c r="BD47" s="101">
        <v>21.598</v>
      </c>
      <c r="BE47" s="101">
        <v>21.654</v>
      </c>
      <c r="BF47" s="101">
        <v>21.618</v>
      </c>
      <c r="BG47" s="101">
        <v>21.578</v>
      </c>
      <c r="BH47" s="101">
        <v>21.66</v>
      </c>
      <c r="BI47" s="101">
        <v>21.656</v>
      </c>
      <c r="BJ47" s="101">
        <v>21.604</v>
      </c>
      <c r="BK47" s="101">
        <v>21.588</v>
      </c>
      <c r="BL47" s="101">
        <v>21.604</v>
      </c>
      <c r="BM47" s="101">
        <v>21.586</v>
      </c>
    </row>
    <row r="48" ht="15" customHeight="1" spans="1:65">
      <c r="A48" s="41"/>
      <c r="B48" s="35" t="s">
        <v>137</v>
      </c>
      <c r="C48" s="35" t="s">
        <v>138</v>
      </c>
      <c r="D48" s="35" t="s">
        <v>64</v>
      </c>
      <c r="E48" s="42"/>
      <c r="F48" s="38" t="s">
        <v>55</v>
      </c>
      <c r="G48" s="43">
        <v>2.82</v>
      </c>
      <c r="H48" s="44">
        <v>0.15</v>
      </c>
      <c r="I48" s="44">
        <v>0.15</v>
      </c>
      <c r="J48" s="59" t="s">
        <v>56</v>
      </c>
      <c r="K48" s="60">
        <f t="shared" si="25"/>
        <v>2.97</v>
      </c>
      <c r="L48" s="60">
        <f t="shared" si="26"/>
        <v>2.67</v>
      </c>
      <c r="M48" s="61"/>
      <c r="N48" s="62">
        <f t="shared" si="11"/>
        <v>2.87</v>
      </c>
      <c r="O48" s="62">
        <f t="shared" si="12"/>
        <v>2.763</v>
      </c>
      <c r="P48" s="62">
        <f t="shared" si="13"/>
        <v>2.820625</v>
      </c>
      <c r="Q48" s="73">
        <f t="shared" si="14"/>
        <v>0.0360785433508974</v>
      </c>
      <c r="R48" s="74">
        <f t="shared" si="15"/>
        <v>1.38586526384127</v>
      </c>
      <c r="S48" s="74">
        <f t="shared" si="16"/>
        <v>1.38009082524192</v>
      </c>
      <c r="T48" s="74">
        <f t="shared" si="17"/>
        <v>1.39163970244061</v>
      </c>
      <c r="U48" s="74">
        <f t="shared" si="18"/>
        <v>1.38009082524192</v>
      </c>
      <c r="V48" s="75">
        <f t="shared" si="19"/>
        <v>0.999967750725719</v>
      </c>
      <c r="W48" s="77" t="str">
        <f t="shared" si="20"/>
        <v/>
      </c>
      <c r="X48" s="77">
        <f t="shared" si="21"/>
        <v>-0.14332838797008</v>
      </c>
      <c r="Y48" s="77">
        <f t="shared" si="22"/>
        <v>0.000625000000000764</v>
      </c>
      <c r="Z48" s="77">
        <f t="shared" si="23"/>
        <v>0.324706890158076</v>
      </c>
      <c r="AA48" s="89"/>
      <c r="AB48" s="90" t="str">
        <f t="shared" si="24"/>
        <v/>
      </c>
      <c r="AC48" s="91"/>
      <c r="AD48" s="92"/>
      <c r="AE48" s="92"/>
      <c r="AF48" s="93"/>
      <c r="AG48" s="102"/>
      <c r="AH48" s="101">
        <v>2.77</v>
      </c>
      <c r="AI48" s="101">
        <v>2.842</v>
      </c>
      <c r="AJ48" s="101">
        <v>2.814</v>
      </c>
      <c r="AK48" s="101">
        <v>2.794</v>
      </c>
      <c r="AL48" s="101">
        <v>2.87</v>
      </c>
      <c r="AM48" s="101">
        <v>2.777</v>
      </c>
      <c r="AN48" s="101">
        <v>2.855</v>
      </c>
      <c r="AO48" s="101">
        <v>2.82</v>
      </c>
      <c r="AP48" s="101">
        <v>2.767</v>
      </c>
      <c r="AQ48" s="101">
        <v>2.854</v>
      </c>
      <c r="AR48" s="101">
        <v>2.838</v>
      </c>
      <c r="AS48" s="101">
        <v>2.848</v>
      </c>
      <c r="AT48" s="101">
        <v>2.773</v>
      </c>
      <c r="AU48" s="101">
        <v>2.817</v>
      </c>
      <c r="AV48" s="101">
        <v>2.857</v>
      </c>
      <c r="AW48" s="101">
        <v>2.799</v>
      </c>
      <c r="AX48" s="101">
        <v>2.785</v>
      </c>
      <c r="AY48" s="101">
        <v>2.819</v>
      </c>
      <c r="AZ48" s="101">
        <v>2.848</v>
      </c>
      <c r="BA48" s="101">
        <v>2.862</v>
      </c>
      <c r="BB48" s="101">
        <v>2.866</v>
      </c>
      <c r="BC48" s="101">
        <v>2.81</v>
      </c>
      <c r="BD48" s="101">
        <v>2.774</v>
      </c>
      <c r="BE48" s="101">
        <v>2.784</v>
      </c>
      <c r="BF48" s="101">
        <v>2.824</v>
      </c>
      <c r="BG48" s="101">
        <v>2.852</v>
      </c>
      <c r="BH48" s="101">
        <v>2.87</v>
      </c>
      <c r="BI48" s="101">
        <v>2.867</v>
      </c>
      <c r="BJ48" s="101">
        <v>2.763</v>
      </c>
      <c r="BK48" s="101">
        <v>2.853</v>
      </c>
      <c r="BL48" s="101">
        <v>2.77</v>
      </c>
      <c r="BM48" s="101">
        <v>2.818</v>
      </c>
    </row>
    <row r="49" ht="15" customHeight="1" spans="1:65">
      <c r="A49" s="41"/>
      <c r="B49" s="35" t="s">
        <v>139</v>
      </c>
      <c r="C49" s="35" t="s">
        <v>140</v>
      </c>
      <c r="D49" s="35" t="s">
        <v>59</v>
      </c>
      <c r="E49" s="42"/>
      <c r="F49" s="38" t="s">
        <v>55</v>
      </c>
      <c r="G49" s="43">
        <v>16.63</v>
      </c>
      <c r="H49" s="44">
        <v>0.15</v>
      </c>
      <c r="I49" s="44">
        <v>0.15</v>
      </c>
      <c r="J49" s="59" t="s">
        <v>56</v>
      </c>
      <c r="K49" s="60">
        <f t="shared" si="25"/>
        <v>16.78</v>
      </c>
      <c r="L49" s="60">
        <f t="shared" si="26"/>
        <v>16.48</v>
      </c>
      <c r="M49" s="61"/>
      <c r="N49" s="62">
        <f t="shared" si="11"/>
        <v>16.682</v>
      </c>
      <c r="O49" s="62">
        <f t="shared" si="12"/>
        <v>16.578</v>
      </c>
      <c r="P49" s="62">
        <f t="shared" si="13"/>
        <v>16.63115625</v>
      </c>
      <c r="Q49" s="73">
        <f t="shared" si="14"/>
        <v>0.0319870027788508</v>
      </c>
      <c r="R49" s="74">
        <f t="shared" si="15"/>
        <v>1.56313488780696</v>
      </c>
      <c r="S49" s="74">
        <f t="shared" si="16"/>
        <v>1.55108572304672</v>
      </c>
      <c r="T49" s="74">
        <f t="shared" si="17"/>
        <v>1.57518405256718</v>
      </c>
      <c r="U49" s="74">
        <f t="shared" si="18"/>
        <v>1.55108572304672</v>
      </c>
      <c r="V49" s="75">
        <f t="shared" si="19"/>
        <v>0.999997218883754</v>
      </c>
      <c r="W49" s="77" t="str">
        <f t="shared" si="20"/>
        <v/>
      </c>
      <c r="X49" s="77">
        <f t="shared" si="21"/>
        <v>-0.126471891087611</v>
      </c>
      <c r="Y49" s="77">
        <f t="shared" si="22"/>
        <v>0.00115625000000463</v>
      </c>
      <c r="Z49" s="77" t="str">
        <f t="shared" si="23"/>
        <v/>
      </c>
      <c r="AA49" s="89"/>
      <c r="AB49" s="90" t="str">
        <f t="shared" si="24"/>
        <v/>
      </c>
      <c r="AC49" s="91"/>
      <c r="AD49" s="92"/>
      <c r="AE49" s="92"/>
      <c r="AF49" s="93"/>
      <c r="AG49" s="102"/>
      <c r="AH49" s="101">
        <v>16.632</v>
      </c>
      <c r="AI49" s="101">
        <v>16.609</v>
      </c>
      <c r="AJ49" s="101">
        <v>16.632</v>
      </c>
      <c r="AK49" s="101">
        <v>16.592</v>
      </c>
      <c r="AL49" s="101">
        <v>16.648</v>
      </c>
      <c r="AM49" s="101">
        <v>16.604</v>
      </c>
      <c r="AN49" s="101">
        <v>16.589</v>
      </c>
      <c r="AO49" s="101">
        <v>16.612</v>
      </c>
      <c r="AP49" s="101">
        <v>16.608</v>
      </c>
      <c r="AQ49" s="101">
        <v>16.674</v>
      </c>
      <c r="AR49" s="101">
        <v>16.679</v>
      </c>
      <c r="AS49" s="101">
        <v>16.585</v>
      </c>
      <c r="AT49" s="101">
        <v>16.616</v>
      </c>
      <c r="AU49" s="101">
        <v>16.67</v>
      </c>
      <c r="AV49" s="101">
        <v>16.596</v>
      </c>
      <c r="AW49" s="101">
        <v>16.672</v>
      </c>
      <c r="AX49" s="101">
        <v>16.643</v>
      </c>
      <c r="AY49" s="101">
        <v>16.646</v>
      </c>
      <c r="AZ49" s="101">
        <v>16.598</v>
      </c>
      <c r="BA49" s="101">
        <v>16.652</v>
      </c>
      <c r="BB49" s="101">
        <v>16.588</v>
      </c>
      <c r="BC49" s="101">
        <v>16.578</v>
      </c>
      <c r="BD49" s="101">
        <v>16.682</v>
      </c>
      <c r="BE49" s="101">
        <v>16.672</v>
      </c>
      <c r="BF49" s="101">
        <v>16.661</v>
      </c>
      <c r="BG49" s="101">
        <v>16.61</v>
      </c>
      <c r="BH49" s="101">
        <v>16.658</v>
      </c>
      <c r="BI49" s="101">
        <v>16.607</v>
      </c>
      <c r="BJ49" s="101">
        <v>16.658</v>
      </c>
      <c r="BK49" s="101">
        <v>16.623</v>
      </c>
      <c r="BL49" s="101">
        <v>16.652</v>
      </c>
      <c r="BM49" s="101">
        <v>16.651</v>
      </c>
    </row>
    <row r="50" spans="2:65">
      <c r="B50" s="35" t="s">
        <v>141</v>
      </c>
      <c r="C50" s="35" t="s">
        <v>142</v>
      </c>
      <c r="D50" s="35" t="s">
        <v>143</v>
      </c>
      <c r="E50" s="42"/>
      <c r="F50" s="38" t="s">
        <v>55</v>
      </c>
      <c r="G50" s="43">
        <v>3.2</v>
      </c>
      <c r="H50" s="44">
        <v>0.15</v>
      </c>
      <c r="I50" s="44">
        <v>0.15</v>
      </c>
      <c r="J50" s="59" t="s">
        <v>56</v>
      </c>
      <c r="K50" s="60">
        <f t="shared" si="25"/>
        <v>3.35</v>
      </c>
      <c r="L50" s="60">
        <f t="shared" si="26"/>
        <v>3.05</v>
      </c>
      <c r="M50" s="61"/>
      <c r="N50" s="62">
        <f t="shared" ref="N50:N61" si="27">IF(OR($AH50="",ISNUMBER($AH50)=FALSE),"",MAX(AH50:BM50))</f>
        <v>3.244</v>
      </c>
      <c r="O50" s="62">
        <f t="shared" ref="O50:O61" si="28">IF(OR($AH50="",ISNUMBER($AH50)=FALSE),"",MIN(AH50:BM50))</f>
        <v>3.14</v>
      </c>
      <c r="P50" s="62">
        <f t="shared" ref="P50:P61" si="29">IF(OR($AH50="",ISNUMBER($AH50)=FALSE),"",AVERAGE(AH50:BM50))</f>
        <v>3.19540625</v>
      </c>
      <c r="Q50" s="73">
        <f t="shared" ref="Q50:Q61" si="30">IF(OR($AH50="",ISNUMBER($AH50)=FALSE),"",STDEV(AH50:BM50))</f>
        <v>0.0293168006164912</v>
      </c>
      <c r="R50" s="74">
        <f t="shared" ref="R50:R61" si="31">IF(OR($AH50="",ISNUMBER($AH50)=FALSE),"",IF(AND(G50=0,H50=0),S50,IF(AND(G50="",I50=""),T50,(I50+ABS(H50))/(6*Q50))))</f>
        <v>1.70550670429822</v>
      </c>
      <c r="S50" s="74">
        <f t="shared" ref="S50:S61" si="32">IF(OR($AH50="",ISNUMBER($AH50)=FALSE),"",IF(I50="","",(K50-P50)/(3*Q50)))</f>
        <v>1.75773784711735</v>
      </c>
      <c r="T50" s="74">
        <f t="shared" ref="T50:T61" si="33">IF(OR($AH50="",ISNUMBER($AH50)=FALSE),"",IF(H50="","",(P50-L50)/(3*Q50)))</f>
        <v>1.65327556147909</v>
      </c>
      <c r="U50" s="74">
        <f t="shared" ref="U50:U61" si="34">IF(OR($AH50="",ISNUMBER($AH50)=FALSE),"",IF(AND(G50=0,H50=0),((I50)-(P50))/(3*Q50),MIN(S50:T50)))</f>
        <v>1.65327556147909</v>
      </c>
      <c r="V50" s="75">
        <f t="shared" ref="V50:V61" si="35">IF(OR($AH50="",ISNUMBER($AH50)=FALSE),"",IF(AND(G50=0,H50=0),NORMSDIST(3*U50),NORMSDIST(3*U50)+NORMSDIST(6*R50-3*U50)-1))</f>
        <v>0.999999580191783</v>
      </c>
      <c r="W50" s="77" t="str">
        <f t="shared" ref="W50:W61" si="36">IF($P50="","",IF(F50="Tolerance",IF(($X$9*3*Q50+P50)-G50&lt;I50,"",($X$9*3*Q50+P50)-G50),IF(OR(F50="GD&amp;T",F50="MAX"),IF(($X$9*3*Q50+P50)&lt;I50,"",($X$9*3*Q50+P50)),"")))</f>
        <v/>
      </c>
      <c r="X50" s="77">
        <f t="shared" ref="X50:X61" si="37">IF(P50="","",IF(F50="Tolerance",IF(-(($X$9*3*Q50)-P50)-G50&gt;H50,"",-(($X$9*3*Q50)-P50)-G50),IF(F50="MIN",IF(-(($X$9*3*Q50)-P50)&gt;H50,"",-(($X$9*3*Q50)-P50)),"")))</f>
        <v>-0.1215677844598</v>
      </c>
      <c r="Y50" s="77">
        <f t="shared" ref="Y50:Y61" si="38">IF(OR(G50="",P50=""),"",P50-G50)</f>
        <v>-0.00459374999999973</v>
      </c>
      <c r="Z50" s="77" t="str">
        <f t="shared" ref="Z50:Z61" si="39">IF(OR($R50&gt;$Z$9,$Q50=""),"",$Z$9*6*$Q50)</f>
        <v/>
      </c>
      <c r="AA50" s="89"/>
      <c r="AB50" s="90" t="str">
        <f t="shared" ref="AB50:AB61" si="40">IF(AA50="","",IF(AA50&gt;=0.966,"Normal","Not Normal"))</f>
        <v/>
      </c>
      <c r="AC50" s="91"/>
      <c r="AD50" s="92"/>
      <c r="AE50" s="92"/>
      <c r="AF50" s="93"/>
      <c r="AG50" s="102"/>
      <c r="AH50" s="101">
        <v>3.239</v>
      </c>
      <c r="AI50" s="101">
        <v>3.197</v>
      </c>
      <c r="AJ50" s="101">
        <v>3.2</v>
      </c>
      <c r="AK50" s="101">
        <v>3.22</v>
      </c>
      <c r="AL50" s="101">
        <v>3.205</v>
      </c>
      <c r="AM50" s="101">
        <v>3.215</v>
      </c>
      <c r="AN50" s="101">
        <v>3.14</v>
      </c>
      <c r="AO50" s="101">
        <v>3.187</v>
      </c>
      <c r="AP50" s="101">
        <v>3.206</v>
      </c>
      <c r="AQ50" s="101">
        <v>3.187</v>
      </c>
      <c r="AR50" s="101">
        <v>3.159</v>
      </c>
      <c r="AS50" s="101">
        <v>3.153</v>
      </c>
      <c r="AT50" s="101">
        <v>3.231</v>
      </c>
      <c r="AU50" s="101">
        <v>3.153</v>
      </c>
      <c r="AV50" s="101">
        <v>3.212</v>
      </c>
      <c r="AW50" s="101">
        <v>3.189</v>
      </c>
      <c r="AX50" s="101">
        <v>3.23</v>
      </c>
      <c r="AY50" s="101">
        <v>3.244</v>
      </c>
      <c r="AZ50" s="101">
        <v>3.174</v>
      </c>
      <c r="BA50" s="101">
        <v>3.244</v>
      </c>
      <c r="BB50" s="101">
        <v>3.163</v>
      </c>
      <c r="BC50" s="101">
        <v>3.227</v>
      </c>
      <c r="BD50" s="101">
        <v>3.152</v>
      </c>
      <c r="BE50" s="101">
        <v>3.199</v>
      </c>
      <c r="BF50" s="101">
        <v>3.212</v>
      </c>
      <c r="BG50" s="101">
        <v>3.176</v>
      </c>
      <c r="BH50" s="101">
        <v>3.181</v>
      </c>
      <c r="BI50" s="101">
        <v>3.212</v>
      </c>
      <c r="BJ50" s="101">
        <v>3.208</v>
      </c>
      <c r="BK50" s="101">
        <v>3.15</v>
      </c>
      <c r="BL50" s="101">
        <v>3.186</v>
      </c>
      <c r="BM50" s="101">
        <v>3.202</v>
      </c>
    </row>
    <row r="51" spans="2:65">
      <c r="B51" s="35" t="s">
        <v>141</v>
      </c>
      <c r="C51" s="35" t="s">
        <v>144</v>
      </c>
      <c r="D51" s="35" t="s">
        <v>143</v>
      </c>
      <c r="E51" s="42"/>
      <c r="F51" s="38" t="s">
        <v>55</v>
      </c>
      <c r="G51" s="43">
        <v>3.2</v>
      </c>
      <c r="H51" s="44">
        <v>0.15</v>
      </c>
      <c r="I51" s="44">
        <v>0.15</v>
      </c>
      <c r="J51" s="59" t="s">
        <v>56</v>
      </c>
      <c r="K51" s="60">
        <f t="shared" si="25"/>
        <v>3.35</v>
      </c>
      <c r="L51" s="60">
        <f t="shared" si="26"/>
        <v>3.05</v>
      </c>
      <c r="M51" s="61"/>
      <c r="N51" s="62">
        <f t="shared" si="27"/>
        <v>3.237</v>
      </c>
      <c r="O51" s="62">
        <f t="shared" si="28"/>
        <v>3.142</v>
      </c>
      <c r="P51" s="62">
        <f t="shared" si="29"/>
        <v>3.184</v>
      </c>
      <c r="Q51" s="73">
        <f t="shared" si="30"/>
        <v>0.0311738103479973</v>
      </c>
      <c r="R51" s="74">
        <f t="shared" si="31"/>
        <v>1.60391044411458</v>
      </c>
      <c r="S51" s="74">
        <f t="shared" si="32"/>
        <v>1.77499422482013</v>
      </c>
      <c r="T51" s="74">
        <f t="shared" si="33"/>
        <v>1.43282666340903</v>
      </c>
      <c r="U51" s="74">
        <f t="shared" si="34"/>
        <v>1.43282666340903</v>
      </c>
      <c r="V51" s="75">
        <f t="shared" si="35"/>
        <v>0.999991350847506</v>
      </c>
      <c r="W51" s="77" t="str">
        <f t="shared" si="36"/>
        <v/>
      </c>
      <c r="X51" s="77">
        <f t="shared" si="37"/>
        <v>-0.140383503288509</v>
      </c>
      <c r="Y51" s="77">
        <f t="shared" si="38"/>
        <v>-0.0159999999999996</v>
      </c>
      <c r="Z51" s="77" t="str">
        <f t="shared" si="39"/>
        <v/>
      </c>
      <c r="AA51" s="89"/>
      <c r="AB51" s="90" t="str">
        <f t="shared" si="40"/>
        <v/>
      </c>
      <c r="AC51" s="91"/>
      <c r="AD51" s="92"/>
      <c r="AE51" s="92"/>
      <c r="AF51" s="93"/>
      <c r="AG51" s="102"/>
      <c r="AH51" s="101">
        <v>3.161</v>
      </c>
      <c r="AI51" s="101">
        <v>3.162</v>
      </c>
      <c r="AJ51" s="101">
        <v>3.157</v>
      </c>
      <c r="AK51" s="101">
        <v>3.236</v>
      </c>
      <c r="AL51" s="101">
        <v>3.17</v>
      </c>
      <c r="AM51" s="101">
        <v>3.144</v>
      </c>
      <c r="AN51" s="101">
        <v>3.193</v>
      </c>
      <c r="AO51" s="101">
        <v>3.176</v>
      </c>
      <c r="AP51" s="101">
        <v>3.148</v>
      </c>
      <c r="AQ51" s="101">
        <v>3.217</v>
      </c>
      <c r="AR51" s="101">
        <v>3.232</v>
      </c>
      <c r="AS51" s="101">
        <v>3.213</v>
      </c>
      <c r="AT51" s="101">
        <v>3.192</v>
      </c>
      <c r="AU51" s="101">
        <v>3.161</v>
      </c>
      <c r="AV51" s="101">
        <v>3.175</v>
      </c>
      <c r="AW51" s="101">
        <v>3.237</v>
      </c>
      <c r="AX51" s="101">
        <v>3.164</v>
      </c>
      <c r="AY51" s="101">
        <v>3.218</v>
      </c>
      <c r="AZ51" s="101">
        <v>3.173</v>
      </c>
      <c r="BA51" s="101">
        <v>3.143</v>
      </c>
      <c r="BB51" s="101">
        <v>3.209</v>
      </c>
      <c r="BC51" s="101">
        <v>3.155</v>
      </c>
      <c r="BD51" s="101">
        <v>3.186</v>
      </c>
      <c r="BE51" s="101">
        <v>3.142</v>
      </c>
      <c r="BF51" s="101">
        <v>3.152</v>
      </c>
      <c r="BG51" s="101">
        <v>3.187</v>
      </c>
      <c r="BH51" s="101">
        <v>3.177</v>
      </c>
      <c r="BI51" s="101">
        <v>3.221</v>
      </c>
      <c r="BJ51" s="101">
        <v>3.237</v>
      </c>
      <c r="BK51" s="101">
        <v>3.227</v>
      </c>
      <c r="BL51" s="101">
        <v>3.159</v>
      </c>
      <c r="BM51" s="101">
        <v>3.164</v>
      </c>
    </row>
    <row r="52" spans="2:65">
      <c r="B52" s="35" t="s">
        <v>145</v>
      </c>
      <c r="C52" s="35" t="s">
        <v>146</v>
      </c>
      <c r="D52" s="35" t="s">
        <v>143</v>
      </c>
      <c r="E52" s="42"/>
      <c r="F52" s="38" t="s">
        <v>55</v>
      </c>
      <c r="G52" s="43">
        <v>2.7</v>
      </c>
      <c r="H52" s="44">
        <v>0.15</v>
      </c>
      <c r="I52" s="44">
        <v>0.15</v>
      </c>
      <c r="J52" s="59" t="s">
        <v>56</v>
      </c>
      <c r="K52" s="60">
        <f t="shared" si="25"/>
        <v>2.85</v>
      </c>
      <c r="L52" s="60">
        <f t="shared" si="26"/>
        <v>2.55</v>
      </c>
      <c r="M52" s="61"/>
      <c r="N52" s="62">
        <f t="shared" si="27"/>
        <v>2.748</v>
      </c>
      <c r="O52" s="62">
        <f t="shared" si="28"/>
        <v>2.656</v>
      </c>
      <c r="P52" s="62">
        <f t="shared" si="29"/>
        <v>2.7025</v>
      </c>
      <c r="Q52" s="73">
        <f t="shared" si="30"/>
        <v>0.02693720295847</v>
      </c>
      <c r="R52" s="74">
        <f t="shared" si="31"/>
        <v>1.85616895997282</v>
      </c>
      <c r="S52" s="74">
        <f t="shared" si="32"/>
        <v>1.82523281063994</v>
      </c>
      <c r="T52" s="74">
        <f t="shared" si="33"/>
        <v>1.88710510930569</v>
      </c>
      <c r="U52" s="74">
        <f t="shared" si="34"/>
        <v>1.82523281063994</v>
      </c>
      <c r="V52" s="75">
        <f t="shared" si="35"/>
        <v>0.999999970699679</v>
      </c>
      <c r="W52" s="77" t="str">
        <f t="shared" si="36"/>
        <v/>
      </c>
      <c r="X52" s="77">
        <f t="shared" si="37"/>
        <v>-0.104979439804296</v>
      </c>
      <c r="Y52" s="77">
        <f t="shared" si="38"/>
        <v>0.0024999999999995</v>
      </c>
      <c r="Z52" s="77" t="str">
        <f t="shared" si="39"/>
        <v/>
      </c>
      <c r="AA52" s="89"/>
      <c r="AB52" s="90" t="str">
        <f t="shared" si="40"/>
        <v/>
      </c>
      <c r="AC52" s="91"/>
      <c r="AD52" s="92"/>
      <c r="AE52" s="92"/>
      <c r="AF52" s="93"/>
      <c r="AG52" s="102"/>
      <c r="AH52" s="101">
        <v>2.715</v>
      </c>
      <c r="AI52" s="101">
        <v>2.748</v>
      </c>
      <c r="AJ52" s="101">
        <v>2.73</v>
      </c>
      <c r="AK52" s="101">
        <v>2.664</v>
      </c>
      <c r="AL52" s="101">
        <v>2.7</v>
      </c>
      <c r="AM52" s="101">
        <v>2.708</v>
      </c>
      <c r="AN52" s="101">
        <v>2.686</v>
      </c>
      <c r="AO52" s="101">
        <v>2.702</v>
      </c>
      <c r="AP52" s="101">
        <v>2.715</v>
      </c>
      <c r="AQ52" s="101">
        <v>2.744</v>
      </c>
      <c r="AR52" s="101">
        <v>2.681</v>
      </c>
      <c r="AS52" s="101">
        <v>2.733</v>
      </c>
      <c r="AT52" s="101">
        <v>2.663</v>
      </c>
      <c r="AU52" s="101">
        <v>2.712</v>
      </c>
      <c r="AV52" s="101">
        <v>2.722</v>
      </c>
      <c r="AW52" s="101">
        <v>2.747</v>
      </c>
      <c r="AX52" s="101">
        <v>2.707</v>
      </c>
      <c r="AY52" s="101">
        <v>2.656</v>
      </c>
      <c r="AZ52" s="101">
        <v>2.691</v>
      </c>
      <c r="BA52" s="101">
        <v>2.696</v>
      </c>
      <c r="BB52" s="101">
        <v>2.661</v>
      </c>
      <c r="BC52" s="101">
        <v>2.671</v>
      </c>
      <c r="BD52" s="101">
        <v>2.743</v>
      </c>
      <c r="BE52" s="101">
        <v>2.711</v>
      </c>
      <c r="BF52" s="101">
        <v>2.683</v>
      </c>
      <c r="BG52" s="101">
        <v>2.665</v>
      </c>
      <c r="BH52" s="101">
        <v>2.673</v>
      </c>
      <c r="BI52" s="101">
        <v>2.731</v>
      </c>
      <c r="BJ52" s="101">
        <v>2.701</v>
      </c>
      <c r="BK52" s="101">
        <v>2.711</v>
      </c>
      <c r="BL52" s="101">
        <v>2.698</v>
      </c>
      <c r="BM52" s="101">
        <v>2.712</v>
      </c>
    </row>
    <row r="53" spans="2:65">
      <c r="B53" s="35" t="s">
        <v>147</v>
      </c>
      <c r="C53" s="35" t="s">
        <v>148</v>
      </c>
      <c r="D53" s="35" t="s">
        <v>143</v>
      </c>
      <c r="E53" s="42"/>
      <c r="F53" s="38" t="s">
        <v>55</v>
      </c>
      <c r="G53" s="43">
        <v>2.7</v>
      </c>
      <c r="H53" s="44">
        <v>0.15</v>
      </c>
      <c r="I53" s="44">
        <v>0.15</v>
      </c>
      <c r="J53" s="59" t="s">
        <v>56</v>
      </c>
      <c r="K53" s="60">
        <f t="shared" si="25"/>
        <v>2.85</v>
      </c>
      <c r="L53" s="60">
        <f t="shared" si="26"/>
        <v>2.55</v>
      </c>
      <c r="M53" s="61"/>
      <c r="N53" s="62">
        <f t="shared" si="27"/>
        <v>2.751</v>
      </c>
      <c r="O53" s="62">
        <f t="shared" si="28"/>
        <v>2.651</v>
      </c>
      <c r="P53" s="62">
        <f t="shared" si="29"/>
        <v>2.70915625</v>
      </c>
      <c r="Q53" s="73">
        <f t="shared" si="30"/>
        <v>0.0319648086485042</v>
      </c>
      <c r="R53" s="74">
        <f t="shared" si="31"/>
        <v>1.56422021948628</v>
      </c>
      <c r="S53" s="74">
        <f t="shared" si="32"/>
        <v>1.46873761025513</v>
      </c>
      <c r="T53" s="74">
        <f t="shared" si="33"/>
        <v>1.65970282871742</v>
      </c>
      <c r="U53" s="74">
        <f t="shared" si="34"/>
        <v>1.46873761025513</v>
      </c>
      <c r="V53" s="75">
        <f t="shared" si="35"/>
        <v>0.999994420930407</v>
      </c>
      <c r="W53" s="77" t="str">
        <f t="shared" si="36"/>
        <v/>
      </c>
      <c r="X53" s="77">
        <f t="shared" si="37"/>
        <v>-0.118383336507531</v>
      </c>
      <c r="Y53" s="77">
        <f t="shared" si="38"/>
        <v>0.0091562500000002</v>
      </c>
      <c r="Z53" s="77" t="str">
        <f t="shared" si="39"/>
        <v/>
      </c>
      <c r="AA53" s="89"/>
      <c r="AB53" s="90" t="str">
        <f t="shared" si="40"/>
        <v/>
      </c>
      <c r="AC53" s="91"/>
      <c r="AD53" s="92"/>
      <c r="AE53" s="92"/>
      <c r="AF53" s="93"/>
      <c r="AG53" s="102"/>
      <c r="AH53" s="101">
        <v>2.742</v>
      </c>
      <c r="AI53" s="101">
        <v>2.734</v>
      </c>
      <c r="AJ53" s="101">
        <v>2.72</v>
      </c>
      <c r="AK53" s="101">
        <v>2.745</v>
      </c>
      <c r="AL53" s="101">
        <v>2.653</v>
      </c>
      <c r="AM53" s="101">
        <v>2.749</v>
      </c>
      <c r="AN53" s="101">
        <v>2.715</v>
      </c>
      <c r="AO53" s="101">
        <v>2.654</v>
      </c>
      <c r="AP53" s="101">
        <v>2.689</v>
      </c>
      <c r="AQ53" s="101">
        <v>2.737</v>
      </c>
      <c r="AR53" s="101">
        <v>2.69</v>
      </c>
      <c r="AS53" s="101">
        <v>2.741</v>
      </c>
      <c r="AT53" s="101">
        <v>2.733</v>
      </c>
      <c r="AU53" s="101">
        <v>2.699</v>
      </c>
      <c r="AV53" s="101">
        <v>2.684</v>
      </c>
      <c r="AW53" s="101">
        <v>2.732</v>
      </c>
      <c r="AX53" s="101">
        <v>2.715</v>
      </c>
      <c r="AY53" s="101">
        <v>2.719</v>
      </c>
      <c r="AZ53" s="101">
        <v>2.729</v>
      </c>
      <c r="BA53" s="101">
        <v>2.651</v>
      </c>
      <c r="BB53" s="101">
        <v>2.743</v>
      </c>
      <c r="BC53" s="101">
        <v>2.655</v>
      </c>
      <c r="BD53" s="101">
        <v>2.684</v>
      </c>
      <c r="BE53" s="101">
        <v>2.741</v>
      </c>
      <c r="BF53" s="101">
        <v>2.711</v>
      </c>
      <c r="BG53" s="101">
        <v>2.71</v>
      </c>
      <c r="BH53" s="101">
        <v>2.679</v>
      </c>
      <c r="BI53" s="101">
        <v>2.702</v>
      </c>
      <c r="BJ53" s="101">
        <v>2.653</v>
      </c>
      <c r="BK53" s="101">
        <v>2.697</v>
      </c>
      <c r="BL53" s="101">
        <v>2.751</v>
      </c>
      <c r="BM53" s="101">
        <v>2.736</v>
      </c>
    </row>
    <row r="54" spans="2:65">
      <c r="B54" s="35" t="s">
        <v>149</v>
      </c>
      <c r="C54" s="35" t="s">
        <v>150</v>
      </c>
      <c r="D54" s="35" t="s">
        <v>143</v>
      </c>
      <c r="E54" s="42"/>
      <c r="F54" s="38" t="s">
        <v>55</v>
      </c>
      <c r="G54" s="43">
        <v>2.7</v>
      </c>
      <c r="H54" s="44">
        <v>0.15</v>
      </c>
      <c r="I54" s="44">
        <v>0.15</v>
      </c>
      <c r="J54" s="59" t="s">
        <v>56</v>
      </c>
      <c r="K54" s="60">
        <f t="shared" si="25"/>
        <v>2.85</v>
      </c>
      <c r="L54" s="60">
        <f t="shared" si="26"/>
        <v>2.55</v>
      </c>
      <c r="M54" s="61"/>
      <c r="N54" s="62">
        <f t="shared" si="27"/>
        <v>2.758</v>
      </c>
      <c r="O54" s="62">
        <f t="shared" si="28"/>
        <v>2.675</v>
      </c>
      <c r="P54" s="62">
        <f t="shared" si="29"/>
        <v>2.7201875</v>
      </c>
      <c r="Q54" s="73">
        <f t="shared" si="30"/>
        <v>0.0276935272511991</v>
      </c>
      <c r="R54" s="74">
        <f t="shared" si="31"/>
        <v>1.80547604306472</v>
      </c>
      <c r="S54" s="74">
        <f t="shared" si="32"/>
        <v>1.5624890589356</v>
      </c>
      <c r="T54" s="74">
        <f t="shared" si="33"/>
        <v>2.04846302719385</v>
      </c>
      <c r="U54" s="74">
        <f t="shared" si="34"/>
        <v>1.5624890589356</v>
      </c>
      <c r="V54" s="75">
        <f t="shared" si="35"/>
        <v>0.999998616565926</v>
      </c>
      <c r="W54" s="77" t="str">
        <f t="shared" si="36"/>
        <v/>
      </c>
      <c r="X54" s="77">
        <f t="shared" si="37"/>
        <v>-0.0903096737322846</v>
      </c>
      <c r="Y54" s="77">
        <f t="shared" si="38"/>
        <v>0.0201874999999996</v>
      </c>
      <c r="Z54" s="77" t="str">
        <f t="shared" si="39"/>
        <v/>
      </c>
      <c r="AA54" s="89"/>
      <c r="AB54" s="90" t="str">
        <f t="shared" si="40"/>
        <v/>
      </c>
      <c r="AC54" s="91"/>
      <c r="AD54" s="92"/>
      <c r="AE54" s="92"/>
      <c r="AF54" s="93"/>
      <c r="AG54" s="102"/>
      <c r="AH54" s="101">
        <v>2.7</v>
      </c>
      <c r="AI54" s="101">
        <v>2.758</v>
      </c>
      <c r="AJ54" s="101">
        <v>2.734</v>
      </c>
      <c r="AK54" s="101">
        <v>2.684</v>
      </c>
      <c r="AL54" s="101">
        <v>2.757</v>
      </c>
      <c r="AM54" s="101">
        <v>2.739</v>
      </c>
      <c r="AN54" s="101">
        <v>2.727</v>
      </c>
      <c r="AO54" s="101">
        <v>2.675</v>
      </c>
      <c r="AP54" s="101">
        <v>2.707</v>
      </c>
      <c r="AQ54" s="101">
        <v>2.735</v>
      </c>
      <c r="AR54" s="101">
        <v>2.741</v>
      </c>
      <c r="AS54" s="101">
        <v>2.707</v>
      </c>
      <c r="AT54" s="101">
        <v>2.705</v>
      </c>
      <c r="AU54" s="101">
        <v>2.687</v>
      </c>
      <c r="AV54" s="101">
        <v>2.754</v>
      </c>
      <c r="AW54" s="101">
        <v>2.728</v>
      </c>
      <c r="AX54" s="101">
        <v>2.748</v>
      </c>
      <c r="AY54" s="101">
        <v>2.694</v>
      </c>
      <c r="AZ54" s="101">
        <v>2.679</v>
      </c>
      <c r="BA54" s="101">
        <v>2.757</v>
      </c>
      <c r="BB54" s="101">
        <v>2.679</v>
      </c>
      <c r="BC54" s="101">
        <v>2.744</v>
      </c>
      <c r="BD54" s="101">
        <v>2.676</v>
      </c>
      <c r="BE54" s="101">
        <v>2.721</v>
      </c>
      <c r="BF54" s="101">
        <v>2.737</v>
      </c>
      <c r="BG54" s="101">
        <v>2.745</v>
      </c>
      <c r="BH54" s="101">
        <v>2.716</v>
      </c>
      <c r="BI54" s="101">
        <v>2.688</v>
      </c>
      <c r="BJ54" s="101">
        <v>2.75</v>
      </c>
      <c r="BK54" s="101">
        <v>2.708</v>
      </c>
      <c r="BL54" s="101">
        <v>2.71</v>
      </c>
      <c r="BM54" s="101">
        <v>2.756</v>
      </c>
    </row>
    <row r="55" spans="2:65">
      <c r="B55" s="35" t="s">
        <v>151</v>
      </c>
      <c r="C55" s="35" t="s">
        <v>152</v>
      </c>
      <c r="D55" s="35" t="s">
        <v>143</v>
      </c>
      <c r="E55" s="42"/>
      <c r="F55" s="38" t="s">
        <v>55</v>
      </c>
      <c r="G55" s="43">
        <v>2.7</v>
      </c>
      <c r="H55" s="44">
        <v>0.15</v>
      </c>
      <c r="I55" s="44">
        <v>0.15</v>
      </c>
      <c r="J55" s="59" t="s">
        <v>56</v>
      </c>
      <c r="K55" s="60">
        <f t="shared" si="25"/>
        <v>2.85</v>
      </c>
      <c r="L55" s="60">
        <f t="shared" si="26"/>
        <v>2.55</v>
      </c>
      <c r="M55" s="61"/>
      <c r="N55" s="62">
        <f t="shared" si="27"/>
        <v>2.747</v>
      </c>
      <c r="O55" s="62">
        <f t="shared" si="28"/>
        <v>2.66</v>
      </c>
      <c r="P55" s="62">
        <f t="shared" si="29"/>
        <v>2.6974375</v>
      </c>
      <c r="Q55" s="73">
        <f t="shared" si="30"/>
        <v>0.0243799726110619</v>
      </c>
      <c r="R55" s="74">
        <f t="shared" si="31"/>
        <v>2.05086366574971</v>
      </c>
      <c r="S55" s="74">
        <f t="shared" si="32"/>
        <v>2.08589925337294</v>
      </c>
      <c r="T55" s="74">
        <f t="shared" si="33"/>
        <v>2.01582807812648</v>
      </c>
      <c r="U55" s="74">
        <f t="shared" si="34"/>
        <v>2.01582807812648</v>
      </c>
      <c r="V55" s="75">
        <f t="shared" si="35"/>
        <v>0.999999999069024</v>
      </c>
      <c r="W55" s="77" t="str">
        <f t="shared" si="36"/>
        <v/>
      </c>
      <c r="X55" s="77">
        <f t="shared" si="37"/>
        <v>-0.0998385907181372</v>
      </c>
      <c r="Y55" s="77">
        <f t="shared" si="38"/>
        <v>-0.00256250000000025</v>
      </c>
      <c r="Z55" s="77" t="str">
        <f t="shared" si="39"/>
        <v/>
      </c>
      <c r="AA55" s="89"/>
      <c r="AB55" s="90" t="str">
        <f t="shared" si="40"/>
        <v/>
      </c>
      <c r="AC55" s="91"/>
      <c r="AD55" s="92"/>
      <c r="AE55" s="92"/>
      <c r="AF55" s="93"/>
      <c r="AG55" s="102"/>
      <c r="AH55" s="101">
        <v>2.701</v>
      </c>
      <c r="AI55" s="101">
        <v>2.738</v>
      </c>
      <c r="AJ55" s="101">
        <v>2.677</v>
      </c>
      <c r="AK55" s="101">
        <v>2.739</v>
      </c>
      <c r="AL55" s="101">
        <v>2.704</v>
      </c>
      <c r="AM55" s="101">
        <v>2.689</v>
      </c>
      <c r="AN55" s="101">
        <v>2.678</v>
      </c>
      <c r="AO55" s="101">
        <v>2.705</v>
      </c>
      <c r="AP55" s="101">
        <v>2.706</v>
      </c>
      <c r="AQ55" s="101">
        <v>2.728</v>
      </c>
      <c r="AR55" s="101">
        <v>2.729</v>
      </c>
      <c r="AS55" s="101">
        <v>2.713</v>
      </c>
      <c r="AT55" s="101">
        <v>2.677</v>
      </c>
      <c r="AU55" s="101">
        <v>2.702</v>
      </c>
      <c r="AV55" s="101">
        <v>2.715</v>
      </c>
      <c r="AW55" s="101">
        <v>2.671</v>
      </c>
      <c r="AX55" s="101">
        <v>2.68</v>
      </c>
      <c r="AY55" s="101">
        <v>2.747</v>
      </c>
      <c r="AZ55" s="101">
        <v>2.676</v>
      </c>
      <c r="BA55" s="101">
        <v>2.66</v>
      </c>
      <c r="BB55" s="101">
        <v>2.735</v>
      </c>
      <c r="BC55" s="101">
        <v>2.712</v>
      </c>
      <c r="BD55" s="101">
        <v>2.663</v>
      </c>
      <c r="BE55" s="101">
        <v>2.695</v>
      </c>
      <c r="BF55" s="101">
        <v>2.689</v>
      </c>
      <c r="BG55" s="101">
        <v>2.662</v>
      </c>
      <c r="BH55" s="101">
        <v>2.702</v>
      </c>
      <c r="BI55" s="101">
        <v>2.687</v>
      </c>
      <c r="BJ55" s="101">
        <v>2.695</v>
      </c>
      <c r="BK55" s="101">
        <v>2.697</v>
      </c>
      <c r="BL55" s="101">
        <v>2.685</v>
      </c>
      <c r="BM55" s="101">
        <v>2.661</v>
      </c>
    </row>
    <row r="56" spans="2:65">
      <c r="B56" s="35" t="s">
        <v>153</v>
      </c>
      <c r="C56" s="35" t="s">
        <v>154</v>
      </c>
      <c r="D56" s="35" t="s">
        <v>143</v>
      </c>
      <c r="E56" s="42"/>
      <c r="F56" s="38" t="s">
        <v>55</v>
      </c>
      <c r="G56" s="43">
        <v>2.7</v>
      </c>
      <c r="H56" s="44">
        <v>0.15</v>
      </c>
      <c r="I56" s="44">
        <v>0.15</v>
      </c>
      <c r="J56" s="59" t="s">
        <v>56</v>
      </c>
      <c r="K56" s="60">
        <f t="shared" si="25"/>
        <v>2.85</v>
      </c>
      <c r="L56" s="60">
        <f t="shared" si="26"/>
        <v>2.55</v>
      </c>
      <c r="M56" s="61"/>
      <c r="N56" s="62">
        <f t="shared" si="27"/>
        <v>2.765</v>
      </c>
      <c r="O56" s="62">
        <f t="shared" si="28"/>
        <v>2.69</v>
      </c>
      <c r="P56" s="62">
        <f t="shared" si="29"/>
        <v>2.73090625</v>
      </c>
      <c r="Q56" s="73">
        <f t="shared" si="30"/>
        <v>0.025697193740349</v>
      </c>
      <c r="R56" s="74">
        <f t="shared" si="31"/>
        <v>1.94573775273724</v>
      </c>
      <c r="S56" s="74">
        <f t="shared" si="32"/>
        <v>1.544834703267</v>
      </c>
      <c r="T56" s="74">
        <f t="shared" si="33"/>
        <v>2.34664080220747</v>
      </c>
      <c r="U56" s="74">
        <f t="shared" si="34"/>
        <v>1.544834703267</v>
      </c>
      <c r="V56" s="75">
        <f t="shared" si="35"/>
        <v>0.999998211028405</v>
      </c>
      <c r="W56" s="77" t="str">
        <f t="shared" si="36"/>
        <v/>
      </c>
      <c r="X56" s="77">
        <f t="shared" si="37"/>
        <v>-0.0716255530239929</v>
      </c>
      <c r="Y56" s="77">
        <f t="shared" si="38"/>
        <v>0.0309062499999997</v>
      </c>
      <c r="Z56" s="77" t="str">
        <f t="shared" si="39"/>
        <v/>
      </c>
      <c r="AA56" s="89"/>
      <c r="AB56" s="90" t="str">
        <f t="shared" si="40"/>
        <v/>
      </c>
      <c r="AC56" s="91"/>
      <c r="AD56" s="92"/>
      <c r="AE56" s="92"/>
      <c r="AF56" s="93"/>
      <c r="AG56" s="102"/>
      <c r="AH56" s="101">
        <v>2.726</v>
      </c>
      <c r="AI56" s="101">
        <v>2.752</v>
      </c>
      <c r="AJ56" s="101">
        <v>2.712</v>
      </c>
      <c r="AK56" s="101">
        <v>2.762</v>
      </c>
      <c r="AL56" s="101">
        <v>2.752</v>
      </c>
      <c r="AM56" s="101">
        <v>2.69</v>
      </c>
      <c r="AN56" s="101">
        <v>2.693</v>
      </c>
      <c r="AO56" s="101">
        <v>2.749</v>
      </c>
      <c r="AP56" s="101">
        <v>2.731</v>
      </c>
      <c r="AQ56" s="101">
        <v>2.697</v>
      </c>
      <c r="AR56" s="101">
        <v>2.72</v>
      </c>
      <c r="AS56" s="101">
        <v>2.728</v>
      </c>
      <c r="AT56" s="101">
        <v>2.765</v>
      </c>
      <c r="AU56" s="101">
        <v>2.727</v>
      </c>
      <c r="AV56" s="101">
        <v>2.734</v>
      </c>
      <c r="AW56" s="101">
        <v>2.763</v>
      </c>
      <c r="AX56" s="101">
        <v>2.694</v>
      </c>
      <c r="AY56" s="101">
        <v>2.76</v>
      </c>
      <c r="AZ56" s="101">
        <v>2.754</v>
      </c>
      <c r="BA56" s="101">
        <v>2.69</v>
      </c>
      <c r="BB56" s="101">
        <v>2.764</v>
      </c>
      <c r="BC56" s="101">
        <v>2.709</v>
      </c>
      <c r="BD56" s="101">
        <v>2.742</v>
      </c>
      <c r="BE56" s="101">
        <v>2.722</v>
      </c>
      <c r="BF56" s="101">
        <v>2.75</v>
      </c>
      <c r="BG56" s="101">
        <v>2.714</v>
      </c>
      <c r="BH56" s="101">
        <v>2.73</v>
      </c>
      <c r="BI56" s="101">
        <v>2.698</v>
      </c>
      <c r="BJ56" s="101">
        <v>2.745</v>
      </c>
      <c r="BK56" s="101">
        <v>2.694</v>
      </c>
      <c r="BL56" s="101">
        <v>2.762</v>
      </c>
      <c r="BM56" s="101">
        <v>2.76</v>
      </c>
    </row>
    <row r="57" spans="2:65">
      <c r="B57" s="35" t="s">
        <v>155</v>
      </c>
      <c r="C57" s="35" t="s">
        <v>156</v>
      </c>
      <c r="D57" s="35" t="s">
        <v>143</v>
      </c>
      <c r="E57" s="42"/>
      <c r="F57" s="38" t="s">
        <v>55</v>
      </c>
      <c r="G57" s="43">
        <v>1.5</v>
      </c>
      <c r="H57" s="44">
        <v>0.15</v>
      </c>
      <c r="I57" s="44">
        <v>0.15</v>
      </c>
      <c r="J57" s="59" t="s">
        <v>56</v>
      </c>
      <c r="K57" s="60">
        <f t="shared" si="25"/>
        <v>1.65</v>
      </c>
      <c r="L57" s="60">
        <f t="shared" si="26"/>
        <v>1.35</v>
      </c>
      <c r="M57" s="61"/>
      <c r="N57" s="62">
        <f t="shared" si="27"/>
        <v>1.568</v>
      </c>
      <c r="O57" s="62">
        <f t="shared" si="28"/>
        <v>1.476</v>
      </c>
      <c r="P57" s="62">
        <f t="shared" si="29"/>
        <v>1.52675</v>
      </c>
      <c r="Q57" s="73">
        <f t="shared" si="30"/>
        <v>0.0305001322048959</v>
      </c>
      <c r="R57" s="74">
        <f t="shared" si="31"/>
        <v>1.63933715644596</v>
      </c>
      <c r="S57" s="74">
        <f t="shared" si="32"/>
        <v>1.34698869687976</v>
      </c>
      <c r="T57" s="74">
        <f t="shared" si="33"/>
        <v>1.93168561601216</v>
      </c>
      <c r="U57" s="74">
        <f t="shared" si="34"/>
        <v>1.34698869687976</v>
      </c>
      <c r="V57" s="75">
        <f t="shared" si="35"/>
        <v>0.999973380857184</v>
      </c>
      <c r="W57" s="77" t="str">
        <f t="shared" si="36"/>
        <v/>
      </c>
      <c r="X57" s="77">
        <f t="shared" si="37"/>
        <v>-0.0949455274975346</v>
      </c>
      <c r="Y57" s="77">
        <f t="shared" si="38"/>
        <v>0.0267500000000001</v>
      </c>
      <c r="Z57" s="77" t="str">
        <f t="shared" si="39"/>
        <v/>
      </c>
      <c r="AA57" s="89"/>
      <c r="AB57" s="90" t="str">
        <f t="shared" si="40"/>
        <v/>
      </c>
      <c r="AC57" s="91"/>
      <c r="AD57" s="92"/>
      <c r="AE57" s="92"/>
      <c r="AF57" s="93"/>
      <c r="AG57" s="102"/>
      <c r="AH57" s="101">
        <v>1.554</v>
      </c>
      <c r="AI57" s="101">
        <v>1.519</v>
      </c>
      <c r="AJ57" s="101">
        <v>1.507</v>
      </c>
      <c r="AK57" s="101">
        <v>1.541</v>
      </c>
      <c r="AL57" s="101">
        <v>1.568</v>
      </c>
      <c r="AM57" s="101">
        <v>1.535</v>
      </c>
      <c r="AN57" s="101">
        <v>1.553</v>
      </c>
      <c r="AO57" s="101">
        <v>1.564</v>
      </c>
      <c r="AP57" s="101">
        <v>1.483</v>
      </c>
      <c r="AQ57" s="101">
        <v>1.552</v>
      </c>
      <c r="AR57" s="101">
        <v>1.525</v>
      </c>
      <c r="AS57" s="101">
        <v>1.521</v>
      </c>
      <c r="AT57" s="101">
        <v>1.477</v>
      </c>
      <c r="AU57" s="101">
        <v>1.476</v>
      </c>
      <c r="AV57" s="101">
        <v>1.56</v>
      </c>
      <c r="AW57" s="101">
        <v>1.554</v>
      </c>
      <c r="AX57" s="101">
        <v>1.48</v>
      </c>
      <c r="AY57" s="101">
        <v>1.54</v>
      </c>
      <c r="AZ57" s="101">
        <v>1.55</v>
      </c>
      <c r="BA57" s="101">
        <v>1.492</v>
      </c>
      <c r="BB57" s="101">
        <v>1.498</v>
      </c>
      <c r="BC57" s="101">
        <v>1.477</v>
      </c>
      <c r="BD57" s="101">
        <v>1.535</v>
      </c>
      <c r="BE57" s="101">
        <v>1.559</v>
      </c>
      <c r="BF57" s="101">
        <v>1.566</v>
      </c>
      <c r="BG57" s="101">
        <v>1.527</v>
      </c>
      <c r="BH57" s="101">
        <v>1.508</v>
      </c>
      <c r="BI57" s="101">
        <v>1.554</v>
      </c>
      <c r="BJ57" s="101">
        <v>1.539</v>
      </c>
      <c r="BK57" s="101">
        <v>1.481</v>
      </c>
      <c r="BL57" s="101">
        <v>1.549</v>
      </c>
      <c r="BM57" s="101">
        <v>1.512</v>
      </c>
    </row>
    <row r="58" spans="2:65">
      <c r="B58" s="35" t="s">
        <v>157</v>
      </c>
      <c r="C58" s="35" t="s">
        <v>158</v>
      </c>
      <c r="D58" s="35" t="s">
        <v>143</v>
      </c>
      <c r="E58" s="42"/>
      <c r="F58" s="38" t="s">
        <v>55</v>
      </c>
      <c r="G58" s="43">
        <v>1.5</v>
      </c>
      <c r="H58" s="44">
        <v>0.15</v>
      </c>
      <c r="I58" s="44">
        <v>0.15</v>
      </c>
      <c r="J58" s="59" t="s">
        <v>56</v>
      </c>
      <c r="K58" s="60">
        <f t="shared" si="25"/>
        <v>1.65</v>
      </c>
      <c r="L58" s="60">
        <f t="shared" si="26"/>
        <v>1.35</v>
      </c>
      <c r="M58" s="61"/>
      <c r="N58" s="62">
        <f t="shared" si="27"/>
        <v>1.562</v>
      </c>
      <c r="O58" s="62">
        <f t="shared" si="28"/>
        <v>1.469</v>
      </c>
      <c r="P58" s="62">
        <f t="shared" si="29"/>
        <v>1.51203125</v>
      </c>
      <c r="Q58" s="73">
        <f t="shared" si="30"/>
        <v>0.0302436176951489</v>
      </c>
      <c r="R58" s="74">
        <f t="shared" si="31"/>
        <v>1.65324137158433</v>
      </c>
      <c r="S58" s="74">
        <f t="shared" si="32"/>
        <v>1.52063763657184</v>
      </c>
      <c r="T58" s="74">
        <f t="shared" si="33"/>
        <v>1.78584510659682</v>
      </c>
      <c r="U58" s="74">
        <f t="shared" si="34"/>
        <v>1.52063763657184</v>
      </c>
      <c r="V58" s="75">
        <f t="shared" si="35"/>
        <v>0.999997423333885</v>
      </c>
      <c r="W58" s="77" t="str">
        <f t="shared" si="36"/>
        <v/>
      </c>
      <c r="X58" s="77">
        <f t="shared" si="37"/>
        <v>-0.108640784603644</v>
      </c>
      <c r="Y58" s="77">
        <f t="shared" si="38"/>
        <v>0.0120312499999997</v>
      </c>
      <c r="Z58" s="77" t="str">
        <f t="shared" si="39"/>
        <v/>
      </c>
      <c r="AA58" s="89"/>
      <c r="AB58" s="90" t="str">
        <f t="shared" si="40"/>
        <v/>
      </c>
      <c r="AC58" s="91"/>
      <c r="AD58" s="92"/>
      <c r="AE58" s="92"/>
      <c r="AF58" s="93"/>
      <c r="AG58" s="102"/>
      <c r="AH58" s="101">
        <v>1.512</v>
      </c>
      <c r="AI58" s="101">
        <v>1.491</v>
      </c>
      <c r="AJ58" s="101">
        <v>1.519</v>
      </c>
      <c r="AK58" s="101">
        <v>1.491</v>
      </c>
      <c r="AL58" s="101">
        <v>1.47</v>
      </c>
      <c r="AM58" s="101">
        <v>1.476</v>
      </c>
      <c r="AN58" s="101">
        <v>1.531</v>
      </c>
      <c r="AO58" s="101">
        <v>1.514</v>
      </c>
      <c r="AP58" s="101">
        <v>1.559</v>
      </c>
      <c r="AQ58" s="101">
        <v>1.562</v>
      </c>
      <c r="AR58" s="101">
        <v>1.51</v>
      </c>
      <c r="AS58" s="101">
        <v>1.497</v>
      </c>
      <c r="AT58" s="101">
        <v>1.475</v>
      </c>
      <c r="AU58" s="101">
        <v>1.518</v>
      </c>
      <c r="AV58" s="101">
        <v>1.557</v>
      </c>
      <c r="AW58" s="101">
        <v>1.503</v>
      </c>
      <c r="AX58" s="101">
        <v>1.479</v>
      </c>
      <c r="AY58" s="101">
        <v>1.551</v>
      </c>
      <c r="AZ58" s="101">
        <v>1.52</v>
      </c>
      <c r="BA58" s="101">
        <v>1.548</v>
      </c>
      <c r="BB58" s="101">
        <v>1.546</v>
      </c>
      <c r="BC58" s="101">
        <v>1.54</v>
      </c>
      <c r="BD58" s="101">
        <v>1.47</v>
      </c>
      <c r="BE58" s="101">
        <v>1.56</v>
      </c>
      <c r="BF58" s="101">
        <v>1.487</v>
      </c>
      <c r="BG58" s="101">
        <v>1.469</v>
      </c>
      <c r="BH58" s="101">
        <v>1.506</v>
      </c>
      <c r="BI58" s="101">
        <v>1.536</v>
      </c>
      <c r="BJ58" s="101">
        <v>1.486</v>
      </c>
      <c r="BK58" s="101">
        <v>1.497</v>
      </c>
      <c r="BL58" s="101">
        <v>1.476</v>
      </c>
      <c r="BM58" s="101">
        <v>1.529</v>
      </c>
    </row>
    <row r="59" spans="2:65">
      <c r="B59" s="35" t="s">
        <v>159</v>
      </c>
      <c r="C59" s="35" t="s">
        <v>160</v>
      </c>
      <c r="D59" s="35" t="s">
        <v>143</v>
      </c>
      <c r="E59" s="42"/>
      <c r="F59" s="38" t="s">
        <v>55</v>
      </c>
      <c r="G59" s="43">
        <v>1.5</v>
      </c>
      <c r="H59" s="44">
        <v>0.15</v>
      </c>
      <c r="I59" s="44">
        <v>0.15</v>
      </c>
      <c r="J59" s="59" t="s">
        <v>56</v>
      </c>
      <c r="K59" s="60">
        <f t="shared" si="25"/>
        <v>1.65</v>
      </c>
      <c r="L59" s="60">
        <f t="shared" si="26"/>
        <v>1.35</v>
      </c>
      <c r="M59" s="61"/>
      <c r="N59" s="62">
        <f t="shared" si="27"/>
        <v>1.55</v>
      </c>
      <c r="O59" s="62">
        <f t="shared" si="28"/>
        <v>1.461</v>
      </c>
      <c r="P59" s="62">
        <f t="shared" si="29"/>
        <v>1.50825</v>
      </c>
      <c r="Q59" s="73">
        <f t="shared" si="30"/>
        <v>0.0256929763215176</v>
      </c>
      <c r="R59" s="74">
        <f t="shared" si="31"/>
        <v>1.94605713928618</v>
      </c>
      <c r="S59" s="74">
        <f t="shared" si="32"/>
        <v>1.83902399662544</v>
      </c>
      <c r="T59" s="74">
        <f t="shared" si="33"/>
        <v>2.05309028194691</v>
      </c>
      <c r="U59" s="74">
        <f t="shared" si="34"/>
        <v>1.83902399662544</v>
      </c>
      <c r="V59" s="75">
        <f t="shared" si="35"/>
        <v>0.999999982399884</v>
      </c>
      <c r="W59" s="77" t="str">
        <f t="shared" si="36"/>
        <v/>
      </c>
      <c r="X59" s="77">
        <f t="shared" si="37"/>
        <v>-0.0942649755228553</v>
      </c>
      <c r="Y59" s="77">
        <f t="shared" si="38"/>
        <v>0.00824999999999987</v>
      </c>
      <c r="Z59" s="77" t="str">
        <f t="shared" si="39"/>
        <v/>
      </c>
      <c r="AA59" s="89"/>
      <c r="AB59" s="90" t="str">
        <f t="shared" si="40"/>
        <v/>
      </c>
      <c r="AC59" s="91"/>
      <c r="AD59" s="92"/>
      <c r="AE59" s="92"/>
      <c r="AF59" s="93"/>
      <c r="AG59" s="102"/>
      <c r="AH59" s="101">
        <v>1.509</v>
      </c>
      <c r="AI59" s="101">
        <v>1.504</v>
      </c>
      <c r="AJ59" s="101">
        <v>1.532</v>
      </c>
      <c r="AK59" s="101">
        <v>1.508</v>
      </c>
      <c r="AL59" s="101">
        <v>1.465</v>
      </c>
      <c r="AM59" s="101">
        <v>1.499</v>
      </c>
      <c r="AN59" s="101">
        <v>1.468</v>
      </c>
      <c r="AO59" s="101">
        <v>1.538</v>
      </c>
      <c r="AP59" s="101">
        <v>1.55</v>
      </c>
      <c r="AQ59" s="101">
        <v>1.507</v>
      </c>
      <c r="AR59" s="101">
        <v>1.461</v>
      </c>
      <c r="AS59" s="101">
        <v>1.5</v>
      </c>
      <c r="AT59" s="101">
        <v>1.521</v>
      </c>
      <c r="AU59" s="101">
        <v>1.522</v>
      </c>
      <c r="AV59" s="101">
        <v>1.535</v>
      </c>
      <c r="AW59" s="101">
        <v>1.512</v>
      </c>
      <c r="AX59" s="101">
        <v>1.481</v>
      </c>
      <c r="AY59" s="101">
        <v>1.538</v>
      </c>
      <c r="AZ59" s="101">
        <v>1.513</v>
      </c>
      <c r="BA59" s="101">
        <v>1.54</v>
      </c>
      <c r="BB59" s="101">
        <v>1.529</v>
      </c>
      <c r="BC59" s="101">
        <v>1.509</v>
      </c>
      <c r="BD59" s="101">
        <v>1.512</v>
      </c>
      <c r="BE59" s="101">
        <v>1.524</v>
      </c>
      <c r="BF59" s="101">
        <v>1.477</v>
      </c>
      <c r="BG59" s="101">
        <v>1.472</v>
      </c>
      <c r="BH59" s="101">
        <v>1.502</v>
      </c>
      <c r="BI59" s="101">
        <v>1.471</v>
      </c>
      <c r="BJ59" s="101">
        <v>1.54</v>
      </c>
      <c r="BK59" s="101">
        <v>1.525</v>
      </c>
      <c r="BL59" s="101">
        <v>1.47</v>
      </c>
      <c r="BM59" s="101">
        <v>1.53</v>
      </c>
    </row>
    <row r="60" spans="2:65">
      <c r="B60" s="35" t="s">
        <v>161</v>
      </c>
      <c r="C60" s="35" t="s">
        <v>162</v>
      </c>
      <c r="D60" s="35" t="s">
        <v>143</v>
      </c>
      <c r="E60" s="42"/>
      <c r="F60" s="38" t="s">
        <v>55</v>
      </c>
      <c r="G60" s="43">
        <v>1.5</v>
      </c>
      <c r="H60" s="44">
        <v>0.15</v>
      </c>
      <c r="I60" s="44">
        <v>0.15</v>
      </c>
      <c r="J60" s="59" t="s">
        <v>56</v>
      </c>
      <c r="K60" s="60">
        <f t="shared" si="25"/>
        <v>1.65</v>
      </c>
      <c r="L60" s="60">
        <f t="shared" si="26"/>
        <v>1.35</v>
      </c>
      <c r="M60" s="61"/>
      <c r="N60" s="62">
        <f t="shared" si="27"/>
        <v>1.552</v>
      </c>
      <c r="O60" s="62">
        <f t="shared" si="28"/>
        <v>1.472</v>
      </c>
      <c r="P60" s="62">
        <f t="shared" si="29"/>
        <v>1.50834375</v>
      </c>
      <c r="Q60" s="73">
        <f t="shared" si="30"/>
        <v>0.0252044662900792</v>
      </c>
      <c r="R60" s="74">
        <f t="shared" si="31"/>
        <v>1.98377539220819</v>
      </c>
      <c r="S60" s="74">
        <f t="shared" si="32"/>
        <v>1.87342788601661</v>
      </c>
      <c r="T60" s="74">
        <f t="shared" si="33"/>
        <v>2.09412289839977</v>
      </c>
      <c r="U60" s="74">
        <f t="shared" si="34"/>
        <v>1.87342788601661</v>
      </c>
      <c r="V60" s="75">
        <f t="shared" si="35"/>
        <v>0.999999990301064</v>
      </c>
      <c r="W60" s="77" t="str">
        <f t="shared" si="36"/>
        <v/>
      </c>
      <c r="X60" s="77">
        <f t="shared" si="37"/>
        <v>-0.0922220704974162</v>
      </c>
      <c r="Y60" s="77">
        <f t="shared" si="38"/>
        <v>0.00834375000000009</v>
      </c>
      <c r="Z60" s="77" t="str">
        <f t="shared" si="39"/>
        <v/>
      </c>
      <c r="AA60" s="89"/>
      <c r="AB60" s="90" t="str">
        <f t="shared" si="40"/>
        <v/>
      </c>
      <c r="AC60" s="91"/>
      <c r="AD60" s="92"/>
      <c r="AE60" s="92"/>
      <c r="AF60" s="93"/>
      <c r="AG60" s="102"/>
      <c r="AH60" s="101">
        <v>1.51</v>
      </c>
      <c r="AI60" s="101">
        <v>1.49</v>
      </c>
      <c r="AJ60" s="101">
        <v>1.547</v>
      </c>
      <c r="AK60" s="101">
        <v>1.509</v>
      </c>
      <c r="AL60" s="101">
        <v>1.477</v>
      </c>
      <c r="AM60" s="101">
        <v>1.51</v>
      </c>
      <c r="AN60" s="101">
        <v>1.537</v>
      </c>
      <c r="AO60" s="101">
        <v>1.487</v>
      </c>
      <c r="AP60" s="101">
        <v>1.512</v>
      </c>
      <c r="AQ60" s="101">
        <v>1.525</v>
      </c>
      <c r="AR60" s="101">
        <v>1.521</v>
      </c>
      <c r="AS60" s="101">
        <v>1.533</v>
      </c>
      <c r="AT60" s="101">
        <v>1.496</v>
      </c>
      <c r="AU60" s="101">
        <v>1.5</v>
      </c>
      <c r="AV60" s="101">
        <v>1.477</v>
      </c>
      <c r="AW60" s="101">
        <v>1.53</v>
      </c>
      <c r="AX60" s="101">
        <v>1.515</v>
      </c>
      <c r="AY60" s="101">
        <v>1.546</v>
      </c>
      <c r="AZ60" s="101">
        <v>1.487</v>
      </c>
      <c r="BA60" s="101">
        <v>1.544</v>
      </c>
      <c r="BB60" s="101">
        <v>1.515</v>
      </c>
      <c r="BC60" s="101">
        <v>1.549</v>
      </c>
      <c r="BD60" s="101">
        <v>1.474</v>
      </c>
      <c r="BE60" s="101">
        <v>1.507</v>
      </c>
      <c r="BF60" s="101">
        <v>1.476</v>
      </c>
      <c r="BG60" s="101">
        <v>1.493</v>
      </c>
      <c r="BH60" s="101">
        <v>1.472</v>
      </c>
      <c r="BI60" s="101">
        <v>1.496</v>
      </c>
      <c r="BJ60" s="101">
        <v>1.524</v>
      </c>
      <c r="BK60" s="101">
        <v>1.473</v>
      </c>
      <c r="BL60" s="101">
        <v>1.552</v>
      </c>
      <c r="BM60" s="101">
        <v>1.483</v>
      </c>
    </row>
    <row r="61" spans="2:65">
      <c r="B61" s="35" t="s">
        <v>163</v>
      </c>
      <c r="C61" s="35" t="s">
        <v>164</v>
      </c>
      <c r="D61" s="35" t="s">
        <v>143</v>
      </c>
      <c r="E61" s="42"/>
      <c r="F61" s="38" t="s">
        <v>55</v>
      </c>
      <c r="G61" s="43">
        <v>1.5</v>
      </c>
      <c r="H61" s="44">
        <v>0.15</v>
      </c>
      <c r="I61" s="44">
        <v>0.15</v>
      </c>
      <c r="J61" s="59" t="s">
        <v>56</v>
      </c>
      <c r="K61" s="60">
        <f t="shared" si="25"/>
        <v>1.65</v>
      </c>
      <c r="L61" s="60">
        <f t="shared" si="26"/>
        <v>1.35</v>
      </c>
      <c r="M61" s="61"/>
      <c r="N61" s="62">
        <f t="shared" si="27"/>
        <v>1.558</v>
      </c>
      <c r="O61" s="62">
        <f t="shared" si="28"/>
        <v>1.441</v>
      </c>
      <c r="P61" s="62">
        <f t="shared" si="29"/>
        <v>1.5030625</v>
      </c>
      <c r="Q61" s="73">
        <f t="shared" si="30"/>
        <v>0.0340909007820127</v>
      </c>
      <c r="R61" s="74">
        <f t="shared" si="31"/>
        <v>1.46666702413394</v>
      </c>
      <c r="S61" s="74">
        <f t="shared" si="32"/>
        <v>1.43672257239121</v>
      </c>
      <c r="T61" s="74">
        <f t="shared" si="33"/>
        <v>1.49661147587667</v>
      </c>
      <c r="U61" s="74">
        <f t="shared" si="34"/>
        <v>1.43672257239121</v>
      </c>
      <c r="V61" s="75">
        <f t="shared" si="35"/>
        <v>0.999988279533298</v>
      </c>
      <c r="W61" s="77" t="str">
        <f t="shared" si="36"/>
        <v/>
      </c>
      <c r="X61" s="77">
        <f t="shared" si="37"/>
        <v>-0.132960194120231</v>
      </c>
      <c r="Y61" s="77">
        <f t="shared" si="38"/>
        <v>0.00306249999999975</v>
      </c>
      <c r="Z61" s="77">
        <f t="shared" si="39"/>
        <v>0.306818107038114</v>
      </c>
      <c r="AA61" s="89"/>
      <c r="AB61" s="90" t="str">
        <f t="shared" si="40"/>
        <v/>
      </c>
      <c r="AC61" s="91"/>
      <c r="AD61" s="92"/>
      <c r="AE61" s="92"/>
      <c r="AF61" s="93"/>
      <c r="AG61" s="102"/>
      <c r="AH61" s="101">
        <v>1.524</v>
      </c>
      <c r="AI61" s="101">
        <v>1.533</v>
      </c>
      <c r="AJ61" s="101">
        <v>1.48</v>
      </c>
      <c r="AK61" s="101">
        <v>1.495</v>
      </c>
      <c r="AL61" s="101">
        <v>1.448</v>
      </c>
      <c r="AM61" s="101">
        <v>1.533</v>
      </c>
      <c r="AN61" s="101">
        <v>1.515</v>
      </c>
      <c r="AO61" s="101">
        <v>1.509</v>
      </c>
      <c r="AP61" s="101">
        <v>1.456</v>
      </c>
      <c r="AQ61" s="101">
        <v>1.477</v>
      </c>
      <c r="AR61" s="101">
        <v>1.454</v>
      </c>
      <c r="AS61" s="101">
        <v>1.54</v>
      </c>
      <c r="AT61" s="101">
        <v>1.476</v>
      </c>
      <c r="AU61" s="101">
        <v>1.441</v>
      </c>
      <c r="AV61" s="101">
        <v>1.552</v>
      </c>
      <c r="AW61" s="101">
        <v>1.502</v>
      </c>
      <c r="AX61" s="101">
        <v>1.475</v>
      </c>
      <c r="AY61" s="101">
        <v>1.468</v>
      </c>
      <c r="AZ61" s="101">
        <v>1.51</v>
      </c>
      <c r="BA61" s="101">
        <v>1.52</v>
      </c>
      <c r="BB61" s="101">
        <v>1.543</v>
      </c>
      <c r="BC61" s="101">
        <v>1.497</v>
      </c>
      <c r="BD61" s="101">
        <v>1.558</v>
      </c>
      <c r="BE61" s="101">
        <v>1.554</v>
      </c>
      <c r="BF61" s="101">
        <v>1.492</v>
      </c>
      <c r="BG61" s="101">
        <v>1.452</v>
      </c>
      <c r="BH61" s="101">
        <v>1.53</v>
      </c>
      <c r="BI61" s="101">
        <v>1.52</v>
      </c>
      <c r="BJ61" s="101">
        <v>1.501</v>
      </c>
      <c r="BK61" s="101">
        <v>1.525</v>
      </c>
      <c r="BL61" s="101">
        <v>1.544</v>
      </c>
      <c r="BM61" s="101">
        <v>1.474</v>
      </c>
    </row>
  </sheetData>
  <autoFilter xmlns:etc="http://www.wps.cn/officeDocument/2017/etCustomData" ref="A10:BM61" etc:filterBottomFollowUsedRange="0">
    <extLst/>
  </autoFilter>
  <mergeCells count="18">
    <mergeCell ref="A1:AB1"/>
    <mergeCell ref="S2:T2"/>
    <mergeCell ref="F4:G4"/>
    <mergeCell ref="H4:L4"/>
    <mergeCell ref="N4:P4"/>
    <mergeCell ref="Q4:T4"/>
    <mergeCell ref="F5:G5"/>
    <mergeCell ref="H5:L5"/>
    <mergeCell ref="N5:P5"/>
    <mergeCell ref="Q5:T5"/>
    <mergeCell ref="F6:G6"/>
    <mergeCell ref="H6:L6"/>
    <mergeCell ref="N6:P6"/>
    <mergeCell ref="Q6:T6"/>
    <mergeCell ref="B8:L8"/>
    <mergeCell ref="N8:AB8"/>
    <mergeCell ref="AD8:AF8"/>
    <mergeCell ref="AH8:BM8"/>
  </mergeCells>
  <conditionalFormatting sqref="G11">
    <cfRule type="expression" dxfId="0" priority="3691">
      <formula>AND($D11&lt;&gt;"Tolerance",$E11&lt;&gt;"")</formula>
    </cfRule>
    <cfRule type="expression" dxfId="1" priority="3692">
      <formula>AND(OR($D11="GD&amp;T",$D11="MAX",$D11="MIN"),$E11="")</formula>
    </cfRule>
    <cfRule type="containsBlanks" dxfId="2" priority="3693">
      <formula>LEN(TRIM(G11))=0</formula>
    </cfRule>
  </conditionalFormatting>
  <conditionalFormatting sqref="H11">
    <cfRule type="expression" dxfId="1" priority="3686">
      <formula>AND(OR($D11="GD&amp;T",$D11="MAX"),$G11="")</formula>
    </cfRule>
    <cfRule type="containsBlanks" dxfId="2" priority="3687">
      <formula>LEN(TRIM(H11))=0</formula>
    </cfRule>
  </conditionalFormatting>
  <conditionalFormatting sqref="I11">
    <cfRule type="expression" dxfId="0" priority="3688">
      <formula>AND($D11="MIN",$F11&lt;&gt;"")</formula>
    </cfRule>
    <cfRule type="expression" dxfId="1" priority="3689">
      <formula>AND($D11="MIN",$F11="")</formula>
    </cfRule>
    <cfRule type="containsBlanks" dxfId="2" priority="3690">
      <formula>LEN(TRIM(I11))=0</formula>
    </cfRule>
  </conditionalFormatting>
  <conditionalFormatting sqref="H12">
    <cfRule type="expression" dxfId="1" priority="2231">
      <formula>AND(OR($D12="GD&amp;T",$D12="MAX"),$G12="")</formula>
    </cfRule>
    <cfRule type="containsBlanks" dxfId="2" priority="2232">
      <formula>LEN(TRIM(H12))=0</formula>
    </cfRule>
  </conditionalFormatting>
  <conditionalFormatting sqref="I12">
    <cfRule type="expression" dxfId="0" priority="2233">
      <formula>AND($D12="MIN",$F12&lt;&gt;"")</formula>
    </cfRule>
    <cfRule type="expression" dxfId="1" priority="2234">
      <formula>AND($D12="MIN",$F12="")</formula>
    </cfRule>
    <cfRule type="containsBlanks" dxfId="2" priority="2235">
      <formula>LEN(TRIM(I12))=0</formula>
    </cfRule>
  </conditionalFormatting>
  <conditionalFormatting sqref="H18">
    <cfRule type="expression" dxfId="1" priority="2226">
      <formula>AND(OR($D18="GD&amp;T",$D18="MAX"),$G18="")</formula>
    </cfRule>
    <cfRule type="containsBlanks" dxfId="2" priority="2227">
      <formula>LEN(TRIM(H18))=0</formula>
    </cfRule>
  </conditionalFormatting>
  <conditionalFormatting sqref="I18">
    <cfRule type="expression" dxfId="0" priority="2228">
      <formula>AND($D18="MIN",$F18&lt;&gt;"")</formula>
    </cfRule>
    <cfRule type="expression" dxfId="1" priority="2229">
      <formula>AND($D18="MIN",$F18="")</formula>
    </cfRule>
    <cfRule type="containsBlanks" dxfId="2" priority="2230">
      <formula>LEN(TRIM(I18))=0</formula>
    </cfRule>
  </conditionalFormatting>
  <conditionalFormatting sqref="H19">
    <cfRule type="expression" dxfId="1" priority="2531">
      <formula>AND(OR($D19="GD&amp;T",$D19="MAX"),$G19="")</formula>
    </cfRule>
    <cfRule type="containsBlanks" dxfId="2" priority="2533">
      <formula>LEN(TRIM(H19))=0</formula>
    </cfRule>
  </conditionalFormatting>
  <conditionalFormatting sqref="I19">
    <cfRule type="expression" dxfId="0" priority="2535">
      <formula>AND($D19="MIN",$F19&lt;&gt;"")</formula>
    </cfRule>
    <cfRule type="expression" dxfId="1" priority="2537">
      <formula>AND($D19="MIN",$F19="")</formula>
    </cfRule>
    <cfRule type="containsBlanks" dxfId="2" priority="2539">
      <formula>LEN(TRIM(I19))=0</formula>
    </cfRule>
  </conditionalFormatting>
  <conditionalFormatting sqref="G20">
    <cfRule type="containsBlanks" dxfId="2" priority="2904">
      <formula>LEN(TRIM(G20))=0</formula>
    </cfRule>
  </conditionalFormatting>
  <conditionalFormatting sqref="H20">
    <cfRule type="containsBlanks" dxfId="2" priority="2844">
      <formula>LEN(TRIM(H20))=0</formula>
    </cfRule>
  </conditionalFormatting>
  <conditionalFormatting sqref="I20">
    <cfRule type="containsBlanks" dxfId="2" priority="2856">
      <formula>LEN(TRIM(I20))=0</formula>
    </cfRule>
  </conditionalFormatting>
  <conditionalFormatting sqref="AH28:BM28">
    <cfRule type="containsBlanks" dxfId="3" priority="5">
      <formula>LEN(TRIM(AH28))=0</formula>
    </cfRule>
    <cfRule type="notContainsBlanks" dxfId="4" priority="4">
      <formula>LEN(TRIM(AH28))&gt;0</formula>
    </cfRule>
    <cfRule type="expression" dxfId="5" priority="3">
      <formula>AND($K28&lt;&gt;"",$AK28&lt;&gt;"",AH28&gt;$K28)</formula>
    </cfRule>
    <cfRule type="expression" dxfId="6" priority="2">
      <formula>AND($L28&lt;&gt;"",$AK28&lt;&gt;"",AH28&lt;$L28)</formula>
    </cfRule>
    <cfRule type="containsBlanks" dxfId="3" priority="1">
      <formula>LEN(TRIM(AH28))=0</formula>
    </cfRule>
  </conditionalFormatting>
  <conditionalFormatting sqref="G35">
    <cfRule type="expression" dxfId="0" priority="4211">
      <formula>AND($D35="MIN",$F35&lt;&gt;"")</formula>
    </cfRule>
    <cfRule type="expression" dxfId="1" priority="4212">
      <formula>AND($D35="MIN",$F35="")</formula>
    </cfRule>
    <cfRule type="containsBlanks" dxfId="2" priority="4213">
      <formula>LEN(TRIM(G35))=0</formula>
    </cfRule>
  </conditionalFormatting>
  <conditionalFormatting sqref="I35">
    <cfRule type="expression" dxfId="1" priority="3190">
      <formula>AND(OR($D35="GD&amp;T",$D35="MAX"),$G35="")</formula>
    </cfRule>
    <cfRule type="containsBlanks" dxfId="2" priority="3191">
      <formula>LEN(TRIM(I35))=0</formula>
    </cfRule>
  </conditionalFormatting>
  <conditionalFormatting sqref="G36">
    <cfRule type="expression" dxfId="0" priority="4205">
      <formula>AND($D36&lt;&gt;"Tolerance",$E36&lt;&gt;"")</formula>
    </cfRule>
    <cfRule type="expression" dxfId="1" priority="4206">
      <formula>AND(OR($D36="GD&amp;T",$D36="MAX",$D36="MIN"),$E36="")</formula>
    </cfRule>
    <cfRule type="containsBlanks" dxfId="2" priority="4207">
      <formula>LEN(TRIM(G36))=0</formula>
    </cfRule>
  </conditionalFormatting>
  <conditionalFormatting sqref="I36">
    <cfRule type="expression" dxfId="0" priority="4202">
      <formula>AND($D36="MIN",$F36&lt;&gt;"")</formula>
    </cfRule>
    <cfRule type="expression" dxfId="1" priority="4203">
      <formula>AND($D36="MIN",$F36="")</formula>
    </cfRule>
    <cfRule type="containsBlanks" dxfId="2" priority="4204">
      <formula>LEN(TRIM(I36))=0</formula>
    </cfRule>
  </conditionalFormatting>
  <conditionalFormatting sqref="G38">
    <cfRule type="expression" dxfId="0" priority="17">
      <formula>AND($D38&lt;&gt;"Tolerance",$E38&lt;&gt;"")</formula>
    </cfRule>
    <cfRule type="expression" dxfId="1" priority="18">
      <formula>AND(OR($D38="GD&amp;T",$D38="MAX",$D38="MIN"),$E38="")</formula>
    </cfRule>
    <cfRule type="containsBlanks" dxfId="2" priority="19">
      <formula>LEN(TRIM(G38))=0</formula>
    </cfRule>
  </conditionalFormatting>
  <conditionalFormatting sqref="H38">
    <cfRule type="expression" dxfId="0" priority="14">
      <formula>AND($F38="MIN",$H38&lt;&gt;"")</formula>
    </cfRule>
    <cfRule type="expression" dxfId="7" priority="15">
      <formula>AND($F38="MIN",$H38="")</formula>
    </cfRule>
    <cfRule type="containsBlanks" dxfId="2" priority="16">
      <formula>LEN(TRIM(H38))=0</formula>
    </cfRule>
  </conditionalFormatting>
  <conditionalFormatting sqref="I38">
    <cfRule type="expression" dxfId="0" priority="11">
      <formula>AND(OR($F38="GD&amp;T",$F38="MAX"),$I38&lt;&gt;"")</formula>
    </cfRule>
    <cfRule type="expression" dxfId="7" priority="12">
      <formula>AND(OR($F38="GD&amp;T",$F38="MAX"),$I38="")</formula>
    </cfRule>
    <cfRule type="containsBlanks" dxfId="2" priority="13">
      <formula>LEN(TRIM(I38))=0</formula>
    </cfRule>
  </conditionalFormatting>
  <conditionalFormatting sqref="H41">
    <cfRule type="expression" dxfId="0" priority="582">
      <formula>AND(OR($F41="GD&amp;T",$F41="MAX"),$H41&lt;&gt;"")</formula>
    </cfRule>
    <cfRule type="expression" dxfId="7" priority="583">
      <formula>AND(OR($F41="GD&amp;T",$F41="MAX"),$H41="")</formula>
    </cfRule>
    <cfRule type="containsBlanks" dxfId="2" priority="584">
      <formula>LEN(TRIM(H41))=0</formula>
    </cfRule>
  </conditionalFormatting>
  <conditionalFormatting sqref="H42">
    <cfRule type="expression" dxfId="0" priority="573">
      <formula>AND(OR($F42="GD&amp;T",$F42="MAX"),$H42&lt;&gt;"")</formula>
    </cfRule>
    <cfRule type="expression" dxfId="7" priority="574">
      <formula>AND(OR($F42="GD&amp;T",$F42="MAX"),$H42="")</formula>
    </cfRule>
    <cfRule type="containsBlanks" dxfId="2" priority="575">
      <formula>LEN(TRIM(H42))=0</formula>
    </cfRule>
  </conditionalFormatting>
  <conditionalFormatting sqref="H43">
    <cfRule type="expression" dxfId="0" priority="579">
      <formula>AND(OR($F43="GD&amp;T",$F43="MAX"),$H43&lt;&gt;"")</formula>
    </cfRule>
    <cfRule type="expression" dxfId="7" priority="580">
      <formula>AND(OR($F43="GD&amp;T",$F43="MAX"),$H43="")</formula>
    </cfRule>
    <cfRule type="containsBlanks" dxfId="2" priority="581">
      <formula>LEN(TRIM(H43))=0</formula>
    </cfRule>
  </conditionalFormatting>
  <conditionalFormatting sqref="I43">
    <cfRule type="expression" dxfId="0" priority="570">
      <formula>AND(OR($F43="GD&amp;T",$F43="MAX"),$H43&lt;&gt;"")</formula>
    </cfRule>
    <cfRule type="expression" dxfId="7" priority="571">
      <formula>AND(OR($F43="GD&amp;T",$F43="MAX"),$H43="")</formula>
    </cfRule>
    <cfRule type="containsBlanks" dxfId="2" priority="572">
      <formula>LEN(TRIM(I43))=0</formula>
    </cfRule>
  </conditionalFormatting>
  <conditionalFormatting sqref="H46">
    <cfRule type="expression" dxfId="0" priority="1221">
      <formula>AND(OR($F46="GD&amp;T",$F46="MAX"),$H46&lt;&gt;"")</formula>
    </cfRule>
    <cfRule type="expression" dxfId="7" priority="1222">
      <formula>AND(OR($F46="GD&amp;T",$F46="MAX"),$H46="")</formula>
    </cfRule>
    <cfRule type="containsBlanks" dxfId="2" priority="1223">
      <formula>LEN(TRIM(H46))=0</formula>
    </cfRule>
  </conditionalFormatting>
  <conditionalFormatting sqref="I46">
    <cfRule type="expression" dxfId="0" priority="1224">
      <formula>AND($F46="MIN",$I46&lt;&gt;"")</formula>
    </cfRule>
    <cfRule type="expression" dxfId="7" priority="1225">
      <formula>AND($F46="MIN",$I46="")</formula>
    </cfRule>
    <cfRule type="containsBlanks" dxfId="2" priority="1226">
      <formula>LEN(TRIM(I46))=0</formula>
    </cfRule>
  </conditionalFormatting>
  <conditionalFormatting sqref="G12:G17">
    <cfRule type="expression" dxfId="0" priority="2745">
      <formula>AND($F12&lt;&gt;"Tolerance",$G12&lt;&gt;"")</formula>
    </cfRule>
    <cfRule type="expression" dxfId="7" priority="2749">
      <formula>AND(OR($F12="GD&amp;T",$F12="MAX",$F12="MIN"),$G12="")</formula>
    </cfRule>
  </conditionalFormatting>
  <conditionalFormatting sqref="G13:G17">
    <cfRule type="containsBlanks" dxfId="2" priority="2789">
      <formula>LEN(TRIM(G13))=0</formula>
    </cfRule>
  </conditionalFormatting>
  <conditionalFormatting sqref="G18:G19">
    <cfRule type="expression" dxfId="0" priority="2541">
      <formula>AND($D18&lt;&gt;"Tolerance",$E18&lt;&gt;"")</formula>
    </cfRule>
    <cfRule type="expression" dxfId="1" priority="2543">
      <formula>AND(OR($D18="GD&amp;T",$D18="MAX",$D18="MIN"),$E18="")</formula>
    </cfRule>
    <cfRule type="containsBlanks" dxfId="2" priority="2545">
      <formula>LEN(TRIM(G18))=0</formula>
    </cfRule>
  </conditionalFormatting>
  <conditionalFormatting sqref="G20:G24">
    <cfRule type="expression" dxfId="0" priority="2860">
      <formula>AND($F20&lt;&gt;"Tolerance",$G20&lt;&gt;"")</formula>
    </cfRule>
    <cfRule type="expression" dxfId="7" priority="2864">
      <formula>AND(OR($F20="GD&amp;T",$F20="MAX",$F20="MIN"),$G20="")</formula>
    </cfRule>
  </conditionalFormatting>
  <conditionalFormatting sqref="G26:G28">
    <cfRule type="expression" dxfId="0" priority="4870">
      <formula>AND($F26&lt;&gt;"Tolerance",$G26&lt;&gt;"")</formula>
    </cfRule>
    <cfRule type="expression" dxfId="7" priority="4871">
      <formula>AND(OR($F26="GD&amp;T",$F26="MAX",$F26="MIN"),$G26="")</formula>
    </cfRule>
    <cfRule type="containsBlanks" dxfId="2" priority="4887">
      <formula>LEN(TRIM(G26))=0</formula>
    </cfRule>
  </conditionalFormatting>
  <conditionalFormatting sqref="G29:G34">
    <cfRule type="containsBlanks" dxfId="2" priority="3159">
      <formula>LEN(TRIM(G29))=0</formula>
    </cfRule>
    <cfRule type="expression" dxfId="0" priority="3143">
      <formula>AND($D29&lt;&gt;"Tolerance",$E29&lt;&gt;"")</formula>
    </cfRule>
    <cfRule type="expression" dxfId="1" priority="3150">
      <formula>AND(OR($D29="GD&amp;T",$D29="MAX",$D29="MIN"),$E29="")</formula>
    </cfRule>
  </conditionalFormatting>
  <conditionalFormatting sqref="G41:G48">
    <cfRule type="expression" dxfId="0" priority="765">
      <formula>AND($D41&lt;&gt;"Tolerance",$E41&lt;&gt;"")</formula>
    </cfRule>
    <cfRule type="expression" dxfId="1" priority="766">
      <formula>AND(OR($D41="GD&amp;T",$D41="MAX",$D41="MIN"),$E41="")</formula>
    </cfRule>
    <cfRule type="containsBlanks" dxfId="2" priority="767">
      <formula>LEN(TRIM(G41))=0</formula>
    </cfRule>
  </conditionalFormatting>
  <conditionalFormatting sqref="G49:G61">
    <cfRule type="expression" dxfId="0" priority="741">
      <formula>AND($D49&lt;&gt;"Tolerance",$E49&lt;&gt;"")</formula>
    </cfRule>
    <cfRule type="expression" dxfId="1" priority="742">
      <formula>AND(OR($D49="GD&amp;T",$D49="MAX",$D49="MIN"),$E49="")</formula>
    </cfRule>
    <cfRule type="containsBlanks" dxfId="2" priority="743">
      <formula>LEN(TRIM(G49))=0</formula>
    </cfRule>
  </conditionalFormatting>
  <conditionalFormatting sqref="H13:H17">
    <cfRule type="expression" dxfId="0" priority="2721">
      <formula>AND(OR($F13="GD&amp;T",$F13="MAX"),$H13&lt;&gt;"")</formula>
    </cfRule>
    <cfRule type="expression" dxfId="7" priority="2725">
      <formula>AND(OR($F13="GD&amp;T",$F13="MAX"),$H13="")</formula>
    </cfRule>
    <cfRule type="containsBlanks" dxfId="2" priority="2729">
      <formula>LEN(TRIM(H13))=0</formula>
    </cfRule>
  </conditionalFormatting>
  <conditionalFormatting sqref="H20:H25">
    <cfRule type="expression" dxfId="0" priority="2836">
      <formula>AND(OR($F20="GD&amp;T",$F20="MAX"),$H20&lt;&gt;"")</formula>
    </cfRule>
    <cfRule type="expression" dxfId="7" priority="2840">
      <formula>AND(OR($F20="GD&amp;T",$F20="MAX"),$H20="")</formula>
    </cfRule>
  </conditionalFormatting>
  <conditionalFormatting sqref="H26:H28">
    <cfRule type="expression" dxfId="0" priority="4864">
      <formula>AND(OR($F26="GD&amp;T",$F26="MAX"),$H26&lt;&gt;"")</formula>
    </cfRule>
    <cfRule type="expression" dxfId="7" priority="4865">
      <formula>AND(OR($F26="GD&amp;T",$F26="MAX"),$H26="")</formula>
    </cfRule>
  </conditionalFormatting>
  <conditionalFormatting sqref="H29:H34">
    <cfRule type="containsBlanks" dxfId="2" priority="3117">
      <formula>LEN(TRIM(H29))=0</formula>
    </cfRule>
  </conditionalFormatting>
  <conditionalFormatting sqref="H29:H36">
    <cfRule type="expression" dxfId="1" priority="2663">
      <formula>AND(OR($D29="GD&amp;T",$D29="MAX"),$G29="")</formula>
    </cfRule>
  </conditionalFormatting>
  <conditionalFormatting sqref="H35:H36">
    <cfRule type="containsBlanks" dxfId="2" priority="2664">
      <formula>LEN(TRIM(H35))=0</formula>
    </cfRule>
  </conditionalFormatting>
  <conditionalFormatting sqref="H44:H45">
    <cfRule type="expression" dxfId="0" priority="1230">
      <formula>AND(OR($F44="GD&amp;T",$F44="MAX"),$H44&lt;&gt;"")</formula>
    </cfRule>
    <cfRule type="expression" dxfId="7" priority="1231">
      <formula>AND(OR($F44="GD&amp;T",$F44="MAX"),$H44="")</formula>
    </cfRule>
    <cfRule type="containsBlanks" dxfId="2" priority="1232">
      <formula>LEN(TRIM(H44))=0</formula>
    </cfRule>
  </conditionalFormatting>
  <conditionalFormatting sqref="H47:H48">
    <cfRule type="expression" dxfId="0" priority="567">
      <formula>AND(OR($F47="GD&amp;T",$F47="MAX"),$H47&lt;&gt;"")</formula>
    </cfRule>
    <cfRule type="expression" dxfId="7" priority="568">
      <formula>AND(OR($F47="GD&amp;T",$F47="MAX"),$H47="")</formula>
    </cfRule>
    <cfRule type="containsBlanks" dxfId="2" priority="569">
      <formula>LEN(TRIM(H47))=0</formula>
    </cfRule>
  </conditionalFormatting>
  <conditionalFormatting sqref="H49:H61">
    <cfRule type="expression" dxfId="0" priority="561">
      <formula>AND(OR($F49="GD&amp;T",$F49="MAX"),$H49&lt;&gt;"")</formula>
    </cfRule>
    <cfRule type="expression" dxfId="7" priority="562">
      <formula>AND(OR($F49="GD&amp;T",$F49="MAX"),$H49="")</formula>
    </cfRule>
    <cfRule type="containsBlanks" dxfId="2" priority="563">
      <formula>LEN(TRIM(H49))=0</formula>
    </cfRule>
  </conditionalFormatting>
  <conditionalFormatting sqref="I13:I17">
    <cfRule type="expression" dxfId="0" priority="2733">
      <formula>AND($F13="MIN",$I13&lt;&gt;"")</formula>
    </cfRule>
    <cfRule type="expression" dxfId="7" priority="2737">
      <formula>AND($F13="MIN",$I13="")</formula>
    </cfRule>
    <cfRule type="containsBlanks" dxfId="2" priority="2741">
      <formula>LEN(TRIM(I13))=0</formula>
    </cfRule>
  </conditionalFormatting>
  <conditionalFormatting sqref="I20:I24">
    <cfRule type="expression" dxfId="0" priority="2848">
      <formula>AND($F20="MIN",$I20&lt;&gt;"")</formula>
    </cfRule>
    <cfRule type="expression" dxfId="7" priority="2852">
      <formula>AND($F20="MIN",$I20="")</formula>
    </cfRule>
  </conditionalFormatting>
  <conditionalFormatting sqref="I29:I34">
    <cfRule type="containsBlanks" dxfId="2" priority="3138">
      <formula>LEN(TRIM(I29))=0</formula>
    </cfRule>
    <cfRule type="expression" dxfId="0" priority="3122">
      <formula>AND($D29="MIN",$F29&lt;&gt;"")</formula>
    </cfRule>
    <cfRule type="expression" dxfId="1" priority="3129">
      <formula>AND($D29="MIN",$F29="")</formula>
    </cfRule>
  </conditionalFormatting>
  <conditionalFormatting sqref="I41:I42">
    <cfRule type="expression" dxfId="0" priority="576">
      <formula>AND($F41="MIN",$I41&lt;&gt;"")</formula>
    </cfRule>
    <cfRule type="expression" dxfId="7" priority="577">
      <formula>AND($F41="MIN",$I41="")</formula>
    </cfRule>
    <cfRule type="containsBlanks" dxfId="2" priority="578">
      <formula>LEN(TRIM(I41))=0</formula>
    </cfRule>
  </conditionalFormatting>
  <conditionalFormatting sqref="I44:I45">
    <cfRule type="expression" dxfId="0" priority="747">
      <formula>AND($F44="MIN",$I44&lt;&gt;"")</formula>
    </cfRule>
    <cfRule type="expression" dxfId="7" priority="748">
      <formula>AND($F44="MIN",$I44="")</formula>
    </cfRule>
    <cfRule type="containsBlanks" dxfId="2" priority="749">
      <formula>LEN(TRIM(I44))=0</formula>
    </cfRule>
  </conditionalFormatting>
  <conditionalFormatting sqref="I47:I48">
    <cfRule type="expression" dxfId="0" priority="558">
      <formula>AND($F47="MIN",$I47&lt;&gt;"")</formula>
    </cfRule>
    <cfRule type="expression" dxfId="7" priority="559">
      <formula>AND($F47="MIN",$I47="")</formula>
    </cfRule>
    <cfRule type="containsBlanks" dxfId="2" priority="560">
      <formula>LEN(TRIM(I47))=0</formula>
    </cfRule>
  </conditionalFormatting>
  <conditionalFormatting sqref="I49:I61">
    <cfRule type="expression" dxfId="0" priority="564">
      <formula>AND($F49="MIN",$I49&lt;&gt;"")</formula>
    </cfRule>
    <cfRule type="expression" dxfId="7" priority="565">
      <formula>AND($F49="MIN",$I49="")</formula>
    </cfRule>
    <cfRule type="containsBlanks" dxfId="2" priority="566">
      <formula>LEN(TRIM(I49))=0</formula>
    </cfRule>
  </conditionalFormatting>
  <conditionalFormatting sqref="P11:P61">
    <cfRule type="expression" dxfId="8" priority="2558">
      <formula>AND($L11&lt;&gt;"",$AH11&lt;&gt;"",P11&lt;$L11)</formula>
    </cfRule>
    <cfRule type="expression" dxfId="9" priority="2559">
      <formula>AND($K11&lt;&gt;"",$AH11&lt;&gt;"",P11&gt;$K11)</formula>
    </cfRule>
    <cfRule type="notContainsBlanks" dxfId="4" priority="2560">
      <formula>LEN(TRIM(P11))&gt;0</formula>
    </cfRule>
  </conditionalFormatting>
  <conditionalFormatting sqref="V11:V61">
    <cfRule type="notContainsBlanks" dxfId="10" priority="2582">
      <formula>LEN(TRIM(V11))&gt;0</formula>
    </cfRule>
  </conditionalFormatting>
  <conditionalFormatting sqref="N11:O61">
    <cfRule type="expression" dxfId="8" priority="810">
      <formula>AND($L11&lt;&gt;"",$AH11&lt;&gt;"",N11&lt;$L11)</formula>
    </cfRule>
    <cfRule type="expression" dxfId="9" priority="811">
      <formula>AND($K11&lt;&gt;"",$AH11&lt;&gt;"",N11&gt;$K11)</formula>
    </cfRule>
    <cfRule type="notContainsBlanks" dxfId="4" priority="812">
      <formula>LEN(TRIM(N11))&gt;0</formula>
    </cfRule>
  </conditionalFormatting>
  <conditionalFormatting sqref="Q11:Z34 W35:Z36 Q35:V61">
    <cfRule type="expression" dxfId="11" priority="2577">
      <formula>AND($AA11&lt;0.966,$AA11&lt;&gt;"")</formula>
    </cfRule>
  </conditionalFormatting>
  <conditionalFormatting sqref="R11:U61">
    <cfRule type="cellIs" dxfId="12" priority="2581" operator="lessThan">
      <formula>1.33</formula>
    </cfRule>
    <cfRule type="notContainsBlanks" dxfId="4" priority="2583">
      <formula>LEN(TRIM(R11))&gt;0</formula>
    </cfRule>
  </conditionalFormatting>
  <conditionalFormatting sqref="V11:Z34 W35:Z36 V35:V61">
    <cfRule type="containsBlanks" dxfId="1" priority="2578">
      <formula>LEN(TRIM(V11))=0</formula>
    </cfRule>
    <cfRule type="cellIs" dxfId="13" priority="2579" operator="between">
      <formula>0.9</formula>
      <formula>0.998</formula>
    </cfRule>
    <cfRule type="cellIs" dxfId="14" priority="2580" operator="greaterThanOrEqual">
      <formula>0.998</formula>
    </cfRule>
  </conditionalFormatting>
  <conditionalFormatting sqref="AA11:AB36">
    <cfRule type="expression" dxfId="10" priority="2571">
      <formula>AND($AA11&lt;0.966,$AA11&lt;&gt;"")</formula>
    </cfRule>
  </conditionalFormatting>
  <conditionalFormatting sqref="AH11:BM12">
    <cfRule type="containsBlanks" dxfId="2" priority="2181">
      <formula>LEN(TRIM(AH11))=0</formula>
    </cfRule>
    <cfRule type="expression" dxfId="8" priority="2182">
      <formula>AND($L11&lt;&gt;"",$AH11&lt;&gt;"",AH11&lt;$L11)</formula>
    </cfRule>
    <cfRule type="expression" dxfId="9" priority="2183">
      <formula>AND($K11&lt;&gt;"",$AH11&lt;&gt;"",AH11&gt;$K11)</formula>
    </cfRule>
    <cfRule type="notContainsBlanks" dxfId="4" priority="2184">
      <formula>LEN(TRIM(AH11))&gt;0</formula>
    </cfRule>
    <cfRule type="containsBlanks" dxfId="2" priority="2185">
      <formula>LEN(TRIM(AH11))=0</formula>
    </cfRule>
  </conditionalFormatting>
  <conditionalFormatting sqref="G12 H26:H28">
    <cfRule type="containsBlanks" dxfId="2" priority="4866">
      <formula>LEN(TRIM(G12))=0</formula>
    </cfRule>
  </conditionalFormatting>
  <conditionalFormatting sqref="AH13:BM17 AH21:BM27 AH31:BM36">
    <cfRule type="containsBlanks" dxfId="2" priority="2186">
      <formula>LEN(TRIM(AH13))=0</formula>
    </cfRule>
    <cfRule type="expression" dxfId="8" priority="2187">
      <formula>AND($L13&lt;&gt;"",$AH13&lt;&gt;"",AH13&lt;$L13)</formula>
    </cfRule>
    <cfRule type="expression" dxfId="9" priority="2188">
      <formula>AND($K13&lt;&gt;"",$AH13&lt;&gt;"",AH13&gt;$K13)</formula>
    </cfRule>
    <cfRule type="notContainsBlanks" dxfId="4" priority="2189">
      <formula>LEN(TRIM(AH13))&gt;0</formula>
    </cfRule>
  </conditionalFormatting>
  <conditionalFormatting sqref="AH18:BM20">
    <cfRule type="containsBlanks" dxfId="2" priority="2050">
      <formula>LEN(TRIM(AH18))=0</formula>
    </cfRule>
    <cfRule type="expression" dxfId="8" priority="2051">
      <formula>AND($L18&lt;&gt;"",$AH18&lt;&gt;"",AH18&lt;$L18)</formula>
    </cfRule>
    <cfRule type="expression" dxfId="9" priority="2052">
      <formula>AND($K18&lt;&gt;"",$AH18&lt;&gt;"",AH18&gt;$K18)</formula>
    </cfRule>
    <cfRule type="notContainsBlanks" dxfId="4" priority="2053">
      <formula>LEN(TRIM(AH18))&gt;0</formula>
    </cfRule>
    <cfRule type="containsBlanks" dxfId="2" priority="2054">
      <formula>LEN(TRIM(AH18))=0</formula>
    </cfRule>
  </conditionalFormatting>
  <conditionalFormatting sqref="G21:G24 H21:H25 I21:I24">
    <cfRule type="containsBlanks" dxfId="2" priority="2276">
      <formula>LEN(TRIM(G21))=0</formula>
    </cfRule>
  </conditionalFormatting>
  <conditionalFormatting sqref="I25:I28 G25">
    <cfRule type="containsBlanks" dxfId="2" priority="23">
      <formula>LEN(TRIM(G25))=0</formula>
    </cfRule>
    <cfRule type="expression" dxfId="0" priority="24">
      <formula>AND($F25="MIN",$I25&lt;&gt;"")</formula>
    </cfRule>
    <cfRule type="expression" dxfId="7" priority="25">
      <formula>AND($F25="MIN",$I25="")</formula>
    </cfRule>
  </conditionalFormatting>
  <conditionalFormatting sqref="AH29:BM30">
    <cfRule type="containsBlanks" dxfId="3" priority="10">
      <formula>LEN(TRIM(AH29))=0</formula>
    </cfRule>
    <cfRule type="notContainsBlanks" dxfId="4" priority="9">
      <formula>LEN(TRIM(AH29))&gt;0</formula>
    </cfRule>
    <cfRule type="expression" dxfId="5" priority="8">
      <formula>AND($K29&lt;&gt;"",$AK29&lt;&gt;"",AH29&gt;$K29)</formula>
    </cfRule>
    <cfRule type="expression" dxfId="6" priority="7">
      <formula>AND($L29&lt;&gt;"",$AK29&lt;&gt;"",AH29&lt;$L29)</formula>
    </cfRule>
    <cfRule type="containsBlanks" dxfId="3" priority="6">
      <formula>LEN(TRIM(AH29))=0</formula>
    </cfRule>
  </conditionalFormatting>
  <conditionalFormatting sqref="G37 G39:G40">
    <cfRule type="expression" dxfId="0" priority="3144">
      <formula>AND($D37&lt;&gt;"Tolerance",$E37&lt;&gt;"")</formula>
    </cfRule>
    <cfRule type="expression" dxfId="1" priority="3151">
      <formula>AND(OR($D37="GD&amp;T",$D37="MAX",$D37="MIN"),$E37="")</formula>
    </cfRule>
    <cfRule type="containsBlanks" dxfId="2" priority="3158">
      <formula>LEN(TRIM(G37))=0</formula>
    </cfRule>
  </conditionalFormatting>
  <conditionalFormatting sqref="H37:I37 H39:I40">
    <cfRule type="expression" dxfId="1" priority="3188">
      <formula>AND(OR($D37="GD&amp;T",$D37="MAX"),$G37="")</formula>
    </cfRule>
    <cfRule type="containsBlanks" dxfId="2" priority="3189">
      <formula>LEN(TRIM(H37))=0</formula>
    </cfRule>
  </conditionalFormatting>
  <conditionalFormatting sqref="W37:Z40">
    <cfRule type="expression" dxfId="11" priority="2572">
      <formula>AND($AA37&lt;0.966,$AA37&lt;&gt;"")</formula>
    </cfRule>
    <cfRule type="containsBlanks" dxfId="1" priority="2573">
      <formula>LEN(TRIM(W37))=0</formula>
    </cfRule>
    <cfRule type="cellIs" dxfId="13" priority="2574" operator="between">
      <formula>0.9</formula>
      <formula>0.998</formula>
    </cfRule>
    <cfRule type="cellIs" dxfId="14" priority="2575" operator="greaterThanOrEqual">
      <formula>0.998</formula>
    </cfRule>
  </conditionalFormatting>
  <conditionalFormatting sqref="AA37:AB61">
    <cfRule type="expression" dxfId="10" priority="2515">
      <formula>AND($AA37&lt;0.966,$AA37&lt;&gt;"")</formula>
    </cfRule>
  </conditionalFormatting>
  <conditionalFormatting sqref="AH37:BM40">
    <cfRule type="containsBlanks" dxfId="2" priority="2443">
      <formula>LEN(TRIM(AH37))=0</formula>
    </cfRule>
    <cfRule type="expression" dxfId="8" priority="2512">
      <formula>AND($L37&lt;&gt;"",$AH37&lt;&gt;"",AH37&lt;$L37)</formula>
    </cfRule>
    <cfRule type="expression" dxfId="9" priority="2513">
      <formula>AND($K37&lt;&gt;"",$AH37&lt;&gt;"",AH37&gt;$K37)</formula>
    </cfRule>
    <cfRule type="notContainsBlanks" dxfId="4" priority="2514">
      <formula>LEN(TRIM(AH37))&gt;0</formula>
    </cfRule>
  </conditionalFormatting>
  <conditionalFormatting sqref="W41:Z61">
    <cfRule type="expression" dxfId="11" priority="4873">
      <formula>AND($AA41&lt;0.966,$AA41&lt;&gt;"")</formula>
    </cfRule>
    <cfRule type="containsBlanks" dxfId="1" priority="4874">
      <formula>LEN(TRIM(W41))=0</formula>
    </cfRule>
    <cfRule type="cellIs" dxfId="13" priority="4875" operator="between">
      <formula>0.9</formula>
      <formula>0.998</formula>
    </cfRule>
    <cfRule type="cellIs" dxfId="14" priority="4876" operator="greaterThanOrEqual">
      <formula>0.998</formula>
    </cfRule>
  </conditionalFormatting>
  <conditionalFormatting sqref="AH41:BM61">
    <cfRule type="containsBlanks" dxfId="2" priority="3574">
      <formula>LEN(TRIM(AH41))=0</formula>
    </cfRule>
    <cfRule type="expression" dxfId="8" priority="4882">
      <formula>AND($L41&lt;&gt;"",$AH41&lt;&gt;"",AH41&lt;$L41)</formula>
    </cfRule>
    <cfRule type="expression" dxfId="9" priority="4884">
      <formula>AND($K41&lt;&gt;"",$AH41&lt;&gt;"",AH41&gt;$K41)</formula>
    </cfRule>
    <cfRule type="notContainsBlanks" dxfId="4" priority="4885">
      <formula>LEN(TRIM(AH41))&gt;0</formula>
    </cfRule>
  </conditionalFormatting>
  <dataValidations count="2">
    <dataValidation type="list" allowBlank="1" showInputMessage="1" showErrorMessage="1" sqref="F11:F61">
      <formula1>dim_type</formula1>
    </dataValidation>
    <dataValidation type="list" allowBlank="1" showInputMessage="1" showErrorMessage="1" sqref="J11:J61">
      <formula1>insp_meth</formula1>
    </dataValidation>
  </dataValidations>
  <printOptions horizontalCentered="1"/>
  <pageMargins left="0" right="0" top="0" bottom="0" header="0.511805555555556" footer="0.511805555555556"/>
  <pageSetup paperSize="1" scale="38" orientation="landscape"/>
  <headerFooter/>
  <colBreaks count="1" manualBreakCount="1">
    <brk id="40" max="48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name="Button 21" r:id="rId4">
              <controlPr print="0" defaultSize="0">
                <anchor moveWithCells="1" sizeWithCells="1">
                  <from>
                    <xdr:col>1</xdr:col>
                    <xdr:colOff>25400</xdr:colOff>
                    <xdr:row>0</xdr:row>
                    <xdr:rowOff>25400</xdr:rowOff>
                  </from>
                  <to>
                    <xdr:col>3</xdr:col>
                    <xdr:colOff>368300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Button 23" r:id="rId5">
              <controlPr print="0" defaultSize="0">
                <anchor moveWithCells="1" sizeWithCells="1">
                  <from>
                    <xdr:col>3</xdr:col>
                    <xdr:colOff>406400</xdr:colOff>
                    <xdr:row>0</xdr:row>
                    <xdr:rowOff>25400</xdr:rowOff>
                  </from>
                  <to>
                    <xdr:col>4</xdr:col>
                    <xdr:colOff>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Button 27" r:id="rId6">
              <controlPr print="0" defaultSize="0">
                <anchor moveWithCells="1" sizeWithCells="1">
                  <from>
                    <xdr:col>4</xdr:col>
                    <xdr:colOff>0</xdr:colOff>
                    <xdr:row>0</xdr:row>
                    <xdr:rowOff>25400</xdr:rowOff>
                  </from>
                  <to>
                    <xdr:col>5</xdr:col>
                    <xdr:colOff>444500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2" sqref="C2"/>
    </sheetView>
  </sheetViews>
  <sheetFormatPr defaultColWidth="11" defaultRowHeight="14.25"/>
  <cols>
    <col min="4" max="4" width="11.8333333333333" customWidth="1"/>
    <col min="8" max="8" width="20" style="1" customWidth="1"/>
    <col min="9" max="9" width="10.8333333333333" style="1"/>
    <col min="10" max="10" width="16" style="1" customWidth="1"/>
  </cols>
  <sheetData>
    <row r="1" ht="42.75" spans="1:10">
      <c r="A1" s="2" t="s">
        <v>165</v>
      </c>
      <c r="B1" s="2"/>
      <c r="H1" s="2" t="s">
        <v>166</v>
      </c>
      <c r="I1" s="3"/>
      <c r="J1" s="2" t="s">
        <v>167</v>
      </c>
    </row>
    <row r="2" spans="1:10">
      <c r="A2" s="1" t="s">
        <v>168</v>
      </c>
      <c r="B2" s="1" t="s">
        <v>169</v>
      </c>
      <c r="H2" s="1" t="s">
        <v>170</v>
      </c>
      <c r="J2" s="1" t="s">
        <v>55</v>
      </c>
    </row>
    <row r="3" spans="8:10">
      <c r="H3" s="1" t="s">
        <v>171</v>
      </c>
      <c r="J3" s="1" t="s">
        <v>172</v>
      </c>
    </row>
    <row r="4" spans="8:10">
      <c r="H4" s="1" t="s">
        <v>56</v>
      </c>
      <c r="J4" s="1" t="s">
        <v>173</v>
      </c>
    </row>
    <row r="5" spans="8:10">
      <c r="H5" s="1" t="s">
        <v>174</v>
      </c>
      <c r="J5" s="1" t="s">
        <v>175</v>
      </c>
    </row>
    <row r="6" spans="8:8">
      <c r="H6" s="1" t="s">
        <v>176</v>
      </c>
    </row>
    <row r="7" spans="8:8">
      <c r="H7" s="1" t="s">
        <v>177</v>
      </c>
    </row>
    <row r="8" spans="8:8">
      <c r="H8" s="1" t="s">
        <v>178</v>
      </c>
    </row>
    <row r="9" spans="8:8">
      <c r="H9" s="1" t="s">
        <v>179</v>
      </c>
    </row>
    <row r="10" spans="8:8">
      <c r="H10" s="1" t="s">
        <v>180</v>
      </c>
    </row>
    <row r="11" spans="8:8">
      <c r="H11" s="1" t="s">
        <v>181</v>
      </c>
    </row>
    <row r="12" spans="8:8">
      <c r="H12" s="1" t="s">
        <v>182</v>
      </c>
    </row>
    <row r="13" spans="8:8">
      <c r="H13" s="1" t="s">
        <v>183</v>
      </c>
    </row>
  </sheetData>
  <mergeCells count="1">
    <mergeCell ref="A1:B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Apple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Lucier</dc:creator>
  <cp:lastModifiedBy>wujiacong</cp:lastModifiedBy>
  <dcterms:created xsi:type="dcterms:W3CDTF">2012-06-17T11:55:00Z</dcterms:created>
  <cp:lastPrinted>2020-02-05T05:43:00Z</cp:lastPrinted>
  <dcterms:modified xsi:type="dcterms:W3CDTF">2025-07-12T04:25:42Z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0D55F4619F8C4FC3B43F9A8EF6C97865_13</vt:lpwstr>
  </property>
  <property fmtid="{D5CDD505-2E9C-101B-9397-08002B2CF9AE}" pid="4" name="KSOReadingLayout">
    <vt:bool>false</vt:bool>
  </property>
</Properties>
</file>