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1.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1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scription" sheetId="1" state="visible" r:id="rId2"/>
    <sheet name="Process" sheetId="2" state="visible" r:id="rId3"/>
    <sheet name="Customer Needs" sheetId="3" state="visible" r:id="rId4"/>
    <sheet name="Spec Notes" sheetId="4" state="hidden" r:id="rId5"/>
    <sheet name="Supporting Information" sheetId="5" state="visible" r:id="rId6"/>
    <sheet name="Assessment" sheetId="6" state="visible" r:id="rId7"/>
    <sheet name="Historical Data" sheetId="7" state="hidden" r:id="rId8"/>
    <sheet name="Review" sheetId="8" state="hidden" r:id="rId9"/>
    <sheet name="Acceptance" sheetId="9" state="visible" r:id="rId10"/>
    <sheet name="Map" sheetId="10" state="hidden" r:id="rId11"/>
    <sheet name="Architecture" sheetId="11" state="hidden" r:id="rId12"/>
    <sheet name="Estimation" sheetId="12" state="hidden" r:id="rId13"/>
    <sheet name="ArcEstimation" sheetId="13" state="hidden" r:id="rId14"/>
    <sheet name="Plan" sheetId="14" state="visible" r:id="rId15"/>
    <sheet name="Iterations" sheetId="15" state="hidden" r:id="rId16"/>
    <sheet name="Summary" sheetId="16" state="hidden" r:id="rId17"/>
    <sheet name="PlanSummary" sheetId="17" state="hidden" r:id="rId18"/>
    <sheet name="Change Log" sheetId="18" state="visible" r:id="rId19"/>
    <sheet name="Time Log" sheetId="19" state="visible" r:id="rId20"/>
    <sheet name="Lessons" sheetId="20" state="visible" r:id="rId21"/>
    <sheet name="Coding Standard" sheetId="21" state="visible" r:id="rId22"/>
    <sheet name="Counting Standard" sheetId="22" state="visible" r:id="rId23"/>
    <sheet name="Source" sheetId="23" state="hidden" r:id="rId24"/>
    <sheet name="Constants" sheetId="24" state="hidden" r:id="rId25"/>
  </sheets>
  <definedNames>
    <definedName function="false" hidden="false" localSheetId="10" name="_xlnm.Print_Area" vbProcedure="false">Architecture!$B$3:$C$202</definedName>
    <definedName function="false" hidden="false" name="CodeChecklist" vbProcedure="false">#REF!</definedName>
    <definedName function="false" hidden="false" name="ConceptualDesign" vbProcedure="false">#REF!</definedName>
    <definedName function="false" hidden="false" name="ConceptualDesign1" vbProcedure="false">#REF!</definedName>
    <definedName function="false" hidden="false" name="DefectLog1A" vbProcedure="false">#REF!</definedName>
    <definedName function="false" hidden="false" name="DefectLog2A" vbProcedure="false">#REF!</definedName>
    <definedName function="false" hidden="false" name="DefectLog4A" vbProcedure="false">assessment!#ref!</definedName>
    <definedName function="false" hidden="false" name="DefectLog4AA" vbProcedure="false">#REF!</definedName>
    <definedName function="false" hidden="false" name="DefectLog4AX" vbProcedure="false">#REF!</definedName>
    <definedName function="false" hidden="false" name="Estimate_and_record_planned_effort_and" vbProcedure="false">process!#ref!</definedName>
    <definedName function="false" hidden="false" name="FunctionalSpecification" vbProcedure="false">#REF!</definedName>
    <definedName function="false" hidden="false" name="FunctionalSpecification6A" vbProcedure="false">assessment!#ref!</definedName>
    <definedName function="false" hidden="false" name="go_to" vbProcedure="false">#REF!</definedName>
    <definedName function="false" hidden="false" name="HistoricalData4A" vbProcedure="false">assessment!#ref!</definedName>
    <definedName function="false" hidden="false" name="InstructorAssessment1A" vbProcedure="false">#REF!</definedName>
    <definedName function="false" hidden="false" name="InstructorAssessment2A" vbProcedure="false">#REF!</definedName>
    <definedName function="false" hidden="false" name="InstructorAssessment4A" vbProcedure="false">Assessment!$A$53</definedName>
    <definedName function="false" hidden="false" name="l" vbProcedure="false">#REF!</definedName>
    <definedName function="false" hidden="false" name="LessonLearned4A" vbProcedure="false">assessment!#ref!</definedName>
    <definedName function="false" hidden="false" name="Lessons1A" vbProcedure="false">#REF!</definedName>
    <definedName function="false" hidden="false" name="LessonsLearned2A" vbProcedure="false">#REF!</definedName>
    <definedName function="false" hidden="false" name="OperationalSpecification" vbProcedure="false">#REF!</definedName>
    <definedName function="false" hidden="false" name="OperationalSpecification6A" vbProcedure="false">assessment!#ref!</definedName>
    <definedName function="false" hidden="false" name="PlanSummary1A" vbProcedure="false">#REF!</definedName>
    <definedName function="false" hidden="false" name="ProjectPlan2A" vbProcedure="false">#REF!</definedName>
    <definedName function="false" hidden="false" name="ProjectPlanSummary4A" vbProcedure="false">assessment!#ref!</definedName>
    <definedName function="false" hidden="false" name="Schedule6A" vbProcedure="false">assessment!#ref!</definedName>
    <definedName function="false" hidden="false" name="SizeEstimate4A" vbProcedure="false">assessment!#ref!</definedName>
    <definedName function="false" hidden="false" name="Source1A" vbProcedure="false">#REF!</definedName>
    <definedName function="false" hidden="false" name="SourceCode2A" vbProcedure="false">#REF!</definedName>
    <definedName function="false" hidden="false" name="SourceCode4A" vbProcedure="false">assessment!#ref!</definedName>
    <definedName function="false" hidden="false" name="Standards1A" vbProcedure="false">#REF!</definedName>
    <definedName function="false" hidden="false" name="TaskPlan" vbProcedure="false">#REF!</definedName>
    <definedName function="false" hidden="false" name="TaskPlan6A" vbProcedure="false">assessment!#ref!</definedName>
    <definedName function="false" hidden="false" name="TestReport1A" vbProcedure="false">#REF!</definedName>
    <definedName function="false" hidden="false" name="TestReport2A" vbProcedure="false">#REF!</definedName>
    <definedName function="false" hidden="false" name="TestReport4A" vbProcedure="false">assessment!#ref!</definedName>
    <definedName function="false" hidden="false" name="TimeLog1A" vbProcedure="false">#REF!</definedName>
    <definedName function="false" hidden="false" name="TimeLog4A" vbProcedure="false">assessment!#ref!</definedName>
    <definedName function="false" hidden="false" name="TimeRecordingLog2A" vbProcedure="false">#REF!</definedName>
    <definedName function="false" hidden="false" name="toc6A" vbProcedure="false">assessment!#ref!</definedName>
    <definedName function="false" hidden="false" localSheetId="2" name="CodeChecklist" vbProcedure="false">#REF!</definedName>
    <definedName function="false" hidden="false" localSheetId="2" name="ConceptualDesign" vbProcedure="false">#REF!</definedName>
    <definedName function="false" hidden="false" localSheetId="2" name="ConceptualDesign1" vbProcedure="false">#REF!</definedName>
    <definedName function="false" hidden="false" localSheetId="2" name="DefectLog4A" vbProcedure="false">assessment!#ref!</definedName>
    <definedName function="false" hidden="false" localSheetId="2" name="DefectLog4AA" vbProcedure="false">#REF!</definedName>
    <definedName function="false" hidden="false" localSheetId="2" name="DefectLog4AX" vbProcedure="false">#REF!</definedName>
    <definedName function="false" hidden="false" localSheetId="2" name="FunctionalSpecification" vbProcedure="false">#REF!</definedName>
    <definedName function="false" hidden="false" localSheetId="2" name="FunctionalSpecification6A" vbProcedure="false">assessment!#ref!</definedName>
    <definedName function="false" hidden="false" localSheetId="2" name="HistoricalData4A" vbProcedure="false">assessment!#ref!</definedName>
    <definedName function="false" hidden="false" localSheetId="2" name="l" vbProcedure="false">#REF!</definedName>
    <definedName function="false" hidden="false" localSheetId="2" name="LessonLearned4A" vbProcedure="false">assessment!#ref!</definedName>
    <definedName function="false" hidden="false" localSheetId="2" name="OperationalSpecification" vbProcedure="false">#REF!</definedName>
    <definedName function="false" hidden="false" localSheetId="2" name="OperationalSpecification6A" vbProcedure="false">assessment!#ref!</definedName>
    <definedName function="false" hidden="false" localSheetId="2" name="ProjectPlanSummary4A" vbProcedure="false">assessment!#ref!</definedName>
    <definedName function="false" hidden="false" localSheetId="2" name="Schedule6A" vbProcedure="false">assessment!#ref!</definedName>
    <definedName function="false" hidden="false" localSheetId="2" name="SizeEstimate4A" vbProcedure="false">assessment!#ref!</definedName>
    <definedName function="false" hidden="false" localSheetId="2" name="SourceCode4A" vbProcedure="false">assessment!#ref!</definedName>
    <definedName function="false" hidden="false" localSheetId="2" name="TaskPlan" vbProcedure="false">#REF!</definedName>
    <definedName function="false" hidden="false" localSheetId="2" name="TaskPlan6A" vbProcedure="false">assessment!#ref!</definedName>
    <definedName function="false" hidden="false" localSheetId="2" name="TestReport4A" vbProcedure="false">assessment!#ref!</definedName>
    <definedName function="false" hidden="false" localSheetId="2" name="TimeLog4A" vbProcedure="false">assessment!#ref!</definedName>
    <definedName function="false" hidden="false" localSheetId="2" name="toc6A" vbProcedure="false">assessment!#ref!</definedName>
    <definedName function="false" hidden="false" localSheetId="4" name="DefectLog4A" vbProcedure="false">[1]assessment!#ref!</definedName>
    <definedName function="false" hidden="false" localSheetId="4" name="Estimate_and_record_planned_effort_and" vbProcedure="false">[1]process!#ref!</definedName>
    <definedName function="false" hidden="false" localSheetId="4" name="FunctionalSpecification6A" vbProcedure="false">[1]assessment!#ref!</definedName>
    <definedName function="false" hidden="false" localSheetId="4" name="go_to" vbProcedure="false">#REF!</definedName>
    <definedName function="false" hidden="false" localSheetId="4" name="HistoricalData4A" vbProcedure="false">[1]assessment!#ref!</definedName>
    <definedName function="false" hidden="false" localSheetId="4" name="InstructorAssessment1A" vbProcedure="false">#REF!</definedName>
    <definedName function="false" hidden="false" localSheetId="4" name="LessonLearned4A" vbProcedure="false">[1]assessment!#ref!</definedName>
    <definedName function="false" hidden="false" localSheetId="4" name="Lessons1A" vbProcedure="false">#REF!</definedName>
    <definedName function="false" hidden="false" localSheetId="4" name="OperationalSpecification6A" vbProcedure="false">[1]assessment!#ref!</definedName>
    <definedName function="false" hidden="false" localSheetId="4" name="PlanSummary1A" vbProcedure="false">#REF!</definedName>
    <definedName function="false" hidden="false" localSheetId="4" name="ProjectPlan2A" vbProcedure="false">#REF!</definedName>
    <definedName function="false" hidden="false" localSheetId="4" name="ProjectPlanSummary4A" vbProcedure="false">[1]assessment!#ref!</definedName>
    <definedName function="false" hidden="false" localSheetId="4" name="Schedule6A" vbProcedure="false">[1]assessment!#ref!</definedName>
    <definedName function="false" hidden="false" localSheetId="4" name="SizeEstimate4A" vbProcedure="false">[1]assessment!#ref!</definedName>
    <definedName function="false" hidden="false" localSheetId="4" name="Source1A" vbProcedure="false">#REF!</definedName>
    <definedName function="false" hidden="false" localSheetId="4" name="SourceCode4A" vbProcedure="false">[1]assessment!#ref!</definedName>
    <definedName function="false" hidden="false" localSheetId="4" name="Standards1A" vbProcedure="false">#REF!</definedName>
    <definedName function="false" hidden="false" localSheetId="4" name="TaskPlan6A" vbProcedure="false">[1]assessment!#ref!</definedName>
    <definedName function="false" hidden="false" localSheetId="4" name="TestReport1A" vbProcedure="false">#REF!</definedName>
    <definedName function="false" hidden="false" localSheetId="4" name="TestReport4A" vbProcedure="false">[1]assessment!#ref!</definedName>
    <definedName function="false" hidden="false" localSheetId="4" name="TimeLog1A" vbProcedure="false">#REF!</definedName>
    <definedName function="false" hidden="false" localSheetId="4" name="TimeLog4A" vbProcedure="false">[1]assessment!#ref!</definedName>
    <definedName function="false" hidden="false" localSheetId="4" name="TimeRecordingLog2A" vbProcedure="false">#REF!</definedName>
    <definedName function="false" hidden="false" localSheetId="4" name="toc6A" vbProcedure="false">[1]assessment!#ref!</definedName>
    <definedName function="false" hidden="false" localSheetId="6" name="DefectLog4A" vbProcedure="false">'historical data'!#ref!</definedName>
    <definedName function="false" hidden="false" localSheetId="6" name="FunctionalSpecification6A" vbProcedure="false">'historical data'!#ref!</definedName>
    <definedName function="false" hidden="false" localSheetId="6" name="HistoricalData4A" vbProcedure="false">'historical data'!#ref!</definedName>
    <definedName function="false" hidden="false" localSheetId="6" name="InstructorAssessment4A" vbProcedure="false">'historical data'!#ref!</definedName>
    <definedName function="false" hidden="false" localSheetId="6" name="LessonLearned4A" vbProcedure="false">'historical data'!#ref!</definedName>
    <definedName function="false" hidden="false" localSheetId="6" name="OperationalSpecification6A" vbProcedure="false">'historical data'!#ref!</definedName>
    <definedName function="false" hidden="false" localSheetId="6" name="ProjectPlanSummary4A" vbProcedure="false">'Historical Data'!$A$45</definedName>
    <definedName function="false" hidden="false" localSheetId="6" name="Schedule6A" vbProcedure="false">'historical data'!#ref!</definedName>
    <definedName function="false" hidden="false" localSheetId="6" name="SizeEstimate4A" vbProcedure="false">'historical data'!#ref!</definedName>
    <definedName function="false" hidden="false" localSheetId="6" name="SourceCode4A" vbProcedure="false">'historical data'!#ref!</definedName>
    <definedName function="false" hidden="false" localSheetId="6" name="TaskPlan6A" vbProcedure="false">'historical data'!#ref!</definedName>
    <definedName function="false" hidden="false" localSheetId="6" name="TestReport4A" vbProcedure="false">'historical data'!#ref!</definedName>
    <definedName function="false" hidden="false" localSheetId="6" name="TimeLog4A" vbProcedure="false">'historical data'!#ref!</definedName>
    <definedName function="false" hidden="false" localSheetId="6" name="toc6A" vbProcedure="false">'historical data'!#ref!</definedName>
    <definedName function="false" hidden="false" localSheetId="7" name="CodeChecklist" vbProcedure="false">#REF!</definedName>
    <definedName function="false" hidden="false" localSheetId="7" name="ConceptualDesign" vbProcedure="false">#REF!</definedName>
    <definedName function="false" hidden="false" localSheetId="7" name="ConceptualDesign1" vbProcedure="false">#REF!</definedName>
    <definedName function="false" hidden="false" localSheetId="7" name="DefectLog1A" vbProcedure="false">#REF!</definedName>
    <definedName function="false" hidden="false" localSheetId="7" name="DefectLog2A" vbProcedure="false">#REF!</definedName>
    <definedName function="false" hidden="false" localSheetId="7" name="DefectLog4A" vbProcedure="false">review!#ref!</definedName>
    <definedName function="false" hidden="false" localSheetId="7" name="FunctionalSpecification" vbProcedure="false">#REF!</definedName>
    <definedName function="false" hidden="false" localSheetId="7" name="FunctionalSpecification6A" vbProcedure="false">review!#ref!</definedName>
    <definedName function="false" hidden="false" localSheetId="7" name="go_to" vbProcedure="false">#REF!</definedName>
    <definedName function="false" hidden="false" localSheetId="7" name="HistoricalData4A" vbProcedure="false">review!#ref!</definedName>
    <definedName function="false" hidden="false" localSheetId="7" name="InstructorAssessment1A" vbProcedure="false">#REF!</definedName>
    <definedName function="false" hidden="false" localSheetId="7" name="InstructorAssessment2A" vbProcedure="false">#REF!</definedName>
    <definedName function="false" hidden="false" localSheetId="7" name="InstructorAssessment4A" vbProcedure="false">review!#ref!</definedName>
    <definedName function="false" hidden="false" localSheetId="7" name="LessonLearned4A" vbProcedure="false">review!#ref!</definedName>
    <definedName function="false" hidden="false" localSheetId="7" name="Lessons1A" vbProcedure="false">#REF!</definedName>
    <definedName function="false" hidden="false" localSheetId="7" name="LessonsLearned2A" vbProcedure="false">#REF!</definedName>
    <definedName function="false" hidden="false" localSheetId="7" name="OperationalSpecification" vbProcedure="false">#REF!</definedName>
    <definedName function="false" hidden="false" localSheetId="7" name="OperationalSpecification6A" vbProcedure="false">review!#ref!</definedName>
    <definedName function="false" hidden="false" localSheetId="7" name="PlanSummary1A" vbProcedure="false">#REF!</definedName>
    <definedName function="false" hidden="false" localSheetId="7" name="ProjectPlan2A" vbProcedure="false">#REF!</definedName>
    <definedName function="false" hidden="false" localSheetId="7" name="ProjectPlanSummary4A" vbProcedure="false">review!#ref!</definedName>
    <definedName function="false" hidden="false" localSheetId="7" name="Schedule6A" vbProcedure="false">review!#ref!</definedName>
    <definedName function="false" hidden="false" localSheetId="7" name="SizeEstimate4A" vbProcedure="false">review!#ref!</definedName>
    <definedName function="false" hidden="false" localSheetId="7" name="Source1A" vbProcedure="false">#REF!</definedName>
    <definedName function="false" hidden="false" localSheetId="7" name="SourceCode2A" vbProcedure="false">#REF!</definedName>
    <definedName function="false" hidden="false" localSheetId="7" name="SourceCode4A" vbProcedure="false">review!#ref!</definedName>
    <definedName function="false" hidden="false" localSheetId="7" name="Standards1A" vbProcedure="false">#REF!</definedName>
    <definedName function="false" hidden="false" localSheetId="7" name="TaskPlan" vbProcedure="false">#REF!</definedName>
    <definedName function="false" hidden="false" localSheetId="7" name="TaskPlan6A" vbProcedure="false">review!#ref!</definedName>
    <definedName function="false" hidden="false" localSheetId="7" name="TestReport1A" vbProcedure="false">#REF!</definedName>
    <definedName function="false" hidden="false" localSheetId="7" name="TestReport2A" vbProcedure="false">#REF!</definedName>
    <definedName function="false" hidden="false" localSheetId="7" name="TestReport4A" vbProcedure="false">Review!$A$1</definedName>
    <definedName function="false" hidden="false" localSheetId="7" name="TimeLog1A" vbProcedure="false">#REF!</definedName>
    <definedName function="false" hidden="false" localSheetId="7" name="TimeLog4A" vbProcedure="false">review!#ref!</definedName>
    <definedName function="false" hidden="false" localSheetId="7" name="TimeRecordingLog2A" vbProcedure="false">#REF!</definedName>
    <definedName function="false" hidden="false" localSheetId="7" name="toc6A" vbProcedure="false">review!#ref!</definedName>
    <definedName function="false" hidden="false" localSheetId="8" name="DefectLog4A" vbProcedure="false">acceptance!#ref!</definedName>
    <definedName function="false" hidden="false" localSheetId="8" name="FunctionalSpecification6A" vbProcedure="false">acceptance!#ref!</definedName>
    <definedName function="false" hidden="false" localSheetId="8" name="HistoricalData4A" vbProcedure="false">acceptance!#ref!</definedName>
    <definedName function="false" hidden="false" localSheetId="8" name="InstructorAssessment4A" vbProcedure="false">acceptance!#ref!</definedName>
    <definedName function="false" hidden="false" localSheetId="8" name="LessonLearned4A" vbProcedure="false">acceptance!#ref!</definedName>
    <definedName function="false" hidden="false" localSheetId="8" name="OperationalSpecification6A" vbProcedure="false">acceptance!#ref!</definedName>
    <definedName function="false" hidden="false" localSheetId="8" name="ProjectPlanSummary4A" vbProcedure="false">acceptance!#ref!</definedName>
    <definedName function="false" hidden="false" localSheetId="8" name="Schedule6A" vbProcedure="false">acceptance!#ref!</definedName>
    <definedName function="false" hidden="false" localSheetId="8" name="SizeEstimate4A" vbProcedure="false">acceptance!#ref!</definedName>
    <definedName function="false" hidden="false" localSheetId="8" name="SourceCode4A" vbProcedure="false">acceptance!#ref!</definedName>
    <definedName function="false" hidden="false" localSheetId="8" name="TaskPlan6A" vbProcedure="false">acceptance!#ref!</definedName>
    <definedName function="false" hidden="false" localSheetId="8" name="TestReport4A" vbProcedure="false">acceptance!#ref!</definedName>
    <definedName function="false" hidden="false" localSheetId="8" name="TimeLog4A" vbProcedure="false">acceptance!#ref!</definedName>
    <definedName function="false" hidden="false" localSheetId="8" name="toc6A" vbProcedure="false">acceptance!#ref!</definedName>
    <definedName function="false" hidden="false" localSheetId="9" name="CodeChecklist" vbProcedure="false">#REF!</definedName>
    <definedName function="false" hidden="false" localSheetId="9" name="ConceptualDesign" vbProcedure="false">#REF!</definedName>
    <definedName function="false" hidden="false" localSheetId="9" name="ConceptualDesign1" vbProcedure="false">#REF!</definedName>
    <definedName function="false" hidden="false" localSheetId="9" name="DefectLog4A" vbProcedure="false">map!#ref!</definedName>
    <definedName function="false" hidden="false" localSheetId="9" name="DefectLog4AA" vbProcedure="false">#REF!</definedName>
    <definedName function="false" hidden="false" localSheetId="9" name="DefectLog4AX" vbProcedure="false">#REF!</definedName>
    <definedName function="false" hidden="false" localSheetId="9" name="FunctionalSpecification" vbProcedure="false">#REF!</definedName>
    <definedName function="false" hidden="false" localSheetId="9" name="FunctionalSpecification6A" vbProcedure="false">map!#ref!</definedName>
    <definedName function="false" hidden="false" localSheetId="9" name="HistoricalData4A" vbProcedure="false">map!#ref!</definedName>
    <definedName function="false" hidden="false" localSheetId="9" name="InstructorAssessment4A" vbProcedure="false">map!#ref!</definedName>
    <definedName function="false" hidden="false" localSheetId="9" name="l" vbProcedure="false">#REF!</definedName>
    <definedName function="false" hidden="false" localSheetId="9" name="LessonLearned4A" vbProcedure="false">map!#ref!</definedName>
    <definedName function="false" hidden="false" localSheetId="9" name="OperationalSpecification" vbProcedure="false">#REF!</definedName>
    <definedName function="false" hidden="false" localSheetId="9" name="OperationalSpecification6A" vbProcedure="false">map!#ref!</definedName>
    <definedName function="false" hidden="false" localSheetId="9" name="ProjectPlanSummary4A" vbProcedure="false">map!#ref!</definedName>
    <definedName function="false" hidden="false" localSheetId="9" name="Schedule6A" vbProcedure="false">map!#ref!</definedName>
    <definedName function="false" hidden="false" localSheetId="9" name="SizeEstimate4A" vbProcedure="false">map!#ref!</definedName>
    <definedName function="false" hidden="false" localSheetId="9" name="SourceCode4A" vbProcedure="false">map!#ref!</definedName>
    <definedName function="false" hidden="false" localSheetId="9" name="TaskPlan" vbProcedure="false">#REF!</definedName>
    <definedName function="false" hidden="false" localSheetId="9" name="TaskPlan6A" vbProcedure="false">map!#ref!</definedName>
    <definedName function="false" hidden="false" localSheetId="9" name="TestReport4A" vbProcedure="false">map!#ref!</definedName>
    <definedName function="false" hidden="false" localSheetId="9" name="TimeLog4A" vbProcedure="false">map!#ref!</definedName>
    <definedName function="false" hidden="false" localSheetId="9" name="toc6A" vbProcedure="false">map!#ref!</definedName>
    <definedName function="false" hidden="false" localSheetId="10" name="CodeChecklist" vbProcedure="false">#REF!</definedName>
    <definedName function="false" hidden="false" localSheetId="10" name="ConceptualDesign" vbProcedure="false">#REF!</definedName>
    <definedName function="false" hidden="false" localSheetId="10" name="ConceptualDesign1" vbProcedure="false">#REF!</definedName>
    <definedName function="false" hidden="false" localSheetId="10" name="DefectLog4A" vbProcedure="false">architecture!#ref!</definedName>
    <definedName function="false" hidden="false" localSheetId="10" name="DefectLog4AX" vbProcedure="false">#REF!</definedName>
    <definedName function="false" hidden="false" localSheetId="10" name="FunctionalSpecification" vbProcedure="false">#REF!</definedName>
    <definedName function="false" hidden="false" localSheetId="10" name="FunctionalSpecification6A" vbProcedure="false">architecture!#ref!</definedName>
    <definedName function="false" hidden="false" localSheetId="10" name="HistoricalData4A" vbProcedure="false">architecture!#ref!</definedName>
    <definedName function="false" hidden="false" localSheetId="10" name="InstructorAssessment4A" vbProcedure="false">architecture!#ref!</definedName>
    <definedName function="false" hidden="false" localSheetId="10" name="LessonLearned4A" vbProcedure="false">architecture!#ref!</definedName>
    <definedName function="false" hidden="false" localSheetId="10" name="OperationalSpecification" vbProcedure="false">#REF!</definedName>
    <definedName function="false" hidden="false" localSheetId="10" name="OperationalSpecification6A" vbProcedure="false">architecture!#ref!</definedName>
    <definedName function="false" hidden="false" localSheetId="10" name="ProjectPlanSummary4A" vbProcedure="false">architecture!#ref!</definedName>
    <definedName function="false" hidden="false" localSheetId="10" name="Schedule6A" vbProcedure="false">architecture!#ref!</definedName>
    <definedName function="false" hidden="false" localSheetId="10" name="SizeEstimate4A" vbProcedure="false">architecture!#ref!</definedName>
    <definedName function="false" hidden="false" localSheetId="10" name="SourceCode4A" vbProcedure="false">architecture!#ref!</definedName>
    <definedName function="false" hidden="false" localSheetId="10" name="TaskPlan" vbProcedure="false">#REF!</definedName>
    <definedName function="false" hidden="false" localSheetId="10" name="TaskPlan6A" vbProcedure="false">architecture!#ref!</definedName>
    <definedName function="false" hidden="false" localSheetId="10" name="TestReport4A" vbProcedure="false">architecture!#ref!</definedName>
    <definedName function="false" hidden="false" localSheetId="10" name="TimeLog4A" vbProcedure="false">architecture!#ref!</definedName>
    <definedName function="false" hidden="false" localSheetId="10" name="toc6A" vbProcedure="false">architecture!#ref!</definedName>
    <definedName function="false" hidden="false" localSheetId="11" name="CodeChecklist" vbProcedure="false">#REF!</definedName>
    <definedName function="false" hidden="false" localSheetId="11" name="ConceptualDesign" vbProcedure="false">#REF!</definedName>
    <definedName function="false" hidden="false" localSheetId="11" name="ConceptualDesign1" vbProcedure="false">#REF!</definedName>
    <definedName function="false" hidden="false" localSheetId="11" name="DefectLog1A" vbProcedure="false">#REF!</definedName>
    <definedName function="false" hidden="false" localSheetId="11" name="DefectLog2A" vbProcedure="false">#REF!</definedName>
    <definedName function="false" hidden="false" localSheetId="11" name="DefectLog4A" vbProcedure="false">assessment!#ref!</definedName>
    <definedName function="false" hidden="false" localSheetId="11" name="DefectLog4AA" vbProcedure="false">#REF!</definedName>
    <definedName function="false" hidden="false" localSheetId="11" name="DefectLog4AX" vbProcedure="false">#REF!</definedName>
    <definedName function="false" hidden="false" localSheetId="11" name="Estimate_and_record_planned_effort_and" vbProcedure="false">process!#ref!</definedName>
    <definedName function="false" hidden="false" localSheetId="11" name="FunctionalSpecification" vbProcedure="false">#REF!</definedName>
    <definedName function="false" hidden="false" localSheetId="11" name="FunctionalSpecification6A" vbProcedure="false">assessment!#ref!</definedName>
    <definedName function="false" hidden="false" localSheetId="11" name="go_to" vbProcedure="false">#REF!</definedName>
    <definedName function="false" hidden="false" localSheetId="11" name="HistoricalData4A" vbProcedure="false">assessment!#ref!</definedName>
    <definedName function="false" hidden="false" localSheetId="11" name="InstructorAssessment1A" vbProcedure="false">#REF!</definedName>
    <definedName function="false" hidden="false" localSheetId="11" name="InstructorAssessment2A" vbProcedure="false">#REF!</definedName>
    <definedName function="false" hidden="false" localSheetId="11" name="l" vbProcedure="false">#REF!</definedName>
    <definedName function="false" hidden="false" localSheetId="11" name="LessonLearned4A" vbProcedure="false">assessment!#ref!</definedName>
    <definedName function="false" hidden="false" localSheetId="11" name="Lessons1A" vbProcedure="false">#REF!</definedName>
    <definedName function="false" hidden="false" localSheetId="11" name="LessonsLearned2A" vbProcedure="false">#REF!</definedName>
    <definedName function="false" hidden="false" localSheetId="11" name="OperationalSpecification" vbProcedure="false">#REF!</definedName>
    <definedName function="false" hidden="false" localSheetId="11" name="OperationalSpecification6A" vbProcedure="false">assessment!#ref!</definedName>
    <definedName function="false" hidden="false" localSheetId="11" name="PlanSummary1A" vbProcedure="false">#REF!</definedName>
    <definedName function="false" hidden="false" localSheetId="11" name="ProjectPlan2A" vbProcedure="false">#REF!</definedName>
    <definedName function="false" hidden="false" localSheetId="11" name="ProjectPlanSummary4A" vbProcedure="false">assessment!#ref!</definedName>
    <definedName function="false" hidden="false" localSheetId="11" name="Schedule6A" vbProcedure="false">assessment!#ref!</definedName>
    <definedName function="false" hidden="false" localSheetId="11" name="SizeEstimate4A" vbProcedure="false">assessment!#ref!</definedName>
    <definedName function="false" hidden="false" localSheetId="11" name="Source1A" vbProcedure="false">#REF!</definedName>
    <definedName function="false" hidden="false" localSheetId="11" name="SourceCode2A" vbProcedure="false">#REF!</definedName>
    <definedName function="false" hidden="false" localSheetId="11" name="SourceCode4A" vbProcedure="false">assessment!#ref!</definedName>
    <definedName function="false" hidden="false" localSheetId="11" name="Standards1A" vbProcedure="false">#REF!</definedName>
    <definedName function="false" hidden="false" localSheetId="11" name="TaskPlan" vbProcedure="false">#REF!</definedName>
    <definedName function="false" hidden="false" localSheetId="11" name="TaskPlan6A" vbProcedure="false">assessment!#ref!</definedName>
    <definedName function="false" hidden="false" localSheetId="11" name="TestReport1A" vbProcedure="false">#REF!</definedName>
    <definedName function="false" hidden="false" localSheetId="11" name="TestReport2A" vbProcedure="false">#REF!</definedName>
    <definedName function="false" hidden="false" localSheetId="11" name="TestReport4A" vbProcedure="false">assessment!#ref!</definedName>
    <definedName function="false" hidden="false" localSheetId="11" name="TimeLog1A" vbProcedure="false">#REF!</definedName>
    <definedName function="false" hidden="false" localSheetId="11" name="TimeLog4A" vbProcedure="false">assessment!#ref!</definedName>
    <definedName function="false" hidden="false" localSheetId="11" name="TimeRecordingLog2A" vbProcedure="false">#REF!</definedName>
    <definedName function="false" hidden="false" localSheetId="11" name="toc6A" vbProcedure="false">assessment!#ref!</definedName>
    <definedName function="false" hidden="false" localSheetId="13" name="CodeChecklist" vbProcedure="false">#REF!</definedName>
    <definedName function="false" hidden="false" localSheetId="13" name="ConceptualDesign" vbProcedure="false">#REF!</definedName>
    <definedName function="false" hidden="false" localSheetId="13" name="ConceptualDesign1" vbProcedure="false">#REF!</definedName>
    <definedName function="false" hidden="false" localSheetId="13" name="DefectLog4A" vbProcedure="false">plan!#ref!</definedName>
    <definedName function="false" hidden="false" localSheetId="13" name="DefectLog4AA" vbProcedure="false">#REF!</definedName>
    <definedName function="false" hidden="false" localSheetId="13" name="DefectLog4AX" vbProcedure="false">#REF!</definedName>
    <definedName function="false" hidden="false" localSheetId="13" name="FunctionalSpecification" vbProcedure="false">#REF!</definedName>
    <definedName function="false" hidden="false" localSheetId="13" name="FunctionalSpecification6A" vbProcedure="false">plan!#ref!</definedName>
    <definedName function="false" hidden="false" localSheetId="13" name="HistoricalData4A" vbProcedure="false">plan!#ref!</definedName>
    <definedName function="false" hidden="false" localSheetId="13" name="InstructorAssessment4A" vbProcedure="false">plan!#ref!</definedName>
    <definedName function="false" hidden="false" localSheetId="13" name="l" vbProcedure="false">#REF!</definedName>
    <definedName function="false" hidden="false" localSheetId="13" name="LessonLearned4A" vbProcedure="false">plan!#ref!</definedName>
    <definedName function="false" hidden="false" localSheetId="13" name="OperationalSpecification" vbProcedure="false">#REF!</definedName>
    <definedName function="false" hidden="false" localSheetId="13" name="OperationalSpecification6A" vbProcedure="false">plan!#ref!</definedName>
    <definedName function="false" hidden="false" localSheetId="13" name="ProjectPlanSummary4A" vbProcedure="false">Plan!$A$45</definedName>
    <definedName function="false" hidden="false" localSheetId="13" name="Schedule6A" vbProcedure="false">plan!#ref!</definedName>
    <definedName function="false" hidden="false" localSheetId="13" name="SizeEstimate4A" vbProcedure="false">plan!#ref!</definedName>
    <definedName function="false" hidden="false" localSheetId="13" name="SourceCode4A" vbProcedure="false">plan!#ref!</definedName>
    <definedName function="false" hidden="false" localSheetId="13" name="TaskPlan" vbProcedure="false">#REF!</definedName>
    <definedName function="false" hidden="false" localSheetId="13" name="TaskPlan6A" vbProcedure="false">plan!#ref!</definedName>
    <definedName function="false" hidden="false" localSheetId="13" name="TestReport4A" vbProcedure="false">plan!#ref!</definedName>
    <definedName function="false" hidden="false" localSheetId="13" name="TimeLog4A" vbProcedure="false">plan!#ref!</definedName>
    <definedName function="false" hidden="false" localSheetId="13" name="toc6A" vbProcedure="false">plan!#ref!</definedName>
    <definedName function="false" hidden="false" localSheetId="15" name="CodeChecklist" vbProcedure="false">#REF!</definedName>
    <definedName function="false" hidden="false" localSheetId="15" name="ConceptualDesign" vbProcedure="false">#REF!</definedName>
    <definedName function="false" hidden="false" localSheetId="15" name="ConceptualDesign1" vbProcedure="false">#REF!</definedName>
    <definedName function="false" hidden="false" localSheetId="15" name="DefectLog1A" vbProcedure="false">#REF!</definedName>
    <definedName function="false" hidden="false" localSheetId="15" name="DefectLog2A" vbProcedure="false">#REF!</definedName>
    <definedName function="false" hidden="false" localSheetId="15" name="DefectLog4A" vbProcedure="false">summary!#ref!</definedName>
    <definedName function="false" hidden="false" localSheetId="15" name="DefectLog4AA" vbProcedure="false">#REF!</definedName>
    <definedName function="false" hidden="false" localSheetId="15" name="DefectLog4AX" vbProcedure="false">#REF!</definedName>
    <definedName function="false" hidden="false" localSheetId="15" name="Estimate_and_record_planned_effort_and" vbProcedure="false">process!#ref!</definedName>
    <definedName function="false" hidden="false" localSheetId="15" name="FunctionalSpecification" vbProcedure="false">#REF!</definedName>
    <definedName function="false" hidden="false" localSheetId="15" name="FunctionalSpecification6A" vbProcedure="false">summary!#ref!</definedName>
    <definedName function="false" hidden="false" localSheetId="15" name="go_to" vbProcedure="false">#REF!</definedName>
    <definedName function="false" hidden="false" localSheetId="15" name="HistoricalData4A" vbProcedure="false">summary!#ref!</definedName>
    <definedName function="false" hidden="false" localSheetId="15" name="InstructorAssessment1A" vbProcedure="false">#REF!</definedName>
    <definedName function="false" hidden="false" localSheetId="15" name="InstructorAssessment2A" vbProcedure="false">#REF!</definedName>
    <definedName function="false" hidden="false" localSheetId="15" name="InstructorAssessment4A" vbProcedure="false">summary!#ref!</definedName>
    <definedName function="false" hidden="false" localSheetId="15" name="l" vbProcedure="false">#REF!</definedName>
    <definedName function="false" hidden="false" localSheetId="15" name="LessonLearned4A" vbProcedure="false">summary!#ref!</definedName>
    <definedName function="false" hidden="false" localSheetId="15" name="Lessons1A" vbProcedure="false">#REF!</definedName>
    <definedName function="false" hidden="false" localSheetId="15" name="LessonsLearned2A" vbProcedure="false">#REF!</definedName>
    <definedName function="false" hidden="false" localSheetId="15" name="OperationalSpecification" vbProcedure="false">#REF!</definedName>
    <definedName function="false" hidden="false" localSheetId="15" name="OperationalSpecification6A" vbProcedure="false">summary!#ref!</definedName>
    <definedName function="false" hidden="false" localSheetId="15" name="PlanSummary1A" vbProcedure="false">#REF!</definedName>
    <definedName function="false" hidden="false" localSheetId="15" name="ProjectPlan2A" vbProcedure="false">#REF!</definedName>
    <definedName function="false" hidden="false" localSheetId="15" name="ProjectPlanSummary4A" vbProcedure="false">Summary!$A$45</definedName>
    <definedName function="false" hidden="false" localSheetId="15" name="Schedule6A" vbProcedure="false">summary!#ref!</definedName>
    <definedName function="false" hidden="false" localSheetId="15" name="SizeEstimate4A" vbProcedure="false">summary!#ref!</definedName>
    <definedName function="false" hidden="false" localSheetId="15" name="Source1A" vbProcedure="false">#REF!</definedName>
    <definedName function="false" hidden="false" localSheetId="15" name="SourceCode2A" vbProcedure="false">#REF!</definedName>
    <definedName function="false" hidden="false" localSheetId="15" name="SourceCode4A" vbProcedure="false">summary!#ref!</definedName>
    <definedName function="false" hidden="false" localSheetId="15" name="Standards1A" vbProcedure="false">#REF!</definedName>
    <definedName function="false" hidden="false" localSheetId="15" name="TaskPlan" vbProcedure="false">#REF!</definedName>
    <definedName function="false" hidden="false" localSheetId="15" name="TaskPlan6A" vbProcedure="false">summary!#ref!</definedName>
    <definedName function="false" hidden="false" localSheetId="15" name="TestReport1A" vbProcedure="false">#REF!</definedName>
    <definedName function="false" hidden="false" localSheetId="15" name="TestReport2A" vbProcedure="false">#REF!</definedName>
    <definedName function="false" hidden="false" localSheetId="15" name="TestReport4A" vbProcedure="false">summary!#ref!</definedName>
    <definedName function="false" hidden="false" localSheetId="15" name="TimeLog1A" vbProcedure="false">#REF!</definedName>
    <definedName function="false" hidden="false" localSheetId="15" name="TimeLog4A" vbProcedure="false">summary!#ref!</definedName>
    <definedName function="false" hidden="false" localSheetId="15" name="TimeRecordingLog2A" vbProcedure="false">#REF!</definedName>
    <definedName function="false" hidden="false" localSheetId="15" name="toc6A" vbProcedure="false">summary!#ref!</definedName>
    <definedName function="false" hidden="false" localSheetId="16" name="DefectLog4A" vbProcedure="false">plansummary!#ref!</definedName>
    <definedName function="false" hidden="false" localSheetId="16" name="FunctionalSpecification6A" vbProcedure="false">plansummary!#ref!</definedName>
    <definedName function="false" hidden="false" localSheetId="16" name="HistoricalData4A" vbProcedure="false">plansummary!#ref!</definedName>
    <definedName function="false" hidden="false" localSheetId="16" name="InstructorAssessment4A" vbProcedure="false">plansummary!#ref!</definedName>
    <definedName function="false" hidden="false" localSheetId="16" name="LessonLearned4A" vbProcedure="false">plansummary!#ref!</definedName>
    <definedName function="false" hidden="false" localSheetId="16" name="OperationalSpecification6A" vbProcedure="false">plansummary!#ref!</definedName>
    <definedName function="false" hidden="false" localSheetId="16" name="ProjectPlanSummary4A" vbProcedure="false">PlanSummary!$A$1</definedName>
    <definedName function="false" hidden="false" localSheetId="16" name="Schedule6A" vbProcedure="false">plansummary!#ref!</definedName>
    <definedName function="false" hidden="false" localSheetId="16" name="SizeEstimate4A" vbProcedure="false">plansummary!#ref!</definedName>
    <definedName function="false" hidden="false" localSheetId="16" name="SourceCode4A" vbProcedure="false">plansummary!#ref!</definedName>
    <definedName function="false" hidden="false" localSheetId="16" name="TaskPlan6A" vbProcedure="false">plansummary!#ref!</definedName>
    <definedName function="false" hidden="false" localSheetId="16" name="TestReport4A" vbProcedure="false">plansummary!#ref!</definedName>
    <definedName function="false" hidden="false" localSheetId="16" name="TimeLog4A" vbProcedure="false">plansummary!#ref!</definedName>
    <definedName function="false" hidden="false" localSheetId="16" name="toc6A" vbProcedure="false">plansummary!#ref!</definedName>
    <definedName function="false" hidden="false" localSheetId="17" name="DefectLog4A" vbProcedure="false">'Change Log'!$A$45</definedName>
    <definedName function="false" hidden="false" localSheetId="17" name="FunctionalSpecification6A" vbProcedure="false">'change log'!#ref!</definedName>
    <definedName function="false" hidden="false" localSheetId="17" name="HistoricalData4A" vbProcedure="false">'change log'!#ref!</definedName>
    <definedName function="false" hidden="false" localSheetId="17" name="InstructorAssessment4A" vbProcedure="false">'change log'!#ref!</definedName>
    <definedName function="false" hidden="false" localSheetId="17" name="LessonLearned4A" vbProcedure="false">'change log'!#ref!</definedName>
    <definedName function="false" hidden="false" localSheetId="17" name="OperationalSpecification6A" vbProcedure="false">'change log'!#ref!</definedName>
    <definedName function="false" hidden="false" localSheetId="17" name="ProjectPlanSummary4A" vbProcedure="false">'change log'!#ref!</definedName>
    <definedName function="false" hidden="false" localSheetId="17" name="Schedule6A" vbProcedure="false">'change log'!#ref!</definedName>
    <definedName function="false" hidden="false" localSheetId="17" name="SizeEstimate4A" vbProcedure="false">'change log'!#ref!</definedName>
    <definedName function="false" hidden="false" localSheetId="17" name="SourceCode4A" vbProcedure="false">'change log'!#ref!</definedName>
    <definedName function="false" hidden="false" localSheetId="17" name="TaskPlan6A" vbProcedure="false">'change log'!#ref!</definedName>
    <definedName function="false" hidden="false" localSheetId="17" name="TestReport4A" vbProcedure="false">'change log'!#ref!</definedName>
    <definedName function="false" hidden="false" localSheetId="17" name="TimeLog4A" vbProcedure="false">'change log'!#ref!</definedName>
    <definedName function="false" hidden="false" localSheetId="17" name="toc6A" vbProcedure="false">'change log'!#ref!</definedName>
    <definedName function="false" hidden="false" localSheetId="18" name="DefectLog4A" vbProcedure="false">'time log'!#ref!</definedName>
    <definedName function="false" hidden="false" localSheetId="18" name="FunctionalSpecification6A" vbProcedure="false">'time log'!#ref!</definedName>
    <definedName function="false" hidden="false" localSheetId="18" name="HistoricalData4A" vbProcedure="false">'time log'!#ref!</definedName>
    <definedName function="false" hidden="false" localSheetId="18" name="InstructorAssessment4A" vbProcedure="false">'time log'!#ref!</definedName>
    <definedName function="false" hidden="false" localSheetId="18" name="LessonLearned4A" vbProcedure="false">'time log'!#ref!</definedName>
    <definedName function="false" hidden="false" localSheetId="18" name="OperationalSpecification6A" vbProcedure="false">'time log'!#ref!</definedName>
    <definedName function="false" hidden="false" localSheetId="18" name="ProjectPlanSummary4A" vbProcedure="false">'time log'!#ref!</definedName>
    <definedName function="false" hidden="false" localSheetId="18" name="Schedule6A" vbProcedure="false">'time log'!#ref!</definedName>
    <definedName function="false" hidden="false" localSheetId="18" name="SizeEstimate4A" vbProcedure="false">'time log'!#ref!</definedName>
    <definedName function="false" hidden="false" localSheetId="18" name="SourceCode4A" vbProcedure="false">'time log'!#ref!</definedName>
    <definedName function="false" hidden="false" localSheetId="18" name="TaskPlan6A" vbProcedure="false">'time log'!#ref!</definedName>
    <definedName function="false" hidden="false" localSheetId="18" name="TestReport4A" vbProcedure="false">'time log'!#ref!</definedName>
    <definedName function="false" hidden="false" localSheetId="18" name="TimeLog4A" vbProcedure="false">'Time Log'!$A$45</definedName>
    <definedName function="false" hidden="false" localSheetId="18" name="toc6A" vbProcedure="false">'time log'!#ref!</definedName>
    <definedName function="false" hidden="false" localSheetId="19" name="DefectLog4A" vbProcedure="false">lessons!#ref!</definedName>
    <definedName function="false" hidden="false" localSheetId="19" name="FunctionalSpecification6A" vbProcedure="false">lessons!#ref!</definedName>
    <definedName function="false" hidden="false" localSheetId="19" name="HistoricalData4A" vbProcedure="false">lessons!#ref!</definedName>
    <definedName function="false" hidden="false" localSheetId="19" name="InstructorAssessment4A" vbProcedure="false">lessons!#ref!</definedName>
    <definedName function="false" hidden="false" localSheetId="19" name="LessonLearned4A" vbProcedure="false">Lessons!$A$1</definedName>
    <definedName function="false" hidden="false" localSheetId="19" name="OperationalSpecification6A" vbProcedure="false">lessons!#ref!</definedName>
    <definedName function="false" hidden="false" localSheetId="19" name="ProjectPlanSummary4A" vbProcedure="false">lessons!#ref!</definedName>
    <definedName function="false" hidden="false" localSheetId="19" name="Schedule6A" vbProcedure="false">lessons!#ref!</definedName>
    <definedName function="false" hidden="false" localSheetId="19" name="SizeEstimate4A" vbProcedure="false">lessons!#ref!</definedName>
    <definedName function="false" hidden="false" localSheetId="19" name="SourceCode4A" vbProcedure="false">lessons!#ref!</definedName>
    <definedName function="false" hidden="false" localSheetId="19" name="TaskPlan6A" vbProcedure="false">lessons!#ref!</definedName>
    <definedName function="false" hidden="false" localSheetId="19" name="TestReport4A" vbProcedure="false">lessons!#ref!</definedName>
    <definedName function="false" hidden="false" localSheetId="19" name="TimeLog4A" vbProcedure="false">lessons!#ref!</definedName>
    <definedName function="false" hidden="false" localSheetId="19" name="toc6A" vbProcedure="false">lessons!#ref!</definedName>
    <definedName function="false" hidden="false" localSheetId="21" name="CodeChecklist" vbProcedure="false">#REF!</definedName>
    <definedName function="false" hidden="false" localSheetId="21" name="ConceptualDesign" vbProcedure="false">#REF!</definedName>
    <definedName function="false" hidden="false" localSheetId="21" name="ConceptualDesign1" vbProcedure="false">#REF!</definedName>
    <definedName function="false" hidden="false" localSheetId="21" name="DefectLog4A" vbProcedure="false">assessment!#ref!</definedName>
    <definedName function="false" hidden="false" localSheetId="21" name="DefectLog4AA" vbProcedure="false">#REF!</definedName>
    <definedName function="false" hidden="false" localSheetId="21" name="DefectLog4AX" vbProcedure="false">#REF!</definedName>
    <definedName function="false" hidden="false" localSheetId="21" name="Estimate_and_record_planned_effort_and" vbProcedure="false">process!#ref!</definedName>
    <definedName function="false" hidden="false" localSheetId="21" name="FunctionalSpecification" vbProcedure="false">#REF!</definedName>
    <definedName function="false" hidden="false" localSheetId="21" name="FunctionalSpecification6A" vbProcedure="false">assessment!#ref!</definedName>
    <definedName function="false" hidden="false" localSheetId="21" name="HistoricalData4A" vbProcedure="false">assessment!#ref!</definedName>
    <definedName function="false" hidden="false" localSheetId="21" name="l" vbProcedure="false">#REF!</definedName>
    <definedName function="false" hidden="false" localSheetId="21" name="LessonLearned4A" vbProcedure="false">assessment!#ref!</definedName>
    <definedName function="false" hidden="false" localSheetId="21" name="OperationalSpecification" vbProcedure="false">#REF!</definedName>
    <definedName function="false" hidden="false" localSheetId="21" name="OperationalSpecification6A" vbProcedure="false">assessment!#ref!</definedName>
    <definedName function="false" hidden="false" localSheetId="21" name="ProjectPlanSummary4A" vbProcedure="false">assessment!#ref!</definedName>
    <definedName function="false" hidden="false" localSheetId="21" name="Schedule6A" vbProcedure="false">assessment!#ref!</definedName>
    <definedName function="false" hidden="false" localSheetId="21" name="SizeEstimate4A" vbProcedure="false">assessment!#ref!</definedName>
    <definedName function="false" hidden="false" localSheetId="21" name="SourceCode4A" vbProcedure="false">assessment!#ref!</definedName>
    <definedName function="false" hidden="false" localSheetId="21" name="TaskPlan" vbProcedure="false">#REF!</definedName>
    <definedName function="false" hidden="false" localSheetId="21" name="TaskPlan6A" vbProcedure="false">assessment!#ref!</definedName>
    <definedName function="false" hidden="false" localSheetId="21" name="TestReport4A" vbProcedure="false">assessment!#ref!</definedName>
    <definedName function="false" hidden="false" localSheetId="21" name="TimeLog4A" vbProcedure="false">assessment!#ref!</definedName>
    <definedName function="false" hidden="false" localSheetId="21" name="toc6A" vbProcedure="false">assessment!#ref!</definedName>
    <definedName function="false" hidden="false" localSheetId="22" name="DefectLog4A" vbProcedure="false">source!#ref!</definedName>
    <definedName function="false" hidden="false" localSheetId="22" name="FunctionalSpecification6A" vbProcedure="false">source!#ref!</definedName>
    <definedName function="false" hidden="false" localSheetId="22" name="HistoricalData4A" vbProcedure="false">source!#ref!</definedName>
    <definedName function="false" hidden="false" localSheetId="22" name="InstructorAssessment4A" vbProcedure="false">source!#ref!</definedName>
    <definedName function="false" hidden="false" localSheetId="22" name="LessonLearned4A" vbProcedure="false">source!#ref!</definedName>
    <definedName function="false" hidden="false" localSheetId="22" name="OperationalSpecification6A" vbProcedure="false">source!#ref!</definedName>
    <definedName function="false" hidden="false" localSheetId="22" name="ProjectPlanSummary4A" vbProcedure="false">source!#ref!</definedName>
    <definedName function="false" hidden="false" localSheetId="22" name="Schedule6A" vbProcedure="false">source!#ref!</definedName>
    <definedName function="false" hidden="false" localSheetId="22" name="SizeEstimate4A" vbProcedure="false">source!#ref!</definedName>
    <definedName function="false" hidden="false" localSheetId="22" name="SourceCode4A" vbProcedure="false">Source!$A$1</definedName>
    <definedName function="false" hidden="false" localSheetId="22" name="TaskPlan6A" vbProcedure="false">source!#ref!</definedName>
    <definedName function="false" hidden="false" localSheetId="22" name="TestReport4A" vbProcedure="false">source!#ref!</definedName>
    <definedName function="false" hidden="false" localSheetId="22" name="TimeLog4A" vbProcedure="false">source!#ref!</definedName>
    <definedName function="false" hidden="false" localSheetId="22" name="toc6A" vbProcedure="false">source!#ref!</definedName>
  </definedName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 </author>
  </authors>
  <commentList>
    <comment ref="B43" authorId="0">
      <text>
        <r>
          <rPr>
            <sz val="10"/>
            <rFont val="Arial"/>
            <family val="0"/>
            <charset val="1"/>
          </rPr>
          <t xml:space="preserve">Identifying name for this design class or function.
</t>
        </r>
      </text>
    </comment>
    <comment ref="B44" authorId="0">
      <text>
        <r>
          <rPr>
            <b val="true"/>
            <sz val="8"/>
            <color rgb="FF000000"/>
            <rFont val="Tahoma"/>
            <family val="2"/>
            <charset val="1"/>
          </rPr>
          <t xml:space="preserve">Indicate if this design component will follow an object-oriented approach or a functional approach.</t>
        </r>
      </text>
    </comment>
    <comment ref="B45" authorId="0">
      <text>
        <r>
          <rPr>
            <b val="true"/>
            <sz val="8"/>
            <color rgb="FF000000"/>
            <rFont val="Tahoma"/>
            <family val="2"/>
            <charset val="1"/>
          </rPr>
          <t xml:space="preserve">Superclass of this design component.  Leave blank if no superclass.</t>
        </r>
      </text>
    </comment>
    <comment ref="B46" authorId="0">
      <text>
        <r>
          <rPr>
            <b val="true"/>
            <sz val="8"/>
            <color rgb="FF000000"/>
            <rFont val="Tahoma"/>
            <family val="2"/>
            <charset val="1"/>
          </rPr>
          <t xml:space="preserve">Attributes (e.g., public fields, public constants) associated with this design component.  OPTIONAL</t>
        </r>
      </text>
    </comment>
    <comment ref="B47" authorId="0">
      <text>
        <r>
          <rPr>
            <b val="true"/>
            <sz val="8"/>
            <color rgb="FF000000"/>
            <rFont val="Tahoma"/>
            <family val="2"/>
            <charset val="1"/>
          </rPr>
          <t xml:space="preserve">Standard category of the design component.</t>
        </r>
      </text>
    </comment>
    <comment ref="B48" authorId="0">
      <text>
        <r>
          <rPr>
            <b val="true"/>
            <sz val="8"/>
            <color rgb="FF000000"/>
            <rFont val="Tahoma"/>
            <family val="2"/>
            <charset val="1"/>
          </rPr>
          <t xml:space="preserve">List components that this component calls upon to fulfill its purpose.</t>
        </r>
      </text>
    </comment>
    <comment ref="B49" authorId="0">
      <text>
        <r>
          <rPr>
            <b val="true"/>
            <sz val="8"/>
            <color rgb="FF000000"/>
            <rFont val="Tahoma"/>
            <family val="2"/>
            <charset val="1"/>
          </rPr>
          <t xml:space="preserve">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13.xml><?xml version="1.0" encoding="utf-8"?>
<comments xmlns="http://schemas.openxmlformats.org/spreadsheetml/2006/main" xmlns:xdr="http://schemas.openxmlformats.org/drawingml/2006/spreadsheetDrawing">
  <authors>
    <author> </author>
  </authors>
  <commentList>
    <comment ref="G66" authorId="0">
      <text>
        <r>
          <rPr>
            <sz val="10"/>
            <rFont val="Arial"/>
            <family val="0"/>
            <charset val="1"/>
          </rPr>
          <t xml:space="preserve">Indicate only new methods and LOC that resulted from effort.  Do not count items that were previously base code and were refactored into new components.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48" authorId="0">
      <text>
        <r>
          <rPr>
            <b val="true"/>
            <sz val="9"/>
            <color rgb="FF000000"/>
            <rFont val="Arial"/>
            <family val="2"/>
            <charset val="1"/>
          </rPr>
          <t xml:space="preserve">Number of lines used from previously-written code
</t>
        </r>
      </text>
    </comment>
    <comment ref="C49" authorId="0">
      <text>
        <r>
          <rPr>
            <b val="true"/>
            <sz val="9"/>
            <color rgb="FF000000"/>
            <rFont val="Arial"/>
            <family val="2"/>
            <charset val="1"/>
          </rPr>
          <t xml:space="preserve">Estimate of the number of lines deleted from previously-written code
</t>
        </r>
      </text>
    </comment>
    <comment ref="C50" authorId="0">
      <text>
        <r>
          <rPr>
            <b val="true"/>
            <sz val="9"/>
            <color rgb="FF000000"/>
            <rFont val="Arial"/>
            <family val="2"/>
            <charset val="1"/>
          </rPr>
          <t xml:space="preserve">Estimated of the number of lines modified from previously-written code
</t>
        </r>
      </text>
    </comment>
    <comment ref="C51" authorId="0">
      <text>
        <r>
          <rPr>
            <b val="true"/>
            <sz val="9"/>
            <color rgb="FF000000"/>
            <rFont val="Arial"/>
            <family val="2"/>
            <charset val="1"/>
          </rPr>
          <t xml:space="preserve">Estimate of the number of lines added to previously-written code to bring it to the point where new functionality can be added
</t>
        </r>
      </text>
    </comment>
    <comment ref="C52" authorId="0">
      <text>
        <r>
          <rPr>
            <b val="true"/>
            <sz val="9"/>
            <color rgb="FF000000"/>
            <rFont val="Arial"/>
            <family val="2"/>
            <charset val="1"/>
          </rPr>
          <t xml:space="preserve">Count of the number of lines of reused source code
</t>
        </r>
      </text>
    </comment>
    <comment ref="C53" authorId="0">
      <text>
        <r>
          <rPr>
            <sz val="10"/>
            <rFont val="Arial"/>
            <family val="0"/>
            <charset val="1"/>
          </rPr>
          <t xml:space="preserve">Estimate the number of new lines of production code that provide new functionality to meet the specifications of 
</t>
        </r>
        <r>
          <rPr>
            <b val="true"/>
            <sz val="8"/>
            <color rgb="FF000000"/>
            <rFont val="Tahoma"/>
            <family val="2"/>
            <charset val="1"/>
          </rPr>
          <t xml:space="preserve">this assignment.</t>
        </r>
      </text>
    </comment>
    <comment ref="C56" authorId="0">
      <text>
        <r>
          <rPr>
            <b val="true"/>
            <sz val="9"/>
            <color rgb="FF000000"/>
            <rFont val="Arial"/>
            <family val="2"/>
            <charset val="1"/>
          </rPr>
          <t xml:space="preserve">Number of reusable components that will be reused.
</t>
        </r>
      </text>
    </comment>
    <comment ref="C57" authorId="0">
      <text>
        <r>
          <rPr>
            <b val="true"/>
            <sz val="9"/>
            <color rgb="FF000000"/>
            <rFont val="Arial"/>
            <family val="2"/>
            <charset val="1"/>
          </rPr>
          <t xml:space="preserve">Estimate of the number of previously-delivered components that will be used.  </t>
        </r>
      </text>
    </comment>
    <comment ref="C58" authorId="0">
      <text>
        <r>
          <rPr>
            <b val="true"/>
            <sz val="9"/>
            <color rgb="FF000000"/>
            <rFont val="Arial"/>
            <family val="2"/>
            <charset val="1"/>
          </rPr>
          <t xml:space="preserve">Estimate of the number of new components to be built.  </t>
        </r>
      </text>
    </comment>
    <comment ref="C72" authorId="0">
      <text>
        <r>
          <rPr>
            <sz val="10"/>
            <rFont val="Arial"/>
            <family val="0"/>
            <charset val="1"/>
          </rPr>
          <t xml:space="preserve">Estimate in minutes how much time you plan to expend on this assignment.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C50" authorId="0">
      <text>
        <r>
          <rPr>
            <b val="true"/>
            <sz val="9"/>
            <color rgb="FF000000"/>
            <rFont val="Arial"/>
            <family val="2"/>
            <charset val="1"/>
          </rPr>
          <t xml:space="preserve">Estimate of the number of lines added to previously-written code to bring it to the point where new functionality can be added
</t>
        </r>
      </text>
    </comment>
    <comment ref="C51" authorId="0">
      <text>
        <r>
          <rPr>
            <b val="true"/>
            <sz val="9"/>
            <color rgb="FF000000"/>
            <rFont val="Arial"/>
            <family val="2"/>
            <charset val="1"/>
          </rPr>
          <t xml:space="preserve">Count of the number of lines of reused source code
</t>
        </r>
      </text>
    </comment>
    <comment ref="C52" authorId="0">
      <text>
        <r>
          <rPr>
            <sz val="10"/>
            <rFont val="Arial"/>
            <family val="0"/>
            <charset val="1"/>
          </rPr>
          <t xml:space="preserve">Estimate the number of new lines of production code that provide new functionality to meet the specifications of 
</t>
        </r>
        <r>
          <rPr>
            <b val="true"/>
            <sz val="8"/>
            <color rgb="FF000000"/>
            <rFont val="Tahoma"/>
            <family val="2"/>
            <charset val="1"/>
          </rPr>
          <t xml:space="preserve">this assignment.</t>
        </r>
      </text>
    </comment>
    <comment ref="C55" authorId="0">
      <text>
        <r>
          <rPr>
            <b val="true"/>
            <sz val="9"/>
            <color rgb="FF000000"/>
            <rFont val="Arial"/>
            <family val="2"/>
            <charset val="1"/>
          </rPr>
          <t xml:space="preserve">Number of reusable components that will be reused.
</t>
        </r>
      </text>
    </comment>
    <comment ref="C56" authorId="0">
      <text>
        <r>
          <rPr>
            <b val="true"/>
            <sz val="9"/>
            <color rgb="FF000000"/>
            <rFont val="Arial"/>
            <family val="2"/>
            <charset val="1"/>
          </rPr>
          <t xml:space="preserve">Estimate of the number of previously-delivered components that will be used.  </t>
        </r>
      </text>
    </comment>
    <comment ref="C57" authorId="0">
      <text>
        <r>
          <rPr>
            <b val="true"/>
            <sz val="9"/>
            <color rgb="FF000000"/>
            <rFont val="Arial"/>
            <family val="2"/>
            <charset val="1"/>
          </rPr>
          <t xml:space="preserve">Estimate of the number of new components to be built.  </t>
        </r>
      </text>
    </comment>
  </commentList>
</comments>
</file>

<file path=xl/comments7.xml><?xml version="1.0" encoding="utf-8"?>
<comments xmlns="http://schemas.openxmlformats.org/spreadsheetml/2006/main" xmlns:xdr="http://schemas.openxmlformats.org/drawingml/2006/spreadsheetDrawing">
  <authors>
    <author> </author>
  </authors>
  <commentList>
    <comment ref="C57" authorId="0">
      <text>
        <r>
          <rPr>
            <sz val="10"/>
            <rFont val="Arial"/>
            <family val="0"/>
            <charset val="1"/>
          </rPr>
          <t xml:space="preserve">Estimate the number of new lines of code that provide new functionality to meet the specifications of 
this assignment.
</t>
        </r>
      </text>
    </comment>
    <comment ref="C61" authorId="0">
      <text>
        <r>
          <rPr>
            <b val="true"/>
            <sz val="9"/>
            <color rgb="FF000000"/>
            <rFont val="Arial"/>
            <family val="2"/>
            <charset val="1"/>
          </rPr>
          <t xml:space="preserve">Estimate of the number of previously-written components that require modification
</t>
        </r>
      </text>
    </comment>
    <comment ref="C62" authorId="0">
      <text>
        <r>
          <rPr>
            <b val="true"/>
            <sz val="9"/>
            <color rgb="FF000000"/>
            <rFont val="Arial"/>
            <family val="2"/>
            <charset val="1"/>
          </rPr>
          <t xml:space="preserve">Estimate of the number of entirely new components
</t>
        </r>
      </text>
    </comment>
  </commentList>
</comments>
</file>

<file path=xl/comments9.xml><?xml version="1.0" encoding="utf-8"?>
<comments xmlns="http://schemas.openxmlformats.org/spreadsheetml/2006/main" xmlns:xdr="http://schemas.openxmlformats.org/drawingml/2006/spreadsheetDrawing">
  <authors>
    <author> </author>
  </authors>
  <commentList>
    <comment ref="A51" authorId="0">
      <text>
        <r>
          <rPr>
            <b val="true"/>
            <sz val="9"/>
            <color rgb="FF000000"/>
            <rFont val="Arial"/>
            <family val="2"/>
            <charset val="1"/>
          </rPr>
          <t xml:space="preserve">Establish traceability between the tests and requirements.</t>
        </r>
      </text>
    </comment>
    <comment ref="B51" authorId="0">
      <text>
        <r>
          <rPr>
            <sz val="9"/>
            <color rgb="FF000000"/>
            <rFont val="Arial"/>
            <family val="2"/>
            <charset val="1"/>
          </rPr>
          <t xml:space="preserve">Defines observable tests that have quantifiable resutls.</t>
        </r>
      </text>
    </comment>
    <comment ref="D51" authorId="0">
      <text>
        <r>
          <rPr>
            <sz val="9"/>
            <color rgb="FF000000"/>
            <rFont val="Arial"/>
            <family val="2"/>
            <charset val="1"/>
          </rPr>
          <t xml:space="preserve">Specifies the result that that the test is anticipated to produce.  </t>
        </r>
      </text>
    </comment>
    <comment ref="F51" authorId="0">
      <text>
        <r>
          <rPr>
            <sz val="9"/>
            <color rgb="FF000000"/>
            <rFont val="Arial"/>
            <family val="2"/>
            <charset val="1"/>
          </rPr>
          <t xml:space="preserve">Defines the result of running the test in relation to the expected result.  </t>
        </r>
      </text>
    </comment>
    <comment ref="G51" authorId="0">
      <text>
        <r>
          <rPr>
            <sz val="9"/>
            <color rgb="FF000000"/>
            <rFont val="Arial"/>
            <family val="2"/>
            <charset val="1"/>
          </rPr>
          <t xml:space="preserve">Required whenthe actual result is "Passed with issues"; optional otherwise.  An "issue" is a side-effect that is not part of the specified test.
</t>
        </r>
      </text>
    </comment>
  </commentList>
</comments>
</file>

<file path=xl/sharedStrings.xml><?xml version="1.0" encoding="utf-8"?>
<sst xmlns="http://schemas.openxmlformats.org/spreadsheetml/2006/main" count="2171" uniqueCount="895">
  <si>
    <t xml:space="preserve">COMP 5700/5703/6700/6706 -- Software Process</t>
  </si>
  <si>
    <t xml:space="preserve">Iteration:</t>
  </si>
  <si>
    <t xml:space="preserve">Objective:</t>
  </si>
  <si>
    <t xml:space="preserve">To gain experience with TDD, reviews, and refactoring</t>
  </si>
  <si>
    <t xml:space="preserve">Product:</t>
  </si>
  <si>
    <t xml:space="preserve">Write software to create an overlapping sudoku puzzle.</t>
  </si>
  <si>
    <t xml:space="preserve">Deliverables:</t>
  </si>
  <si>
    <t xml:space="preserve">Via Canvas:  </t>
  </si>
  <si>
    <t xml:space="preserve">Include this spreadsheet with completed process information with your Canvas submission.</t>
  </si>
  <si>
    <t xml:space="preserve">Via GitHub:</t>
  </si>
  <si>
    <t xml:space="preserve">Push your code to GitHub Classroom</t>
  </si>
  <si>
    <t xml:space="preserve">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</si>
  <si>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</si>
  <si>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</si>
  <si>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</si>
  <si>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Be honest in your data.  Your grade depends on how you follow the process and the quality of your work, not on the speed of your work or the number of defects found.</t>
  </si>
  <si>
    <t xml:space="preserve"> - Below are clarifications for process worksheets that have been problematic in the past:</t>
  </si>
  <si>
    <t xml:space="preserve">Worksheet</t>
  </si>
  <si>
    <t xml:space="preserve">Special Instructions</t>
  </si>
  <si>
    <t xml:space="preserve">In general</t>
  </si>
  <si>
    <t xml:space="preserve">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</si>
  <si>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 xml:space="preserve">Plan</t>
  </si>
  <si>
    <r>
      <rPr>
        <sz val="10"/>
        <rFont val="Arial"/>
        <family val="2"/>
        <charset val="1"/>
      </rPr>
      <t xml:space="preserve">Record lines of code for production code only.  </t>
    </r>
    <r>
      <rPr>
        <b val="true"/>
        <u val="single"/>
        <sz val="10"/>
        <rFont val="Arial"/>
        <family val="2"/>
        <charset val="1"/>
      </rPr>
      <t xml:space="preserve">Do not include test code.</t>
    </r>
  </si>
  <si>
    <t xml:space="preserve">Acceptance</t>
  </si>
  <si>
    <t xml:space="preserve">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</si>
  <si>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t xml:space="preserve">Time Log</t>
  </si>
  <si>
    <t xml:space="preserve">Use the "sandbox" activity to record time spent experimenting with the assignment requirements.</t>
  </si>
  <si>
    <t xml:space="preserve">Change Log</t>
  </si>
  <si>
    <t xml:space="preserve">The "Reference to a Previous Change" column allows you to indicate that you are fixing a fix.  The value in the column  should be the number on the change log of the fix you are repairing.</t>
  </si>
  <si>
    <t xml:space="preserve">Historical Data</t>
  </si>
  <si>
    <t xml:space="preserve">Record your process and product data from all previous programming assignments.  Do this as part of the planning activity.</t>
  </si>
  <si>
    <t xml:space="preserve">Review</t>
  </si>
  <si>
    <t xml:space="preserve">During the planning activity, list a count of all defects that you've previously encountered.  Construct a checklist from your defect logs.  Indicate during the review activity the number of times the review checklist item found an error.</t>
  </si>
  <si>
    <t xml:space="preserve">Scenarios</t>
  </si>
  <si>
    <t xml:space="preserve">Create an interface  specification depicting the interaction between a test driver and the class specified above.  Create nominal scenario(s) and anomalous scenario(s) sufficient to convey your understanding of software behavior</t>
  </si>
  <si>
    <t xml:space="preserve">Lessons Learned</t>
  </si>
  <si>
    <t xml:space="preserve">This tab is optional.  Use it to record great ideas, suggestions, etc.  Whining is not productive :)</t>
  </si>
  <si>
    <t xml:space="preserve">Architecture</t>
  </si>
  <si>
    <t xml:space="preserve">Develop CRC cards only for the production code needed to implement the specifications.  Do not include CRC cards for test drivers.</t>
  </si>
  <si>
    <t xml:space="preserve">Estimate</t>
  </si>
  <si>
    <t xml:space="preserve">Record all the items from your architecture.  Do not include test code.</t>
  </si>
  <si>
    <t xml:space="preserve">Iterations</t>
  </si>
  <si>
    <r>
      <rPr>
        <sz val="10"/>
        <rFont val="Arial"/>
        <family val="0"/>
        <charset val="1"/>
      </rPr>
      <t xml:space="preserve">Record the number of iterations you plan to use, together with the planned velocity of each iteration.  Record the amount of time you plan to have available each day of the project window.  </t>
    </r>
    <r>
      <rPr>
        <b val="true"/>
        <u val="single"/>
        <sz val="10"/>
        <color rgb="FFDD0806"/>
        <rFont val="Arial"/>
        <family val="2"/>
        <charset val="1"/>
      </rPr>
      <t xml:space="preserve">Please plan for more than one iteration.</t>
    </r>
  </si>
  <si>
    <t xml:space="preserve">Special Instructions:</t>
  </si>
  <si>
    <t xml:space="preserve"> - Selected cells in this spreadsheet are locked against inadvertent editing.  Should you need to unlock the spreadsheet, select the protected worksheet, select Tools -&gt; Protection -&gt; unprotect.</t>
  </si>
  <si>
    <t xml:space="preserve">Process Script</t>
  </si>
  <si>
    <t xml:space="preserve">Minimal Guiding Indicators</t>
  </si>
  <si>
    <t xml:space="preserve">Minimal Sufficient Activities</t>
  </si>
  <si>
    <t xml:space="preserve">Goal</t>
  </si>
  <si>
    <t xml:space="preserve">Indicator</t>
  </si>
  <si>
    <t xml:space="preserve">Engineering Activities</t>
  </si>
  <si>
    <t xml:space="preserve">Cost:</t>
  </si>
  <si>
    <t xml:space="preserve">None</t>
  </si>
  <si>
    <t xml:space="preserve">Envision</t>
  </si>
  <si>
    <t xml:space="preserve">Schedule:</t>
  </si>
  <si>
    <t xml:space="preserve">On time</t>
  </si>
  <si>
    <t xml:space="preserve">Analyze</t>
  </si>
  <si>
    <t xml:space="preserve">Performance:</t>
  </si>
  <si>
    <t xml:space="preserve">Synthesize</t>
  </si>
  <si>
    <t xml:space="preserve">NFR:</t>
  </si>
  <si>
    <t xml:space="preserve">Articulate</t>
  </si>
  <si>
    <t xml:space="preserve">FR:</t>
  </si>
  <si>
    <t xml:space="preserve">Equivalence Class Partitioning</t>
  </si>
  <si>
    <t xml:space="preserve">Construct</t>
  </si>
  <si>
    <t xml:space="preserve">Process:</t>
  </si>
  <si>
    <t xml:space="preserve">Completed spreadsheet</t>
  </si>
  <si>
    <t xml:space="preserve">Interpret</t>
  </si>
  <si>
    <t xml:space="preserve">Integration Test</t>
  </si>
  <si>
    <t xml:space="preserve">Operational Activities</t>
  </si>
  <si>
    <t xml:space="preserve">Plan project</t>
  </si>
  <si>
    <t xml:space="preserve">Monitor/Control</t>
  </si>
  <si>
    <t xml:space="preserve">Post Mortem</t>
  </si>
  <si>
    <t xml:space="preserve">Release</t>
  </si>
  <si>
    <t xml:space="preserve">Minimal Viable Process</t>
  </si>
  <si>
    <t xml:space="preserve">Minimal Effective Practices</t>
  </si>
  <si>
    <t xml:space="preserve">MSA</t>
  </si>
  <si>
    <t xml:space="preserve">MEP</t>
  </si>
  <si>
    <t xml:space="preserve">Spreadsheet tab on which to document MEP</t>
  </si>
  <si>
    <t xml:space="preserve">Pre-project</t>
  </si>
  <si>
    <t xml:space="preserve">• Accept invitation to GitHub Classroom</t>
  </si>
  <si>
    <t xml:space="preserve">• Pull your GitHub CLassroom repo into your PyDev Eclipse project</t>
  </si>
  <si>
    <t xml:space="preserve">• Set up an IBM Cloud microservice</t>
  </si>
  <si>
    <t xml:space="preserve">Analysis</t>
  </si>
  <si>
    <t xml:space="preserve">• Write as many acceptance tests as you feel are necessary to understand the assignment</t>
  </si>
  <si>
    <t xml:space="preserve">Accpetance</t>
  </si>
  <si>
    <t xml:space="preserve">Plan Project</t>
  </si>
  <si>
    <t xml:space="preserve">• Guess projected LOC</t>
  </si>
  <si>
    <t xml:space="preserve">• Guess projected effort (in minutes)</t>
  </si>
  <si>
    <t xml:space="preserve">Construction</t>
  </si>
  <si>
    <t xml:space="preserve">• Repeat</t>
  </si>
  <si>
    <t xml:space="preserve">• • Select/write a test case</t>
  </si>
  <si>
    <t xml:space="preserve">• • Run the test a red light test</t>
  </si>
  <si>
    <t xml:space="preserve">Acceptance (if test is an acceptance test)</t>
  </si>
  <si>
    <t xml:space="preserve">• • While the test is not red</t>
  </si>
  <si>
    <t xml:space="preserve">• • • Diagnose why the test was not red</t>
  </si>
  <si>
    <t xml:space="preserve">• • • If the problem was due to incorrect test code</t>
  </si>
  <si>
    <t xml:space="preserve">• • • • Fix the defect and log it in the change log</t>
  </si>
  <si>
    <t xml:space="preserve">• • • • Run the test as a red light test</t>
  </si>
  <si>
    <t xml:space="preserve">• • • Else</t>
  </si>
  <si>
    <t xml:space="preserve">• • • • Continue to the next red light test</t>
  </si>
  <si>
    <t xml:space="preserve">• • Build enough production code to make the test pass</t>
  </si>
  <si>
    <t xml:space="preserve">• • Run the test as a green light test</t>
  </si>
  <si>
    <t xml:space="preserve">• • While the test is not green</t>
  </si>
  <si>
    <t xml:space="preserve">• • • Fix the defect and log it in the change log</t>
  </si>
  <si>
    <t xml:space="preserve">• • • Run the test as a green light test</t>
  </si>
  <si>
    <t xml:space="preserve">• • Clean up the code as appropriate and run as blue light</t>
  </si>
  <si>
    <t xml:space="preserve">• Until test coverage is sufficient and all tests pass</t>
  </si>
  <si>
    <t xml:space="preserve">• Commit all code to git</t>
  </si>
  <si>
    <t xml:space="preserve">• Perform rubber duck review of test code</t>
  </si>
  <si>
    <t xml:space="preserve">Refactor</t>
  </si>
  <si>
    <t xml:space="preserve">• Refactor production code to remove odious smells; run as blue light</t>
  </si>
  <si>
    <t xml:space="preserve">• Record acceptance test results</t>
  </si>
  <si>
    <t xml:space="preserve">• Count production LOC</t>
  </si>
  <si>
    <t xml:space="preserve">• Record lessons learned (optional)</t>
  </si>
  <si>
    <t xml:space="preserve">Lessons</t>
  </si>
  <si>
    <t xml:space="preserve">• Push to GitHub.com</t>
  </si>
  <si>
    <t xml:space="preserve">• Upload spreadsheet to Canvas</t>
  </si>
  <si>
    <t xml:space="preserve"> - </t>
  </si>
  <si>
    <t xml:space="preserve">Monitor</t>
  </si>
  <si>
    <t xml:space="preserve">• Record time spent in each activity.</t>
  </si>
  <si>
    <t xml:space="preserve">Submitted on time</t>
  </si>
  <si>
    <t xml:space="preserve">• Record defects, changes to requirements.</t>
  </si>
  <si>
    <t xml:space="preserve">Meets delivery requirements.</t>
  </si>
  <si>
    <t xml:space="preserve">Boundary Value Analysis</t>
  </si>
  <si>
    <t xml:space="preserve">Evident on spreadsheet</t>
  </si>
  <si>
    <t xml:space="preserve">Customer Needs</t>
  </si>
  <si>
    <t xml:space="preserve">Background:</t>
  </si>
  <si>
    <t xml:space="preserve">We are building a software representation of an overlapping sudoku puzzle.  Our version is called "dodoku" (for double sudoku).</t>
  </si>
  <si>
    <t xml:space="preserve">Our implementation will ultimately consist of microservices that manipulate the dodoku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HTTPS request.  Information is carried to the microservice via a URL query string; the microservice returns information via an HTTPS response.   You will get some details in this assignment, with other details being explained incrementally in subsequent assignments.      </t>
  </si>
  <si>
    <t xml:space="preserve">This assignment asks you to write a microservice that returns an unsolved puzzle.</t>
  </si>
  <si>
    <t xml:space="preserve">Functional Specifications:</t>
  </si>
  <si>
    <t xml:space="preserve">dodoku</t>
  </si>
  <si>
    <t xml:space="preserve">Abstraction:</t>
  </si>
  <si>
    <t xml:space="preserve">dispatch performs a specific  function based on information it receives. </t>
  </si>
  <si>
    <t xml:space="preserve">method</t>
  </si>
  <si>
    <t xml:space="preserve">description</t>
  </si>
  <si>
    <t xml:space="preserve">This functionality is provided for you ➜</t>
  </si>
  <si>
    <t xml:space="preserve">GET /dodoku</t>
  </si>
  <si>
    <r>
      <rPr>
        <sz val="10"/>
        <rFont val="Arial"/>
        <family val="2"/>
        <charset val="1"/>
      </rPr>
      <t xml:space="preserve">Performs an operation on the </t>
    </r>
    <r>
      <rPr>
        <i val="true"/>
        <sz val="10"/>
        <rFont val="Arial"/>
        <family val="2"/>
        <charset val="1"/>
      </rPr>
      <t xml:space="preserve">dodoku</t>
    </r>
    <r>
      <rPr>
        <sz val="10"/>
        <rFont val="Arial"/>
        <family val="2"/>
        <charset val="1"/>
      </rPr>
      <t xml:space="preserve"> model, where the operation and any accompanying parameters are specified by the query portion of the URL</t>
    </r>
  </si>
  <si>
    <t xml:space="preserve">Invocation pattern:</t>
  </si>
  <si>
    <t xml:space="preserve">https://name-of-server.com/dodoku?op=create&amp;level=1</t>
  </si>
  <si>
    <t xml:space="preserve">where</t>
  </si>
  <si>
    <t xml:space="preserve">signifies</t>
  </si>
  <si>
    <t xml:space="preserve">name-of-server.com</t>
  </si>
  <si>
    <t xml:space="preserve">name of the microservice provider</t>
  </si>
  <si>
    <t xml:space="preserve">name of the microservice</t>
  </si>
  <si>
    <t xml:space="preserve">op</t>
  </si>
  <si>
    <t xml:space="preserve">operation to perform ("create," in this particular case)</t>
  </si>
  <si>
    <t xml:space="preserve">level=1</t>
  </si>
  <si>
    <t xml:space="preserve">parameters used in performing the operation ("level," in this particular case)</t>
  </si>
  <si>
    <t xml:space="preserve">Parameters:</t>
  </si>
  <si>
    <t xml:space="preserve">Parameters to the microservice are specified in the query portion of the URL and must be in URL-legal format.  All parameters arrive unvalidated.  The "op" parameter is mandatory. </t>
  </si>
  <si>
    <t xml:space="preserve">Note:</t>
  </si>
  <si>
    <t xml:space="preserve">If names are duplicated in the query string, the leftmost value is associated with the name.</t>
  </si>
  <si>
    <t xml:space="preserve">Example:</t>
  </si>
  <si>
    <t xml:space="preserve">?op=op1&amp;op=op2</t>
  </si>
  <si>
    <t xml:space="preserve">results in</t>
  </si>
  <si>
    <t xml:space="preserve">"op1" being used as the value of "op"</t>
  </si>
  <si>
    <t xml:space="preserve">Names in the query string may be designated as empty, in which case they have an empty string as a value.  This should not be interpreted as a missing parameter.</t>
  </si>
  <si>
    <t xml:space="preserve">?op=op1&amp;parm1=&amp;parm2=</t>
  </si>
  <si>
    <t xml:space="preserve">empty strings being used as the values of "parm1" and "parm2"</t>
  </si>
  <si>
    <t xml:space="preserve">Desired behavior (normal):</t>
  </si>
  <si>
    <t xml:space="preserve">Performs the operation named by the 'op' parameter.  Returns a string of a Python dictionary containing the results.  Operations are:</t>
  </si>
  <si>
    <t xml:space="preserve">Operation Name</t>
  </si>
  <si>
    <t xml:space="preserve">Operation Description</t>
  </si>
  <si>
    <t xml:space="preserve">op=create</t>
  </si>
  <si>
    <t xml:space="preserve">Creates an unsolved puzzle</t>
  </si>
  <si>
    <t xml:space="preserve">op=insert</t>
  </si>
  <si>
    <t xml:space="preserve">Writes a value onto the puzzle </t>
  </si>
  <si>
    <t xml:space="preserve">op=status</t>
  </si>
  <si>
    <t xml:space="preserve">Determines whether the puzzle has been solved or not</t>
  </si>
  <si>
    <t xml:space="preserve">op=recommend</t>
  </si>
  <si>
    <t xml:space="preserve">Hints at a value to place in a cell</t>
  </si>
  <si>
    <t xml:space="preserve">op=solve</t>
  </si>
  <si>
    <t xml:space="preserve">Solves the unsolved portion of a puzzle</t>
  </si>
  <si>
    <t xml:space="preserve">op=info</t>
  </si>
  <si>
    <t xml:space="preserve">Identifies the developer</t>
  </si>
  <si>
    <t xml:space="preserve">A description of each operation is given in the  "operation" section below.</t>
  </si>
  <si>
    <t xml:space="preserve">Desired behavior (errors):</t>
  </si>
  <si>
    <t xml:space="preserve">If:</t>
  </si>
  <si>
    <t xml:space="preserve">the query string contains no "op" parameter</t>
  </si>
  <si>
    <t xml:space="preserve">Action:</t>
  </si>
  <si>
    <r>
      <rPr>
        <sz val="10"/>
        <color rgb="FF000000"/>
        <rFont val="Arial"/>
        <family val="2"/>
        <charset val="1"/>
      </rPr>
      <t xml:space="preserve">Return a dictionary element having a key of "status" and a value of "error: xxx", where xxx is a diagnostic string containing </t>
    </r>
    <r>
      <rPr>
        <u val="single"/>
        <sz val="10"/>
        <color rgb="FF000000"/>
        <rFont val="Arial"/>
        <family val="2"/>
        <charset val="1"/>
      </rPr>
      <t xml:space="preserve">no quotes or apostrophes</t>
    </r>
    <r>
      <rPr>
        <sz val="10"/>
        <color rgb="FF000000"/>
        <rFont val="Arial"/>
        <family val="2"/>
        <charset val="1"/>
      </rPr>
      <t xml:space="preserve">.</t>
    </r>
  </si>
  <si>
    <t xml:space="preserve">Exit conditions:</t>
  </si>
  <si>
    <t xml:space="preserve">No further processing takes place once an error is discovered. </t>
  </si>
  <si>
    <t xml:space="preserve">State change:</t>
  </si>
  <si>
    <t xml:space="preserve">No state is retained by the microservice.</t>
  </si>
  <si>
    <t xml:space="preserve">General examples:</t>
  </si>
  <si>
    <r>
      <rPr>
        <sz val="10"/>
        <color rgb="FF000000"/>
        <rFont val="Arial"/>
        <family val="2"/>
        <charset val="1"/>
      </rPr>
      <t xml:space="preserve">Valid </t>
    </r>
    <r>
      <rPr>
        <i val="true"/>
        <sz val="10"/>
        <color rgb="FF000000"/>
        <rFont val="Arial"/>
        <family val="2"/>
        <charset val="1"/>
      </rPr>
      <t xml:space="preserve">values</t>
    </r>
  </si>
  <si>
    <t xml:space="preserve">Input:</t>
  </si>
  <si>
    <t xml:space="preserve">https://name-of-server.com/doduko?op=create</t>
  </si>
  <si>
    <t xml:space="preserve">Returns:</t>
  </si>
  <si>
    <t xml:space="preserve">A string of a dictionary containing the results of the "create" operation</t>
  </si>
  <si>
    <t xml:space="preserve">A string of a dictionary containing the results of the "write" operation</t>
  </si>
  <si>
    <r>
      <rPr>
        <sz val="10"/>
        <color rgb="FF000000"/>
        <rFont val="Arial"/>
        <family val="2"/>
        <charset val="1"/>
      </rPr>
      <t xml:space="preserve">Invalid </t>
    </r>
    <r>
      <rPr>
        <i val="true"/>
        <sz val="10"/>
        <color rgb="FF000000"/>
        <rFont val="Arial"/>
        <family val="2"/>
        <charset val="1"/>
      </rPr>
      <t xml:space="preserve">values</t>
    </r>
  </si>
  <si>
    <t xml:space="preserve">https://name-of-server.com/dodoku</t>
  </si>
  <si>
    <t xml:space="preserve">{'status':'error:  no op  is specified'}</t>
  </si>
  <si>
    <t xml:space="preserve">https://name-of-server.com/dodoku?write=123456</t>
  </si>
  <si>
    <t xml:space="preserve">https://name-of-server.com/dodoku?op=xyz</t>
  </si>
  <si>
    <t xml:space="preserve">{'status':'error: op is not a legal operation'}</t>
  </si>
  <si>
    <t xml:space="preserve">https://name-of-server.com/dodoku?op=</t>
  </si>
  <si>
    <t xml:space="preserve">Implementation note:</t>
  </si>
  <si>
    <r>
      <rPr>
        <sz val="10"/>
        <rFont val="Arial"/>
        <family val="2"/>
        <charset val="1"/>
      </rP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val="true"/>
        <u val="single"/>
        <sz val="10"/>
        <rFont val="Arial"/>
        <family val="2"/>
        <charset val="1"/>
      </rPr>
      <t xml:space="preserve">You should not have to modify microservice.py or dispatch.py. </t>
    </r>
    <r>
      <rPr>
        <sz val="10"/>
        <rFont val="Arial"/>
        <family val="2"/>
        <charset val="1"/>
      </rPr>
      <t xml:space="preserve">   Modules for handling each of the operations have been stubbed and require your modification.</t>
    </r>
  </si>
  <si>
    <t xml:space="preserve">operation</t>
  </si>
  <si>
    <t xml:space="preserve">Iteration 1 Statement of Work➜</t>
  </si>
  <si>
    <t xml:space="preserve">https://name-of-server.com/dodoku?op=create</t>
  </si>
  <si>
    <t xml:space="preserve">Relevant dictionary elements:</t>
  </si>
  <si>
    <t xml:space="preserve">Input dictionary items consist of the following key-value pairs:</t>
  </si>
  <si>
    <t xml:space="preserve">key</t>
  </si>
  <si>
    <t xml:space="preserve">meaning</t>
  </si>
  <si>
    <t xml:space="preserve">op </t>
  </si>
  <si>
    <r>
      <rPr>
        <sz val="10"/>
        <rFont val="Arial"/>
        <family val="2"/>
        <charset val="1"/>
      </rPr>
      <t xml:space="preserve">This key-value pair represents the desired operation.  The value associated with the key, </t>
    </r>
    <r>
      <rPr>
        <i val="true"/>
        <sz val="10"/>
        <rFont val="Arial"/>
        <family val="2"/>
        <charset val="1"/>
      </rPr>
      <t xml:space="preserve">op</t>
    </r>
    <r>
      <rPr>
        <sz val="10"/>
        <rFont val="Arial"/>
        <family val="2"/>
        <charset val="1"/>
      </rPr>
      <t xml:space="preserve">, is "create".</t>
    </r>
  </si>
  <si>
    <t xml:space="preserve">level </t>
  </si>
  <si>
    <t xml:space="preserve">This key-value pair indicates the level of difficulty of the created puzzle.  It is a string of an integer in the range [1,3].  Optional, defaults to "1" if missing. Arrives  unvalidated. </t>
  </si>
  <si>
    <t xml:space="preserve">Extraneous dictionary elements are ignored.</t>
  </si>
  <si>
    <t xml:space="preserve"> Returns a dictionary consisting of the following key-value pairs  (see "Support Information" for examples):</t>
  </si>
  <si>
    <t xml:space="preserve">content</t>
  </si>
  <si>
    <t xml:space="preserve">grid</t>
  </si>
  <si>
    <t xml:space="preserve">This key-value pair models the dodoku puzzle surface.  The value is a list of 153 integers arranged in row-major order to form the overlapping grids.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</si>
  <si>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 xml:space="preserve">value of level</t>
  </si>
  <si>
    <t xml:space="preserve">grid to return</t>
  </si>
  <si>
    <t xml:space="preserve">Iteration note:  The objective of iteration 1 is to return a specific grid for each level.  Generation of original grids will take place in a later iteration.</t>
  </si>
  <si>
    <t xml:space="preserve">integrity</t>
  </si>
  <si>
    <t xml:space="preserve">This key-value pair represents a security token. .  Its value is a randomly-selected 8-character segment of the SHA-256 hash created by concatenating the string value of each of the dodoku cells in column-major order.   See "Support Info" for examples.</t>
  </si>
  <si>
    <t xml:space="preserve">status</t>
  </si>
  <si>
    <r>
      <rPr>
        <sz val="10"/>
        <color rgb="FF000000"/>
        <rFont val="Arial"/>
        <family val="2"/>
        <charset val="1"/>
      </rPr>
      <t xml:space="preserve">This key-value pair indicates the status of the puzzle at the time of creation.  The value associated with </t>
    </r>
    <r>
      <rPr>
        <i val="true"/>
        <sz val="10"/>
        <rFont val="Arial"/>
        <family val="2"/>
        <charset val="1"/>
      </rPr>
      <t xml:space="preserve">status</t>
    </r>
    <r>
      <rPr>
        <sz val="10"/>
        <rFont val="Arial"/>
        <family val="2"/>
        <charset val="1"/>
      </rPr>
      <t xml:space="preserve"> at creation time is "ok"</t>
    </r>
  </si>
  <si>
    <t xml:space="preserve">any input dictionary element violates the description given above,</t>
  </si>
  <si>
    <t xml:space="preserve">Return a dictionary element having only a single key of "status" and a value of "error:  xxx", where xxx is an appopriate diagnostic string.   NOTE:  The value associated with "status" MUST start with "error:" (all lowercase followed by a colon with no intervening spaces); the rest of the string is up to the developer. </t>
  </si>
  <si>
    <t xml:space="preserve">No further processing takes place once an error is dicovered</t>
  </si>
  <si>
    <r>
      <rPr>
        <sz val="10"/>
        <color rgb="FF000000"/>
        <rFont val="Arial"/>
        <family val="2"/>
        <charset val="1"/>
      </rPr>
      <t xml:space="preserve">Note:  The random nature of the </t>
    </r>
    <r>
      <rPr>
        <i val="true"/>
        <sz val="10"/>
        <color rgb="FF000000"/>
        <rFont val="Arial"/>
        <family val="2"/>
        <charset val="1"/>
      </rPr>
      <t xml:space="preserve">integrity </t>
    </r>
    <r>
      <rPr>
        <sz val="10"/>
        <color rgb="FF000000"/>
        <rFont val="Arial"/>
        <family val="2"/>
        <charset val="1"/>
      </rPr>
      <t xml:space="preserve">value means that the same URL will likely result in a different result.</t>
    </r>
  </si>
  <si>
    <t xml:space="preserve">Place your code in create.py; place your tests in test/createTest.py .  You are welcome to add functions and files as you see fit.</t>
  </si>
  <si>
    <t xml:space="preserve">https://name-of-server.com/dodoku?op=info</t>
  </si>
  <si>
    <t xml:space="preserve">The operation has no relevant dictionary elements (other than op=info)</t>
  </si>
  <si>
    <t xml:space="preserve"> Returns a dictionary consisting of the following key-value pairs:</t>
  </si>
  <si>
    <t xml:space="preserve">user</t>
  </si>
  <si>
    <r>
      <rPr>
        <sz val="10"/>
        <rFont val="Arial"/>
        <family val="2"/>
        <charset val="1"/>
      </rPr>
      <t xml:space="preserve">The value associated with the key </t>
    </r>
    <r>
      <rPr>
        <i val="true"/>
        <sz val="10"/>
        <rFont val="Arial"/>
        <family val="2"/>
        <charset val="1"/>
      </rPr>
      <t xml:space="preserve">user</t>
    </r>
    <r>
      <rPr>
        <sz val="10"/>
        <rFont val="Arial"/>
        <family val="2"/>
        <charset val="1"/>
      </rPr>
      <t xml:space="preserve"> is </t>
    </r>
    <r>
      <rPr>
        <u val="single"/>
        <sz val="10"/>
        <rFont val="Arial"/>
        <family val="2"/>
        <charset val="1"/>
      </rPr>
      <t xml:space="preserve">your</t>
    </r>
    <r>
      <rPr>
        <sz val="10"/>
        <rFont val="Arial"/>
        <family val="2"/>
        <charset val="1"/>
      </rPr>
      <t xml:space="preserve"> 7-character AU user name.  </t>
    </r>
  </si>
  <si>
    <t xml:space="preserve">Not applicable</t>
  </si>
  <si>
    <t xml:space="preserve">{'user': 'umphrda'}</t>
  </si>
  <si>
    <t xml:space="preserve">Place your code in info.py; place your tests in test/infoTest.py .  You are welcome to add functions and files as you see fit.</t>
  </si>
  <si>
    <t xml:space="preserve">Future Iteration ➜</t>
  </si>
  <si>
    <t xml:space="preserve">Currently stubbed</t>
  </si>
  <si>
    <t xml:space="preserve">Specification Notes</t>
  </si>
  <si>
    <t xml:space="preserve">Supporting Information</t>
  </si>
  <si>
    <t xml:space="preserve"> - sudoku, but almost twice the fun !</t>
  </si>
  <si>
    <t xml:space="preserve">dodoku consists of two overlapping classic sudoku grids, each of which follows the standard Sudoku rules.  </t>
  </si>
  <si>
    <t xml:space="preserve">Sudoku rules:  </t>
  </si>
  <si>
    <t xml:space="preserve">https://masteringsudoku.com/sudoku-rules-beginners/ </t>
  </si>
  <si>
    <t xml:space="preserve">General example: </t>
  </si>
  <si>
    <t xml:space="preserve"> </t>
  </si>
  <si>
    <t xml:space="preserve">The dark cells represent values that can not be changed; clear cells represent values that the user fills out according to sudoku rules.</t>
  </si>
  <si>
    <t xml:space="preserve">←</t>
  </si>
  <si>
    <t xml:space="preserve">We represent the grid as a list of 126 integers arranged in row-major order to form the grid.  Each value is in the range [-9,9].    Empty cells have a value of zero.   Cells that are pre-populated and cannot change have negative values.  The value of  such cells is the the absolute value.  The negative symbol indicates that cell contents can not be changed.    The list that represents this puzzle is:</t>
  </si>
  <si>
    <t xml:space="preserve">This is a solved version of the above grid.  Its values are represented as:</t>
  </si>
  <si>
    <t xml:space="preserve">Initially, we will be working with three puzzles.  We will later generate puzzles from scratch.</t>
  </si>
  <si>
    <t xml:space="preserve">Level</t>
  </si>
  <si>
    <t xml:space="preserve">Output:</t>
  </si>
  <si>
    <t xml:space="preserve">{</t>
  </si>
  <si>
    <t xml:space="preserve">'grid': </t>
  </si>
  <si>
    <t xml:space="preserve">'integrity': </t>
  </si>
  <si>
    <t xml:space="preserve">'status':</t>
  </si>
  <si>
    <t xml:space="preserve">'ok'</t>
  </si>
  <si>
    <t xml:space="preserve">}</t>
  </si>
  <si>
    <t xml:space="preserve">Note</t>
  </si>
  <si>
    <t xml:space="preserve">The integrity value is calculated first as a concatenation of the cells in column-major order:</t>
  </si>
  <si>
    <t xml:space="preserve">The corresponding SHA-256 hash (in all lower case) is:</t>
  </si>
  <si>
    <r>
      <rPr>
        <sz val="12"/>
        <rFont val="Arial"/>
        <family val="2"/>
        <charset val="1"/>
      </rPr>
      <t xml:space="preserve">The value of the </t>
    </r>
    <r>
      <rPr>
        <i val="true"/>
        <sz val="12"/>
        <rFont val="Arial"/>
        <family val="2"/>
        <charset val="1"/>
      </rPr>
      <t xml:space="preserve">integrity </t>
    </r>
    <r>
      <rPr>
        <sz val="12"/>
        <rFont val="Arial"/>
        <family val="2"/>
        <charset val="1"/>
      </rPr>
      <t xml:space="preserve"> key is a sequence of 8 characters selected at a random starting point:</t>
    </r>
  </si>
  <si>
    <t xml:space="preserve">puzzle=</t>
  </si>
  <si>
    <t xml:space="preserve">int=</t>
  </si>
  <si>
    <t xml:space="preserve">sha256=</t>
  </si>
  <si>
    <t xml:space="preserve">5a3f0c31993d46bcb2ab5f3e8318e734231ee8bdb26cba545fadd7b1732888cd</t>
  </si>
  <si>
    <t xml:space="preserve">selected=</t>
  </si>
  <si>
    <t xml:space="preserve">6fcd71ef7722e7573d2f607a35cfa48f72b03c4cea135ac31f7ef73a58e50a8a</t>
  </si>
  <si>
    <t xml:space="preserve">eb572835ffe2015c731057f94d46fa77430ad6fd332abb0d7dd39d5f2ccadea9</t>
  </si>
  <si>
    <t xml:space="preserve">Assessment Worksheet</t>
  </si>
  <si>
    <t xml:space="preserve">Name:</t>
  </si>
  <si>
    <t xml:space="preserve">John Wood</t>
  </si>
  <si>
    <t xml:space="preserve">User name:</t>
  </si>
  <si>
    <t xml:space="preserve">jww0057</t>
  </si>
  <si>
    <t xml:space="preserve">GitHub user name:</t>
  </si>
  <si>
    <t xml:space="preserve">URL of microservice:</t>
  </si>
  <si>
    <t xml:space="preserve">Instructor Assessment</t>
  </si>
  <si>
    <t xml:space="preserve">Product Assessment</t>
  </si>
  <si>
    <t xml:space="preserve">Process Assessment:</t>
  </si>
  <si>
    <t xml:space="preserve">Score:</t>
  </si>
  <si>
    <t xml:space="preserve">out of</t>
  </si>
  <si>
    <t xml:space="preserve">Grading rubric:  Product Aspect</t>
  </si>
  <si>
    <t xml:space="preserve">Product passes all customer acceptance tests</t>
  </si>
  <si>
    <t xml:space="preserve">Product passes all customer happy path acceptance tests; fails one sad path acceptance tests</t>
  </si>
  <si>
    <t xml:space="preserve">Product passes all customer happy path acceptance tests; fails more than one sad path acceptance test</t>
  </si>
  <si>
    <t xml:space="preserve">Product fails at most one customer happy path acceptance test</t>
  </si>
  <si>
    <t xml:space="preserve">Product fails multiple customer happy path acceptance tests</t>
  </si>
  <si>
    <t xml:space="preserve">Deliverables show lack of comprehension of concepts, or are incomplete</t>
  </si>
  <si>
    <t xml:space="preserve">Grading rubic: Process Aspect</t>
  </si>
  <si>
    <t xml:space="preserve">Exceptional job worthy of being used as an example of superior work</t>
  </si>
  <si>
    <t xml:space="preserve">Process has insignificant exceptions</t>
  </si>
  <si>
    <t xml:space="preserve">Process has multiple minor exceptions </t>
  </si>
  <si>
    <t xml:space="preserve">Process has exceptions that obsure activity verification</t>
  </si>
  <si>
    <t xml:space="preserve">Process has exceptions with data that affect the current project</t>
  </si>
  <si>
    <t xml:space="preserve">Process has exceptions that suggest lack of comprehension of concepts</t>
  </si>
  <si>
    <t xml:space="preserve">Process has exceptions that bring into question the validity of the data</t>
  </si>
  <si>
    <t xml:space="preserve">Process has exceptions suggesting it wasn't followed.</t>
  </si>
  <si>
    <t xml:space="preserve">Deliverables are incomplete</t>
  </si>
  <si>
    <t xml:space="preserve">Quality checks</t>
  </si>
  <si>
    <t xml:space="preserve">changes from the previous assignment are in red</t>
  </si>
  <si>
    <t xml:space="preserve">General</t>
  </si>
  <si>
    <t xml:space="preserve">Are all regions highlighted in yellow appropriately complete?</t>
  </si>
  <si>
    <t xml:space="preserve">Does the workbook reflect a faithful record of information?</t>
  </si>
  <si>
    <t xml:space="preserve">Has this assignment been uploaded as specified by the assignment description?</t>
  </si>
  <si>
    <t xml:space="preserve">Project Plan Summary</t>
  </si>
  <si>
    <t xml:space="preserve">Was the planned information determined before development and not altered after development?</t>
  </si>
  <si>
    <t xml:space="preserve">Is planned time expressed in minutes?</t>
  </si>
  <si>
    <t xml:space="preserve">Do LOC counts address production code (and exclude test code)?</t>
  </si>
  <si>
    <t xml:space="preserve">Is the actual line count calculated according to the counting standard?</t>
  </si>
  <si>
    <t xml:space="preserve">Time Recording Log</t>
  </si>
  <si>
    <t xml:space="preserve">Does the log reflect a faithful record of time spent?</t>
  </si>
  <si>
    <t xml:space="preserve">Do no times span midnight?</t>
  </si>
  <si>
    <t xml:space="preserve">Does the log reflect the activities in the specified process?</t>
  </si>
  <si>
    <t xml:space="preserve">Is post mortem the final phase?</t>
  </si>
  <si>
    <t xml:space="preserve">Does the time recording log reflect the your lifecycle?</t>
  </si>
  <si>
    <t xml:space="preserve">Is each change accompanied by a description in the "comment" field?</t>
  </si>
  <si>
    <t xml:space="preserve">Are changes recorded against the appropriate phase in which they were injected and removed?</t>
  </si>
  <si>
    <t xml:space="preserve">Does the "removed" count equal the "injected" count?  If not, is the rational documented in the "lessons learned" tab?</t>
  </si>
  <si>
    <t xml:space="preserve">Are the dates and times in the change  log consistent with the dates and times in the time recording log?</t>
  </si>
  <si>
    <t xml:space="preserve">Acceptance Report</t>
  </si>
  <si>
    <t xml:space="preserve">Do actual results support expected results?  </t>
  </si>
  <si>
    <t xml:space="preserve">Do actual results marked as "Passed with issues" include a comment?</t>
  </si>
  <si>
    <t xml:space="preserve">Source Code</t>
  </si>
  <si>
    <t xml:space="preserve">Does the code reflect the coding standard?</t>
  </si>
  <si>
    <t xml:space="preserve">Will the code compile without change? </t>
  </si>
  <si>
    <t xml:space="preserve">Does the production code contain any packages that aren't part of the customer's production environment.</t>
  </si>
  <si>
    <t xml:space="preserve">Does the code take into consideration specified error conditions?</t>
  </si>
  <si>
    <t xml:space="preserve">Does the code fulfill the assignment requirements?</t>
  </si>
  <si>
    <t xml:space="preserve">Does the code follow the prescribed directory format (i.e., prod, test, sandbox)?</t>
  </si>
  <si>
    <t xml:space="preserve">Is the historical data complete?</t>
  </si>
  <si>
    <t xml:space="preserve">Have previously noted problems in process measurements been corrected?</t>
  </si>
  <si>
    <t xml:space="preserve">Deliverables</t>
  </si>
  <si>
    <t xml:space="preserve">Has the spreadsheet been uploaded to Canvas?</t>
  </si>
  <si>
    <t xml:space="preserve">Has all the code been pushed to GitHub?</t>
  </si>
  <si>
    <t xml:space="preserve">Is test code in a separate folder?</t>
  </si>
  <si>
    <t xml:space="preserve">Will the test code work without modification?</t>
  </si>
  <si>
    <t xml:space="preserve">Does the git respository reflect commits at the specified process points?</t>
  </si>
  <si>
    <t xml:space="preserve">Does the "Assessment" tab include your name, your AU username, etc.</t>
  </si>
  <si>
    <t xml:space="preserve">Did you construct your review checklist during the planning phase?</t>
  </si>
  <si>
    <t xml:space="preserve">Does the error count indicated the analysis of defects match your historical defect count?</t>
  </si>
  <si>
    <t xml:space="preserve">Are checklist items answerable in "yes" or "no" terms?</t>
  </si>
  <si>
    <t xml:space="preserve">Does your checklist reflect at least two common items from your defect log ?</t>
  </si>
  <si>
    <t xml:space="preserve">Does your checklist contain more than "mom and apple pie" items?</t>
  </si>
  <si>
    <t xml:space="preserve">Is code free of the following bad smells:  duplicate code, long methods, long classes</t>
  </si>
  <si>
    <t xml:space="preserve">      temporary variables, useless comments, coding standard violations?</t>
  </si>
  <si>
    <t xml:space="preserve">Scenario</t>
  </si>
  <si>
    <t xml:space="preserve">Were the scenarios constructed during the analysis phase (and not changed later)?</t>
  </si>
  <si>
    <t xml:space="preserve">Does each scenario describe as fully as possible the interaction with the software under construction?</t>
  </si>
  <si>
    <t xml:space="preserve">Are the actors correctly identified?</t>
  </si>
  <si>
    <t xml:space="preserve">Are suitably understandable examples given?</t>
  </si>
  <si>
    <t xml:space="preserve">Are events and responses directly observable?</t>
  </si>
  <si>
    <t xml:space="preserve">Was the architecture determined before construction (and not changed later)?</t>
  </si>
  <si>
    <t xml:space="preserve">Does the architecture reflect a solid initial understanding of the solution?</t>
  </si>
  <si>
    <t xml:space="preserve">Does the architecture show all components required for the solution (with the exception of system built-in components)?</t>
  </si>
  <si>
    <t xml:space="preserve">Are collaborators specified correctly?</t>
  </si>
  <si>
    <t xml:space="preserve">Do functionally-decomposed components have only one operation?  Has the operation been given the component name?</t>
  </si>
  <si>
    <t xml:space="preserve">Are component operations given names to suggest their behavior?</t>
  </si>
  <si>
    <t xml:space="preserve">Does the architecture exhibit "good" design characteristics, such as appropriate levels of coupling, cohesion, etc.?</t>
  </si>
  <si>
    <t xml:space="preserve">Does each component denoted by a CRC card appear in the estimate as either base code, new components, or reused code?</t>
  </si>
  <si>
    <t xml:space="preserve">Is base code vs reuse code identified correctly?</t>
  </si>
  <si>
    <t xml:space="preserve">Do the base components and the new comopnents reflect the architecture?</t>
  </si>
  <si>
    <t xml:space="preserve">Are the base components and new components sized according to historical proxies?</t>
  </si>
  <si>
    <t xml:space="preserve">Is a rationale provided if either the LOCp and/or Ep are overridden?</t>
  </si>
  <si>
    <t xml:space="preserve">Does the value of LOCa reflect effort expended on creating, adding, or modifying production code?</t>
  </si>
  <si>
    <t xml:space="preserve">Is actual LOC data recorded at post mortem time?</t>
  </si>
  <si>
    <t xml:space="preserve">Is more than one iteration planned?</t>
  </si>
  <si>
    <t xml:space="preserve">Does the WBS list all iterations?</t>
  </si>
  <si>
    <t xml:space="preserve">Is the overall estimate of time in the WBS consistent with the calculated effort?</t>
  </si>
  <si>
    <t xml:space="preserve">Are the planned completion dates of iterations in the WBS consistent with the calendar?</t>
  </si>
  <si>
    <t xml:space="preserve">Are planned times recorded from the start of the calendar through the end of the project?</t>
  </si>
  <si>
    <t xml:space="preserve">Does the calendar corroborate the WBS, and visa versa?  </t>
  </si>
  <si>
    <t xml:space="preserve">Did you follow the design -&gt; test(failure) -&gt; code -&gt; test(success) -&gt; clean up (if necessary) -&gt; repeat pattern?</t>
  </si>
  <si>
    <t xml:space="preserve">Are all unit tests written so that passing the test satisifies requirements?</t>
  </si>
  <si>
    <t xml:space="preserve">Are unit tests written to the level of boundary value analysis?</t>
  </si>
  <si>
    <t xml:space="preserve">Is there at least one test suite which, when run, exercises the entire production code base?</t>
  </si>
  <si>
    <t xml:space="preserve">Does your code pass all test cases?</t>
  </si>
  <si>
    <t xml:space="preserve"> -</t>
  </si>
  <si>
    <t xml:space="preserve">Current Assignment:</t>
  </si>
  <si>
    <t xml:space="preserve">Assignment 6</t>
  </si>
  <si>
    <t xml:space="preserve">Immediate Past Assignment:</t>
  </si>
  <si>
    <t xml:space="preserve">Assignment6</t>
  </si>
  <si>
    <t xml:space="preserve">As of the end of </t>
  </si>
  <si>
    <t xml:space="preserve">All previous</t>
  </si>
  <si>
    <t xml:space="preserve">Program Size (LOC)</t>
  </si>
  <si>
    <t xml:space="preserve">LOCp</t>
  </si>
  <si>
    <t xml:space="preserve">LOCa</t>
  </si>
  <si>
    <t xml:space="preserve">Base code LOC count</t>
  </si>
  <si>
    <t xml:space="preserve">   Lines deleted from Base</t>
  </si>
  <si>
    <t xml:space="preserve">   Lines modified from Base</t>
  </si>
  <si>
    <t xml:space="preserve">   Lines added to Base</t>
  </si>
  <si>
    <t xml:space="preserve">Reused lines</t>
  </si>
  <si>
    <t xml:space="preserve">New lines of production code</t>
  </si>
  <si>
    <t xml:space="preserve">Component Count</t>
  </si>
  <si>
    <t xml:space="preserve">Actual</t>
  </si>
  <si>
    <t xml:space="preserve">Actual to Date</t>
  </si>
  <si>
    <t xml:space="preserve">Reused components</t>
  </si>
  <si>
    <t xml:space="preserve">Modified components</t>
  </si>
  <si>
    <t xml:space="preserve">New components</t>
  </si>
  <si>
    <t xml:space="preserve">Time In Phase (minutes)</t>
  </si>
  <si>
    <t xml:space="preserve">Ep</t>
  </si>
  <si>
    <t xml:space="preserve">Ea</t>
  </si>
  <si>
    <t xml:space="preserve">To Date %</t>
  </si>
  <si>
    <t xml:space="preserve">TOTAL</t>
  </si>
  <si>
    <t xml:space="preserve">Changes traced to the activities below:</t>
  </si>
  <si>
    <t xml:space="preserve">changes</t>
  </si>
  <si>
    <t xml:space="preserve">App previous</t>
  </si>
  <si>
    <t xml:space="preserve">Changes implemented in the activities below:</t>
  </si>
  <si>
    <t xml:space="preserve">Size Matrix (LOC/Method)</t>
  </si>
  <si>
    <t xml:space="preserve">Lower</t>
  </si>
  <si>
    <t xml:space="preserve">Mid</t>
  </si>
  <si>
    <t xml:space="preserve">Upper</t>
  </si>
  <si>
    <t xml:space="preserve">VS</t>
  </si>
  <si>
    <t xml:space="preserve">S</t>
  </si>
  <si>
    <t xml:space="preserve">M</t>
  </si>
  <si>
    <t xml:space="preserve">L</t>
  </si>
  <si>
    <t xml:space="preserve">VL</t>
  </si>
  <si>
    <t xml:space="preserve">Project History </t>
  </si>
  <si>
    <t xml:space="preserve">New and Changed LOC</t>
  </si>
  <si>
    <t xml:space="preserve">Effort</t>
  </si>
  <si>
    <t xml:space="preserve">Project Name</t>
  </si>
  <si>
    <t xml:space="preserve">Raw LOC</t>
  </si>
  <si>
    <t xml:space="preserve">Planned LOC</t>
  </si>
  <si>
    <t xml:space="preserve">Actual LOC</t>
  </si>
  <si>
    <t xml:space="preserve">Estimated Time</t>
  </si>
  <si>
    <t xml:space="preserve">Actual Time</t>
  </si>
  <si>
    <t xml:space="preserve">LOCa/LOCr</t>
  </si>
  <si>
    <t xml:space="preserve">Ea/LOCa</t>
  </si>
  <si>
    <t xml:space="preserve">1.xls</t>
  </si>
  <si>
    <t xml:space="preserve">CA02</t>
  </si>
  <si>
    <t xml:space="preserve">3.xls</t>
  </si>
  <si>
    <t xml:space="preserve">CA04</t>
  </si>
  <si>
    <t xml:space="preserve">CA05</t>
  </si>
  <si>
    <t xml:space="preserve">Project Trends</t>
  </si>
  <si>
    <t xml:space="preserve">Productivity=</t>
  </si>
  <si>
    <t xml:space="preserve">LOC/hr</t>
  </si>
  <si>
    <t xml:space="preserve">Average size=</t>
  </si>
  <si>
    <t xml:space="preserve">LOC/method</t>
  </si>
  <si>
    <t xml:space="preserve">Component History</t>
  </si>
  <si>
    <t xml:space="preserve">Component Name</t>
  </si>
  <si>
    <t xml:space="preserve">Total LOC</t>
  </si>
  <si>
    <t xml:space="preserve">Method Count</t>
  </si>
  <si>
    <t xml:space="preserve">Type</t>
  </si>
  <si>
    <t xml:space="preserve">Size</t>
  </si>
  <si>
    <t xml:space="preserve">ln(LOC/meth)</t>
  </si>
  <si>
    <t xml:space="preserve">dispatch</t>
  </si>
  <si>
    <t xml:space="preserve">Logic</t>
  </si>
  <si>
    <t xml:space="preserve">-</t>
  </si>
  <si>
    <t xml:space="preserve">`</t>
  </si>
  <si>
    <t xml:space="preserve">Average=</t>
  </si>
  <si>
    <t xml:space="preserve">Std=</t>
  </si>
  <si>
    <t xml:space="preserve">Standards</t>
  </si>
  <si>
    <t xml:space="preserve">Start date:</t>
  </si>
  <si>
    <t xml:space="preserve">Grades:</t>
  </si>
  <si>
    <t xml:space="preserve">AA</t>
  </si>
  <si>
    <t xml:space="preserve">End date:</t>
  </si>
  <si>
    <t xml:space="preserve">A</t>
  </si>
  <si>
    <t xml:space="preserve">Phases:</t>
  </si>
  <si>
    <t xml:space="preserve">AB</t>
  </si>
  <si>
    <t xml:space="preserve">B</t>
  </si>
  <si>
    <t xml:space="preserve">Planning</t>
  </si>
  <si>
    <t xml:space="preserve">BC</t>
  </si>
  <si>
    <t xml:space="preserve">C</t>
  </si>
  <si>
    <t xml:space="preserve">Refactoring</t>
  </si>
  <si>
    <t xml:space="preserve">CD</t>
  </si>
  <si>
    <t xml:space="preserve">D</t>
  </si>
  <si>
    <t xml:space="preserve">F</t>
  </si>
  <si>
    <t xml:space="preserve">Postmortem</t>
  </si>
  <si>
    <t xml:space="preserve">Sandbox</t>
  </si>
  <si>
    <t xml:space="preserve">Defect Types:</t>
  </si>
  <si>
    <t xml:space="preserve">Documentation</t>
  </si>
  <si>
    <t xml:space="preserve">Iteration</t>
  </si>
  <si>
    <t xml:space="preserve">NA</t>
  </si>
  <si>
    <t xml:space="preserve">Build</t>
  </si>
  <si>
    <t xml:space="preserve">Product syntax</t>
  </si>
  <si>
    <t xml:space="preserve">Product logic</t>
  </si>
  <si>
    <t xml:space="preserve">Product interface</t>
  </si>
  <si>
    <t xml:space="preserve">Product checking</t>
  </si>
  <si>
    <t xml:space="preserve">Test syntax</t>
  </si>
  <si>
    <t xml:space="preserve">Test logic</t>
  </si>
  <si>
    <t xml:space="preserve">Test interface</t>
  </si>
  <si>
    <t xml:space="preserve">Test checking</t>
  </si>
  <si>
    <t xml:space="preserve">Bad Smell</t>
  </si>
  <si>
    <t xml:space="preserve">Y/N:</t>
  </si>
  <si>
    <t xml:space="preserve">Yes</t>
  </si>
  <si>
    <t xml:space="preserve">No</t>
  </si>
  <si>
    <t xml:space="preserve">Proxy Types:</t>
  </si>
  <si>
    <t xml:space="preserve">Calculation</t>
  </si>
  <si>
    <t xml:space="preserve">Data</t>
  </si>
  <si>
    <t xml:space="preserve">I/O</t>
  </si>
  <si>
    <t xml:space="preserve">Sizes:</t>
  </si>
  <si>
    <t xml:space="preserve">Defect Pareto Analysis (taken from all defects to date)</t>
  </si>
  <si>
    <t xml:space="preserve">Description</t>
  </si>
  <si>
    <t xml:space="preserve">Count of Occurrences</t>
  </si>
  <si>
    <t xml:space="preserve">%</t>
  </si>
  <si>
    <t xml:space="preserve">Total</t>
  </si>
  <si>
    <t xml:space="preserve">Code Review Checklist</t>
  </si>
  <si>
    <t xml:space="preserve">Item</t>
  </si>
  <si>
    <t xml:space="preserve">Number of times this item detected a defect during review</t>
  </si>
  <si>
    <t xml:space="preserve">Acceptance Test Report</t>
  </si>
  <si>
    <r>
      <rPr>
        <sz val="10"/>
        <rFont val="Arial"/>
        <family val="2"/>
        <charset val="1"/>
      </rPr>
      <t xml:space="preserve">Use this worksheet to record tests that, if passed, tell you that your software is complete.   </t>
    </r>
    <r>
      <rPr>
        <b val="true"/>
        <sz val="10"/>
        <rFont val="Arial"/>
        <family val="2"/>
        <charset val="1"/>
      </rPr>
      <t xml:space="preserve">It is not a chronology, so do not list a history of tests. </t>
    </r>
    <r>
      <rPr>
        <sz val="10"/>
        <rFont val="Arial"/>
        <family val="2"/>
        <charset val="1"/>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</si>
  <si>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 xml:space="preserve">Requirements:</t>
  </si>
  <si>
    <t xml:space="preserve">Requirement</t>
  </si>
  <si>
    <t xml:space="preserve">Test Description</t>
  </si>
  <si>
    <t xml:space="preserve">Test</t>
  </si>
  <si>
    <t xml:space="preserve">Expected Results</t>
  </si>
  <si>
    <t xml:space="preserve">Actual Results</t>
  </si>
  <si>
    <t xml:space="preserve">Issues</t>
  </si>
  <si>
    <t xml:space="preserve">Happy path:  should create with three parms</t>
  </si>
  <si>
    <t xml:space="preserve">return value contains only the following keys:  "grid", "integrity", "status"</t>
  </si>
  <si>
    <t xml:space="preserve">Happy path:  should create with nominal value of level</t>
  </si>
  <si>
    <t xml:space="preserve">https://name-of-server.com/dodoku?op=create&amp;level=2</t>
  </si>
  <si>
    <t xml:space="preserve">Happy path:  should create with low value of level</t>
  </si>
  <si>
    <t xml:space="preserve">Happy path: should  create with max value of level</t>
  </si>
  <si>
    <t xml:space="preserve">https://name-of-server.com/dodoku?op=create&amp;level=3</t>
  </si>
  <si>
    <t xml:space="preserve">Happy path: should  create with missing level</t>
  </si>
  <si>
    <t xml:space="preserve">https://name-of-server.com/dodoku?op=create&amp;level=</t>
  </si>
  <si>
    <t xml:space="preserve">Happy path:  should create with missing level parameter</t>
  </si>
  <si>
    <t xml:space="preserve">Happy path:  should ignore case-sensitive level</t>
  </si>
  <si>
    <t xml:space="preserve">https://name-of-server.com/dodoku?op=create&amp;Level=3</t>
  </si>
  <si>
    <t xml:space="preserve">Happy path:  should ignore extraneous parameters</t>
  </si>
  <si>
    <t xml:space="preserve">https://name-of-server.com/dodoku?op=create&amp;extraneous=3</t>
  </si>
  <si>
    <t xml:space="preserve">Happy path:  should return proper integrity value</t>
  </si>
  <si>
    <t xml:space="preserve">Peform https://name-of-server.com/dodoku?op=create&amp;level=1 57 times.</t>
  </si>
  <si>
    <t xml:space="preserve">Happy path:  should return "status" = ok</t>
  </si>
  <si>
    <t xml:space="preserve">"status" = "ok"</t>
  </si>
  <si>
    <t xml:space="preserve">Sad path:  should error when creating with non-int level</t>
  </si>
  <si>
    <t xml:space="preserve">https://name-of-server.com/dodoku?op=create&amp;level=a</t>
  </si>
  <si>
    <t xml:space="preserve">the first 6 characters of the value of "status" = "error:"</t>
  </si>
  <si>
    <t xml:space="preserve">Sad path:  should error when creating with non-numeric level</t>
  </si>
  <si>
    <t xml:space="preserve">https://name-of-server.com/dodoku?op=create&amp;level=1.2</t>
  </si>
  <si>
    <t xml:space="preserve">Sad path:  should error when creating with below bound level</t>
  </si>
  <si>
    <t xml:space="preserve">https://name-of-server.com/dodoku?op=create&amp;level=0</t>
  </si>
  <si>
    <t xml:space="preserve">Sad path:  should error when creating with above bound level</t>
  </si>
  <si>
    <t xml:space="preserve">https://name-of-server.com/dodoku?op=create&amp;level=4</t>
  </si>
  <si>
    <t xml:space="preserve">Sceneario-Component Map</t>
  </si>
  <si>
    <t xml:space="preserve">X</t>
  </si>
  <si>
    <t xml:space="preserve">Component Names:</t>
  </si>
  <si>
    <t xml:space="preserve">Use this worksheet to describe components required to implement the specifications.  List new components and base components.  Do not include extraneous components.</t>
  </si>
  <si>
    <t xml:space="preserve">Design</t>
  </si>
  <si>
    <t xml:space="preserve">Design Review</t>
  </si>
  <si>
    <t xml:space="preserve">Code</t>
  </si>
  <si>
    <t xml:space="preserve">Code Review</t>
  </si>
  <si>
    <t xml:space="preserve">Compile</t>
  </si>
  <si>
    <t xml:space="preserve">Syntax</t>
  </si>
  <si>
    <t xml:space="preserve">Build, Package</t>
  </si>
  <si>
    <t xml:space="preserve">Assignment</t>
  </si>
  <si>
    <t xml:space="preserve">Interface</t>
  </si>
  <si>
    <t xml:space="preserve">Checking</t>
  </si>
  <si>
    <t xml:space="preserve">Function</t>
  </si>
  <si>
    <t xml:space="preserve">System</t>
  </si>
  <si>
    <t xml:space="preserve">Environment</t>
  </si>
  <si>
    <t xml:space="preserve">Component Types:</t>
  </si>
  <si>
    <t xml:space="preserve">Design Approaches:</t>
  </si>
  <si>
    <t xml:space="preserve">Object-oriented</t>
  </si>
  <si>
    <t xml:space="preserve">Functional</t>
  </si>
  <si>
    <t xml:space="preserve">Duration:</t>
  </si>
  <si>
    <t xml:space="preserve">LOCe x T</t>
  </si>
  <si>
    <t xml:space="preserve">LOCa x T</t>
  </si>
  <si>
    <t xml:space="preserve">Productivity</t>
  </si>
  <si>
    <t xml:space="preserve">Component Name:</t>
  </si>
  <si>
    <t xml:space="preserve">Design Approach:</t>
  </si>
  <si>
    <t xml:space="preserve">Parent Component:</t>
  </si>
  <si>
    <t xml:space="preserve">Attributes (optional):</t>
  </si>
  <si>
    <t xml:space="preserve">Component Type:</t>
  </si>
  <si>
    <t xml:space="preserve">Collaborators:</t>
  </si>
  <si>
    <t xml:space="preserve">Operations:</t>
  </si>
  <si>
    <t xml:space="preserve">Size Estimate</t>
  </si>
  <si>
    <t xml:space="preserve">Estimated</t>
  </si>
  <si>
    <t xml:space="preserve">Changes to existing code</t>
  </si>
  <si>
    <t xml:space="preserve">New code</t>
  </si>
  <si>
    <t xml:space="preserve">Component</t>
  </si>
  <si>
    <t xml:space="preserve">Relative Size</t>
  </si>
  <si>
    <t xml:space="preserve">Base LOC count</t>
  </si>
  <si>
    <t xml:space="preserve">Number of LOC modified in base</t>
  </si>
  <si>
    <t xml:space="preserve">Number of LOC added to base</t>
  </si>
  <si>
    <t xml:space="preserve">Number of LOC deleted from base</t>
  </si>
  <si>
    <t xml:space="preserve">Number of base LOC contributing to effort</t>
  </si>
  <si>
    <t xml:space="preserve">Number of new methods added</t>
  </si>
  <si>
    <t xml:space="preserve">LOC/Method</t>
  </si>
  <si>
    <t xml:space="preserve">Number of new LOC contributing to effort</t>
  </si>
  <si>
    <t xml:space="preserve">Total number of LOC contributing to effort (LOCr)</t>
  </si>
  <si>
    <t xml:space="preserve">Total number of LOC contributing to effort (LOCa)</t>
  </si>
  <si>
    <t xml:space="preserve">Is this component reusable?</t>
  </si>
  <si>
    <t xml:space="preserve">Totals</t>
  </si>
  <si>
    <t xml:space="preserve">Size Calculation</t>
  </si>
  <si>
    <t xml:space="preserve">Effort Calculation</t>
  </si>
  <si>
    <t xml:space="preserve">Estimation:</t>
  </si>
  <si>
    <t xml:space="preserve">LOCr=</t>
  </si>
  <si>
    <t xml:space="preserve">LOCp=</t>
  </si>
  <si>
    <t xml:space="preserve">Actual:</t>
  </si>
  <si>
    <t xml:space="preserve">LOCa=</t>
  </si>
  <si>
    <t xml:space="preserve">Ep=</t>
  </si>
  <si>
    <t xml:space="preserve">Rationale for override:</t>
  </si>
  <si>
    <t xml:space="preserve">Event</t>
  </si>
  <si>
    <t xml:space="preserve">Response</t>
  </si>
  <si>
    <t xml:space="preserve">Origin</t>
  </si>
  <si>
    <t xml:space="preserve">Test Component</t>
  </si>
  <si>
    <t xml:space="preserve">Blackbox</t>
  </si>
  <si>
    <t xml:space="preserve">User</t>
  </si>
  <si>
    <t xml:space="preserve">External Component (specify)</t>
  </si>
  <si>
    <t xml:space="preserve">Op Spec type</t>
  </si>
  <si>
    <t xml:space="preserve">Metaphysics:</t>
  </si>
  <si>
    <t xml:space="preserve">Base Components</t>
  </si>
  <si>
    <t xml:space="preserve">Base LOC</t>
  </si>
  <si>
    <t xml:space="preserve">Deleted LOC</t>
  </si>
  <si>
    <t xml:space="preserve">Modified LOC</t>
  </si>
  <si>
    <t xml:space="preserve">Added LOC</t>
  </si>
  <si>
    <t xml:space="preserve">New Components</t>
  </si>
  <si>
    <t xml:space="preserve">LOCr</t>
  </si>
  <si>
    <t xml:space="preserve">Reuseable?</t>
  </si>
  <si>
    <t xml:space="preserve">Reusable?</t>
  </si>
  <si>
    <t xml:space="preserve">Reused Parts</t>
  </si>
  <si>
    <t xml:space="preserve">LOC</t>
  </si>
  <si>
    <t xml:space="preserve">Estimation</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</si>
  <si>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</si>
  <si>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 xml:space="preserve">To Date</t>
  </si>
  <si>
    <t xml:space="preserve">Actual to Date %</t>
  </si>
  <si>
    <t xml:space="preserve">Changes Identified</t>
  </si>
  <si>
    <t xml:space="preserve">Changes Implemented</t>
  </si>
  <si>
    <t xml:space="preserve">estimation methods</t>
  </si>
  <si>
    <t xml:space="preserve">Component-Iteration Map</t>
  </si>
  <si>
    <t xml:space="preserve">Iteration 1</t>
  </si>
  <si>
    <t xml:space="preserve">Iteration 2</t>
  </si>
  <si>
    <t xml:space="preserve">Iteration 3</t>
  </si>
  <si>
    <t xml:space="preserve">Iteration 4</t>
  </si>
  <si>
    <t xml:space="preserve">Iteration 5</t>
  </si>
  <si>
    <t xml:space="preserve">Iteration 6</t>
  </si>
  <si>
    <t xml:space="preserve">Iteration 7</t>
  </si>
  <si>
    <t xml:space="preserve">Iteration 8</t>
  </si>
  <si>
    <t xml:space="preserve">Iteration 9</t>
  </si>
  <si>
    <t xml:space="preserve">Iteration 10</t>
  </si>
  <si>
    <t xml:space="preserve">Number of tasks:</t>
  </si>
  <si>
    <t xml:space="preserve">Effort:</t>
  </si>
  <si>
    <t xml:space="preserve">WBS</t>
  </si>
  <si>
    <t xml:space="preserve">Iteration Number</t>
  </si>
  <si>
    <t xml:space="preserve">Planned Effort (minutes)</t>
  </si>
  <si>
    <t xml:space="preserve">Cumulative Planned Effort</t>
  </si>
  <si>
    <t xml:space="preserve">Planned Velocity</t>
  </si>
  <si>
    <t xml:space="preserve">Cumulative Planned Velocity</t>
  </si>
  <si>
    <t xml:space="preserve">Planned Completion Date</t>
  </si>
  <si>
    <t xml:space="preserve">Calendar</t>
  </si>
  <si>
    <t xml:space="preserve">Day #</t>
  </si>
  <si>
    <t xml:space="preserve">Date</t>
  </si>
  <si>
    <t xml:space="preserve">Available Minutes</t>
  </si>
  <si>
    <t xml:space="preserve">Cumulative Minutes</t>
  </si>
  <si>
    <t xml:space="preserve">due date - 24</t>
  </si>
  <si>
    <t xml:space="preserve">due date - 23</t>
  </si>
  <si>
    <t xml:space="preserve">due date - 22</t>
  </si>
  <si>
    <t xml:space="preserve">due date - 21</t>
  </si>
  <si>
    <t xml:space="preserve">due date - 20</t>
  </si>
  <si>
    <t xml:space="preserve">due date - 19</t>
  </si>
  <si>
    <t xml:space="preserve">due date - 18</t>
  </si>
  <si>
    <t xml:space="preserve">due date - 17</t>
  </si>
  <si>
    <t xml:space="preserve">due date - 16</t>
  </si>
  <si>
    <t xml:space="preserve">due date - 15</t>
  </si>
  <si>
    <t xml:space="preserve">due date - 14</t>
  </si>
  <si>
    <t xml:space="preserve">due date - 13</t>
  </si>
  <si>
    <t xml:space="preserve">due date - 12</t>
  </si>
  <si>
    <t xml:space="preserve">due date - 11</t>
  </si>
  <si>
    <t xml:space="preserve">due date - 10</t>
  </si>
  <si>
    <t xml:space="preserve">due date - 9</t>
  </si>
  <si>
    <t xml:space="preserve">due date - 8</t>
  </si>
  <si>
    <t xml:space="preserve">due date - 7</t>
  </si>
  <si>
    <t xml:space="preserve">due date - 6</t>
  </si>
  <si>
    <t xml:space="preserve">due date - 5</t>
  </si>
  <si>
    <t xml:space="preserve">due date - 4</t>
  </si>
  <si>
    <t xml:space="preserve">due date - 3</t>
  </si>
  <si>
    <t xml:space="preserve">due date - 2</t>
  </si>
  <si>
    <t xml:space="preserve">due date - 1</t>
  </si>
  <si>
    <t xml:space="preserve">due date</t>
  </si>
  <si>
    <t xml:space="preserve">due date + 1</t>
  </si>
  <si>
    <t xml:space="preserve">due date + 2</t>
  </si>
  <si>
    <t xml:space="preserve">due date + 3</t>
  </si>
  <si>
    <t xml:space="preserve">due date + 4</t>
  </si>
  <si>
    <t xml:space="preserve">due date + 5</t>
  </si>
  <si>
    <t xml:space="preserve">due date + 6</t>
  </si>
  <si>
    <t xml:space="preserve">due date + 7</t>
  </si>
  <si>
    <t xml:space="preserve">due date + 8</t>
  </si>
  <si>
    <t xml:space="preserve">due date + 9</t>
  </si>
  <si>
    <t xml:space="preserve">due date + 10</t>
  </si>
  <si>
    <t xml:space="preserve">due date + 11</t>
  </si>
  <si>
    <t xml:space="preserve">due date + 12</t>
  </si>
  <si>
    <t xml:space="preserve">due date + 13</t>
  </si>
  <si>
    <t xml:space="preserve">due date + 14</t>
  </si>
  <si>
    <t xml:space="preserve">due date + 15</t>
  </si>
  <si>
    <t xml:space="preserve">due date + 16</t>
  </si>
  <si>
    <t xml:space="preserve">due date + 17</t>
  </si>
  <si>
    <t xml:space="preserve">Use this worksheet to show how much production code you plan to write and the amount of time to write it.  Values are extracted from the Estimation tab.</t>
  </si>
  <si>
    <t xml:space="preserve">Previous Project</t>
  </si>
  <si>
    <t xml:space="preserve">Use this worksheet to record changes to made to artifacts after the project is underway.  Record repairs to defects, as well as changes that result from requirements clarifications/changes.</t>
  </si>
  <si>
    <t xml:space="preserve">Change Designation</t>
  </si>
  <si>
    <t xml:space="preserve">Change Number</t>
  </si>
  <si>
    <t xml:space="preserve">Date Of Change</t>
  </si>
  <si>
    <t xml:space="preserve">Change Type</t>
  </si>
  <si>
    <t xml:space="preserve">Activity Where Injected</t>
  </si>
  <si>
    <t xml:space="preserve">Iteration Where Injected</t>
  </si>
  <si>
    <t xml:space="preserve">Activity Where Removed</t>
  </si>
  <si>
    <t xml:space="preserve">Iteration Where Removed</t>
  </si>
  <si>
    <t xml:space="preserve">Fix Time</t>
  </si>
  <si>
    <t xml:space="preserve">Reference To A Previous Change</t>
  </si>
  <si>
    <t xml:space="preserve">Use this worksheet to record the amount of time you spend on each activity.  Use the "sandbox" activity to record time spent experimenting with the assignment requirements..</t>
  </si>
  <si>
    <t xml:space="preserve">Activity</t>
  </si>
  <si>
    <t xml:space="preserve">Meaning</t>
  </si>
  <si>
    <t xml:space="preserve">Start Time</t>
  </si>
  <si>
    <t xml:space="preserve">Stop Time</t>
  </si>
  <si>
    <t xml:space="preserve">Hour</t>
  </si>
  <si>
    <t xml:space="preserve">Min</t>
  </si>
  <si>
    <t xml:space="preserve">Interrupt</t>
  </si>
  <si>
    <t xml:space="preserve">Delta</t>
  </si>
  <si>
    <t xml:space="preserve">Comments</t>
  </si>
  <si>
    <t xml:space="preserve">Problems of Importance</t>
  </si>
  <si>
    <t xml:space="preserve">Proposal for Improvements</t>
  </si>
  <si>
    <t xml:space="preserve">Notes and Comments</t>
  </si>
  <si>
    <t xml:space="preserve">Coding Standard</t>
  </si>
  <si>
    <t xml:space="preserve">A coding standard provides a map so that the code generated by a group of programmers will be consistent and, therefore, easier to read and maintain.</t>
  </si>
  <si>
    <t xml:space="preserve">This standard applies both to production code and test code.</t>
  </si>
  <si>
    <t xml:space="preserve">File headings</t>
  </si>
  <si>
    <t xml:space="preserve">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</si>
  <si>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 xml:space="preserve">Example</t>
  </si>
  <si>
    <t xml:space="preserve">'''</t>
  </si>
  <si>
    <t xml:space="preserve">    Created on Sep 20, 2088</t>
  </si>
  <si>
    <t xml:space="preserve">    @author:    David Umphress</t>
  </si>
  <si>
    <t xml:space="preserve">Use of docstrings elsewhere is optional.  If used, they may be free form; i.e., this coding standard specifies no format.</t>
  </si>
  <si>
    <t xml:space="preserve">Use # for comments other than doc strings.  [Rationale:  This style of commenting makes comments consistent across other programming languages.]</t>
  </si>
  <si>
    <t xml:space="preserve"># Return the answer to the universe</t>
  </si>
  <si>
    <t xml:space="preserve">return 42</t>
  </si>
  <si>
    <t xml:space="preserve">Do not include comments such as "#end if" to denote end of structural constructs. [Rationale:    Indentation gives a visual cue to nesting; comments that indicate end of blocks of code decrease readability.]</t>
  </si>
  <si>
    <t xml:space="preserve">Multiple assignment statements</t>
  </si>
  <si>
    <t xml:space="preserve">Avoid multiple assignment statements.  Use only in situations where readability would be significantly affected by using single assignment statements.  [Rationale:  Multiple logical lines per physical line result in an inaccurate LOC count.]</t>
  </si>
  <si>
    <t xml:space="preserve">Not OK</t>
  </si>
  <si>
    <t xml:space="preserve">OK</t>
  </si>
  <si>
    <t xml:space="preserve">myVar1, myVar2 = 0, 1</t>
  </si>
  <si>
    <t xml:space="preserve">myVar1 = 0</t>
  </si>
  <si>
    <t xml:space="preserve">myVar2 = 1</t>
  </si>
  <si>
    <t xml:space="preserve">import os, sys</t>
  </si>
  <si>
    <t xml:space="preserve">import os</t>
  </si>
  <si>
    <t xml:space="preserve">import sys</t>
  </si>
  <si>
    <t xml:space="preserve">Spanning physical lines</t>
  </si>
  <si>
    <t xml:space="preserve">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</si>
  <si>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Do not span strings over more than one physical line.  In cases where a string won’t fit on a physical line, break the string into individual parts that will fit on a line and concatenate the parts.  [Rationale:  This simplifies construction of tools that count lines of code.]</t>
  </si>
  <si>
    <t xml:space="preserve">myVar1 = myVar2 + myVar3 + \</t>
  </si>
  <si>
    <t xml:space="preserve">myVar4</t>
  </si>
  <si>
    <t xml:space="preserve">    myVar4</t>
  </si>
  <si>
    <t xml:space="preserve">myString = '''multi-line</t>
  </si>
  <si>
    <t xml:space="preserve">myString='multi-line ’ + \</t>
  </si>
  <si>
    <t xml:space="preserve">string'''</t>
  </si>
  <si>
    <t xml:space="preserve">    ‘string’</t>
  </si>
  <si>
    <t xml:space="preserve">Blank lines</t>
  </si>
  <si>
    <t xml:space="preserve">Use blank lines to break up related chunks of code.  Use at least one blank line between all methods. [Rationale:  Blank lines visually segment blocks of related code, thus making it more understandable.]</t>
  </si>
  <si>
    <t xml:space="preserve">Code readability</t>
  </si>
  <si>
    <t xml:space="preserve">Code should be as self-documenting as possible.  For example:</t>
  </si>
  <si>
    <t xml:space="preserve">·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</si>
  <si>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</si>
  <si>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</si>
  <si>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xml:space="preserve">·      Comments should be used sparingly as an aid to understanding non-intuitive code structure, complex calculations, unique circumstances, etc.  It should not be a substitute for unreadable code.</t>
  </si>
  <si>
    <t xml:space="preserve">·      Each line of code should be cohesive, meaning, it should do one thing at the appropriate level of abstraction.  Lines that perform more than one action to be avoided.  Examples include use of the walrus operator, complex comprehensions, calculations inside return statements, calculations as arguments, compressing multiple lines into single lines, etc.</t>
  </si>
  <si>
    <t xml:space="preserve">[Rationale:  These practices improve comprehension of code.]</t>
  </si>
  <si>
    <t xml:space="preserve">Identifier naming</t>
  </si>
  <si>
    <t xml:space="preserve">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</si>
  <si>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</si>
  <si>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 xml:space="preserve">class MyClass</t>
  </si>
  <si>
    <t xml:space="preserve">Function names and method names should be in camel-case, with the first letter in lower case.  The name should connote action and thus should be a verb or verb phrase.</t>
  </si>
  <si>
    <t xml:space="preserve">def run()</t>
  </si>
  <si>
    <t xml:space="preserve">def getValue()</t>
  </si>
  <si>
    <r>
      <rPr>
        <sz val="10"/>
        <rFont val="Arial"/>
        <family val="2"/>
        <charset val="1"/>
      </rPr>
      <t xml:space="preserve">Methods that retrieve a Boolean object state must use the prefix </t>
    </r>
    <r>
      <rPr>
        <i val="true"/>
        <sz val="10"/>
        <rFont val="Arial"/>
        <family val="2"/>
        <charset val="1"/>
      </rPr>
      <t xml:space="preserve">is</t>
    </r>
    <r>
      <rPr>
        <sz val="10"/>
        <rFont val="Arial"/>
        <family val="2"/>
        <charset val="1"/>
      </rPr>
      <t xml:space="preserve"> in the method name.</t>
    </r>
  </si>
  <si>
    <t xml:space="preserve">isEnabled()</t>
  </si>
  <si>
    <t xml:space="preserve">Identifiers designated to be constant should be nouns in all upper case with words separated by an underscore.  All other identifiers should be nouns in camel-case, with the first letter in lower case.</t>
  </si>
  <si>
    <t xml:space="preserve">Multiple inheritance</t>
  </si>
  <si>
    <t xml:space="preserve">Do not use multiple inheritance.  [Rationale:  This practice decreases understandability.]</t>
  </si>
  <si>
    <t xml:space="preserve">File contents</t>
  </si>
  <si>
    <t xml:space="preserve">Unless specified otherwise, each class should be stored in its own file.  The name of the file should be the name of the class followed by a “.py” extension.  For example, class “MyComponent” should be located in a file named “MyComponent.py”.</t>
  </si>
  <si>
    <t xml:space="preserve">Test code should be placed in a file whose file name clearly reflects what component is being tested.  In all cases, the file name will end with “Test.py”.  For example, “MyComponentTest.py” would contain the code that tests “MyComponent.py”.</t>
  </si>
  <si>
    <t xml:space="preserve">Smell-specific properties</t>
  </si>
  <si>
    <t xml:space="preserve">The following are considered "odious" bad smels:</t>
  </si>
  <si>
    <t xml:space="preserve">Coding standard:  code that violates this coding standard</t>
  </si>
  <si>
    <t xml:space="preserve">Dupulicate code:  identical or similar code in more than one location.</t>
  </si>
  <si>
    <t xml:space="preserve">Side effects:  code that, when executed, produces unspecified actions, such as exceptions, output, state changes.</t>
  </si>
  <si>
    <t xml:space="preserve">Large class:  presence of outward-facing methods that don't support class cohesion.</t>
  </si>
  <si>
    <t xml:space="preserve">Large method:   lines of code that perform more functionality than can be easily comprehended.  Threshold:  25 LOC. </t>
  </si>
  <si>
    <t xml:space="preserve">Useless comments:  comments that mimic code or detract from code comprehension.</t>
  </si>
  <si>
    <t xml:space="preserve">Temporary variables:   Use of local variables for multiple purposes across a code segment.</t>
  </si>
  <si>
    <t xml:space="preserve">Inappropriate intimacy:   taking advantage of implementation details</t>
  </si>
  <si>
    <t xml:space="preserve">File structure</t>
  </si>
  <si>
    <t xml:space="preserve">Code should be developed in your IDE using the following general directory/file structure:</t>
  </si>
  <si>
    <t xml:space="preserve">Counting Standard</t>
  </si>
  <si>
    <t xml:space="preserve">A counting standard defines how to determine the number of lines of code.</t>
  </si>
  <si>
    <t xml:space="preserve">Each non-blank, non-comment, non-doc string line of production code counts as one line of code.  Do not count test code.</t>
  </si>
  <si>
    <t xml:space="preserve">Example:  </t>
  </si>
  <si>
    <t xml:space="preserve">doc string … not a line of code</t>
  </si>
  <si>
    <t xml:space="preserve">    Created to demonstrate the counting standard</t>
  </si>
  <si>
    <t xml:space="preserve">    Baselined:  1 Aug 2099</t>
  </si>
  <si>
    <t xml:space="preserve">    Modified:  30 Sep 2099</t>
  </si>
  <si>
    <t xml:space="preserve">    @author:  D. Umphress</t>
  </si>
  <si>
    <t xml:space="preserve">import math</t>
  </si>
  <si>
    <t xml:space="preserve">line of code</t>
  </si>
  <si>
    <t xml:space="preserve">import platform</t>
  </si>
  <si>
    <t xml:space="preserve">blank line … not a line of code</t>
  </si>
  <si>
    <t xml:space="preserve"># Outward facing method(s)</t>
  </si>
  <si>
    <t xml:space="preserve">comment … not a line of code</t>
  </si>
  <si>
    <t xml:space="preserve">def prob(parmDictionary):</t>
  </si>
  <si>
    <t xml:space="preserve">    ERROR_HEADER = "error: "</t>
  </si>
  <si>
    <t xml:space="preserve">    ERROR_KEY = "error"</t>
  </si>
  <si>
    <t xml:space="preserve">    SOLUTION_KEY = "probability"</t>
  </si>
  <si>
    <t xml:space="preserve">    DEFAULT_TAILS = 2</t>
  </si>
  <si>
    <t xml:space="preserve">    resultDict = {}</t>
  </si>
  <si>
    <t xml:space="preserve">    # Calculate probability</t>
  </si>
  <si>
    <t xml:space="preserve">    constant = _calculateConstant(n)</t>
  </si>
  <si>
    <t xml:space="preserve">    integration = _integrate(t, n, _f)</t>
  </si>
  <si>
    <t xml:space="preserve">    if (tails == 1):</t>
  </si>
  <si>
    <t xml:space="preserve">        result = constant * integration + 0.5</t>
  </si>
  <si>
    <t xml:space="preserve">    else:</t>
  </si>
  <si>
    <t xml:space="preserve">        result = constant * integration * 2</t>
  </si>
  <si>
    <t xml:space="preserve">       </t>
  </si>
  <si>
    <t xml:space="preserve">    resultDict[SOLUTION_KEY] = result </t>
  </si>
  <si>
    <t xml:space="preserve">    return resultDict</t>
  </si>
  <si>
    <t xml:space="preserve">#---------------------------------------------------------------------------</t>
  </si>
  <si>
    <t xml:space="preserve"># Internal methods</t>
  </si>
  <si>
    <t xml:space="preserve">def _gamma(x):</t>
  </si>
  <si>
    <t xml:space="preserve">    if (x == 1):</t>
  </si>
  <si>
    <t xml:space="preserve">        return 1</t>
  </si>
  <si>
    <t xml:space="preserve">    if (x == 0.5):</t>
  </si>
  <si>
    <t xml:space="preserve">        return math.sqrt(math.pi)</t>
  </si>
  <si>
    <t xml:space="preserve">    return (x - 1) * _gamma(x - 1)</t>
  </si>
  <si>
    <t xml:space="preserve">def _calculateConstant(n):</t>
  </si>
  <si>
    <t xml:space="preserve">    n = float(n)</t>
  </si>
  <si>
    <t xml:space="preserve">    numerator = _gamma((n + 1.0) / 2.0)</t>
  </si>
  <si>
    <t xml:space="preserve">    denominator = _gamma(n / 2.0) * math.sqrt(n * math.pi)</t>
  </si>
  <si>
    <t xml:space="preserve">    result = numerator / denominator</t>
  </si>
  <si>
    <t xml:space="preserve">    return result</t>
  </si>
  <si>
    <t xml:space="preserve">total LOC:</t>
  </si>
  <si>
    <t xml:space="preserve">total number of components:  </t>
  </si>
  <si>
    <t xml:space="preserve">component 1 </t>
  </si>
  <si>
    <t xml:space="preserve">name:  </t>
  </si>
  <si>
    <t xml:space="preserve">prob</t>
  </si>
  <si>
    <t xml:space="preserve">method count: </t>
  </si>
  <si>
    <t xml:space="preserve">LOC:  </t>
  </si>
  <si>
    <t xml:space="preserve">component 2</t>
  </si>
  <si>
    <t xml:space="preserve">_gamma</t>
  </si>
  <si>
    <t xml:space="preserve">component 3</t>
  </si>
  <si>
    <t xml:space="preserve">_calculateConstant</t>
  </si>
  <si>
    <t xml:space="preserve">Paste production source code here.  (1) copy your code to the clipboard, (2) click on the "PASTE ME" cell (not the entire row), (3) paste.  Do not paste test code.</t>
  </si>
  <si>
    <t xml:space="preserve">PASTE ME</t>
  </si>
  <si>
    <t xml:space="preserve">Constants</t>
  </si>
  <si>
    <t xml:space="preserve">Identifying customer needs</t>
  </si>
  <si>
    <t xml:space="preserve">Architect</t>
  </si>
  <si>
    <t xml:space="preserve">High-level design</t>
  </si>
  <si>
    <t xml:space="preserve">Determine actions/effort for project duration</t>
  </si>
  <si>
    <t xml:space="preserve">Plan iteration</t>
  </si>
  <si>
    <t xml:space="preserve">Determine actions/effort this iteration</t>
  </si>
  <si>
    <t xml:space="preserve">Low-level design, coding, unit testing</t>
  </si>
  <si>
    <t xml:space="preserve">AM</t>
  </si>
  <si>
    <t xml:space="preserve">Restructure internal design</t>
  </si>
  <si>
    <t xml:space="preserve">PM</t>
  </si>
  <si>
    <t xml:space="preserve">Examine test code for risk mitigation</t>
  </si>
  <si>
    <t xml:space="preserve">Integration test</t>
  </si>
  <si>
    <t xml:space="preserve">End-to-end test of components to date</t>
  </si>
  <si>
    <t xml:space="preserve">Repattern</t>
  </si>
  <si>
    <t xml:space="preserve">Restructure external design</t>
  </si>
  <si>
    <t xml:space="preserve">Capture post-development statistics</t>
  </si>
  <si>
    <t xml:space="preserve">Prove ideas, try concepts</t>
  </si>
  <si>
    <t xml:space="preserve">Requirements Change</t>
  </si>
  <si>
    <t xml:space="preserve">Changes to requirements</t>
  </si>
  <si>
    <t xml:space="preserve">did not follow </t>
  </si>
  <si>
    <t xml:space="preserve">Requirements Clarification</t>
  </si>
  <si>
    <t xml:space="preserve">Clarifications to requirements</t>
  </si>
  <si>
    <t xml:space="preserve">very painful</t>
  </si>
  <si>
    <t xml:space="preserve">Syntax flaws in the deliverable product</t>
  </si>
  <si>
    <t xml:space="preserve">painful</t>
  </si>
  <si>
    <t xml:space="preserve">Logic flaws in the deliverable product</t>
  </si>
  <si>
    <t xml:space="preserve">neutral</t>
  </si>
  <si>
    <t xml:space="preserve">Flaws in the interface of a component of the deliverable product</t>
  </si>
  <si>
    <t xml:space="preserve">helpful</t>
  </si>
  <si>
    <t xml:space="preserve">Flaws with boundary/type checking within a component of the deliverable product</t>
  </si>
  <si>
    <t xml:space="preserve">very helpful</t>
  </si>
  <si>
    <t xml:space="preserve">Syntax flaws in the test code </t>
  </si>
  <si>
    <t xml:space="preserve">Logic flaws in the test code</t>
  </si>
  <si>
    <t xml:space="preserve">Flaws in the interface of a component of the test code</t>
  </si>
  <si>
    <t xml:space="preserve">Flaws with boundary/type checking within a component of the test code</t>
  </si>
  <si>
    <t xml:space="preserve">Refactoring changes (please note the bad smell in the defect description)</t>
  </si>
  <si>
    <t xml:space="preserve">Passed</t>
  </si>
  <si>
    <t xml:space="preserve">Passed with issues</t>
  </si>
  <si>
    <t xml:space="preserve">Failed</t>
  </si>
  <si>
    <t xml:space="preserve">Base</t>
  </si>
  <si>
    <t xml:space="preserve">Not tested</t>
  </si>
  <si>
    <t xml:space="preserve">New</t>
  </si>
  <si>
    <t xml:space="preserve">Reusable</t>
  </si>
  <si>
    <t xml:space="preserve">upper</t>
  </si>
  <si>
    <t xml:space="preserve">mid</t>
  </si>
  <si>
    <t xml:space="preserve">lower</t>
  </si>
  <si>
    <t xml:space="preserve">&lt;-- Mandatory</t>
  </si>
  <si>
    <t xml:space="preserve">✔</t>
  </si>
</sst>
</file>

<file path=xl/styles.xml><?xml version="1.0" encoding="utf-8"?>
<styleSheet xmlns="http://schemas.openxmlformats.org/spreadsheetml/2006/main">
  <numFmts count="11">
    <numFmt numFmtId="164" formatCode="General"/>
    <numFmt numFmtId="165" formatCode="General"/>
    <numFmt numFmtId="166" formatCode="0"/>
    <numFmt numFmtId="167" formatCode="0.0%"/>
    <numFmt numFmtId="168" formatCode="0.00"/>
    <numFmt numFmtId="169" formatCode="0.0"/>
    <numFmt numFmtId="170" formatCode="0.000"/>
    <numFmt numFmtId="171" formatCode="m/d/yyyy"/>
    <numFmt numFmtId="172" formatCode="@"/>
    <numFmt numFmtId="173" formatCode="0%"/>
    <numFmt numFmtId="174" formatCode="m/d/yyyy\ h:mm"/>
  </numFmts>
  <fonts count="50">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6"/>
      <name val="Arial"/>
      <family val="2"/>
      <charset val="1"/>
    </font>
    <font>
      <sz val="8"/>
      <name val="Arial"/>
      <family val="2"/>
      <charset val="1"/>
    </font>
    <font>
      <u val="single"/>
      <sz val="10"/>
      <name val="Arial"/>
      <family val="2"/>
      <charset val="1"/>
    </font>
    <font>
      <b val="true"/>
      <u val="single"/>
      <sz val="10"/>
      <name val="Arial"/>
      <family val="2"/>
      <charset val="1"/>
    </font>
    <font>
      <b val="true"/>
      <sz val="10"/>
      <color rgb="FFFF0000"/>
      <name val="Arial"/>
      <family val="2"/>
      <charset val="1"/>
    </font>
    <font>
      <b val="true"/>
      <u val="single"/>
      <sz val="10"/>
      <color rgb="FFDD0806"/>
      <name val="Arial"/>
      <family val="2"/>
      <charset val="1"/>
    </font>
    <font>
      <b val="true"/>
      <sz val="14"/>
      <name val="Arial"/>
      <family val="2"/>
      <charset val="1"/>
    </font>
    <font>
      <b val="true"/>
      <sz val="14"/>
      <color rgb="FF000000"/>
      <name val="Arial"/>
      <family val="2"/>
      <charset val="1"/>
    </font>
    <font>
      <u val="single"/>
      <sz val="11"/>
      <color rgb="FF000000"/>
      <name val="Calibri"/>
      <family val="2"/>
      <charset val="1"/>
    </font>
    <font>
      <sz val="11"/>
      <color rgb="FF000000"/>
      <name val="Calibri"/>
      <family val="2"/>
      <charset val="1"/>
    </font>
    <font>
      <sz val="10"/>
      <color rgb="FF000000"/>
      <name val="Arial"/>
      <family val="2"/>
      <charset val="1"/>
    </font>
    <font>
      <sz val="11"/>
      <name val="Arial"/>
      <family val="2"/>
      <charset val="1"/>
    </font>
    <font>
      <b val="true"/>
      <sz val="11"/>
      <color rgb="FF000000"/>
      <name val="Calibri"/>
      <family val="0"/>
    </font>
    <font>
      <sz val="11"/>
      <color rgb="FF000000"/>
      <name val="Calibri"/>
      <family val="0"/>
    </font>
    <font>
      <sz val="9"/>
      <color rgb="FF000000"/>
      <name val="Calibri"/>
      <family val="0"/>
    </font>
    <font>
      <sz val="10"/>
      <color rgb="FFFFFFFF"/>
      <name val="Arial"/>
      <family val="2"/>
      <charset val="1"/>
    </font>
    <font>
      <b val="true"/>
      <sz val="10"/>
      <color rgb="FFFFFFFF"/>
      <name val="Arial"/>
      <family val="2"/>
      <charset val="1"/>
    </font>
    <font>
      <i val="true"/>
      <sz val="10"/>
      <name val="Arial"/>
      <family val="2"/>
      <charset val="1"/>
    </font>
    <font>
      <u val="single"/>
      <sz val="10"/>
      <color rgb="FF000000"/>
      <name val="Arial"/>
      <family val="2"/>
      <charset val="1"/>
    </font>
    <font>
      <i val="true"/>
      <sz val="10"/>
      <color rgb="FF000000"/>
      <name val="Arial"/>
      <family val="2"/>
      <charset val="1"/>
    </font>
    <font>
      <sz val="14"/>
      <name val="Arial"/>
      <family val="2"/>
      <charset val="1"/>
    </font>
    <font>
      <sz val="16"/>
      <name val="Arial"/>
      <family val="2"/>
      <charset val="1"/>
    </font>
    <font>
      <u val="single"/>
      <sz val="16"/>
      <color rgb="FF0000D4"/>
      <name val="Arial"/>
      <family val="2"/>
      <charset val="1"/>
    </font>
    <font>
      <u val="single"/>
      <sz val="10"/>
      <color rgb="FF0000D4"/>
      <name val="Arial"/>
      <family val="2"/>
      <charset val="1"/>
    </font>
    <font>
      <sz val="12"/>
      <name val="Arial"/>
      <family val="2"/>
      <charset val="1"/>
    </font>
    <font>
      <sz val="20"/>
      <name val="Arial"/>
      <family val="2"/>
      <charset val="1"/>
    </font>
    <font>
      <sz val="12"/>
      <color rgb="FF000000"/>
      <name val="-webkit-standard"/>
      <family val="0"/>
      <charset val="1"/>
    </font>
    <font>
      <i val="true"/>
      <sz val="12"/>
      <name val="Arial"/>
      <family val="2"/>
      <charset val="1"/>
    </font>
    <font>
      <sz val="10"/>
      <color rgb="FF152935"/>
      <name val="Arial"/>
      <family val="2"/>
      <charset val="1"/>
    </font>
    <font>
      <sz val="14"/>
      <color rgb="FF152935"/>
      <name val="Helvetica Neue"/>
      <family val="2"/>
      <charset val="1"/>
    </font>
    <font>
      <b val="true"/>
      <i val="true"/>
      <sz val="10"/>
      <color rgb="FFFF0000"/>
      <name val="Arial"/>
      <family val="2"/>
      <charset val="1"/>
    </font>
    <font>
      <b val="true"/>
      <u val="single"/>
      <sz val="14"/>
      <name val="Arial"/>
      <family val="2"/>
      <charset val="1"/>
    </font>
    <font>
      <sz val="11"/>
      <color rgb="FFFF0000"/>
      <name val="Arial"/>
      <family val="2"/>
      <charset val="1"/>
    </font>
    <font>
      <sz val="11"/>
      <color rgb="FFFF0000"/>
      <name val="Wingdings"/>
      <family val="0"/>
      <charset val="2"/>
    </font>
    <font>
      <b val="true"/>
      <sz val="12"/>
      <name val="Arial"/>
      <family val="2"/>
      <charset val="1"/>
    </font>
    <font>
      <sz val="8"/>
      <color rgb="FF000000"/>
      <name val="Tahoma"/>
      <family val="2"/>
      <charset val="1"/>
    </font>
    <font>
      <b val="true"/>
      <sz val="9"/>
      <color rgb="FF000000"/>
      <name val="Arial"/>
      <family val="2"/>
      <charset val="1"/>
    </font>
    <font>
      <sz val="9"/>
      <color rgb="FF000000"/>
      <name val="Arial"/>
      <family val="2"/>
      <charset val="1"/>
    </font>
    <font>
      <b val="true"/>
      <sz val="8"/>
      <color rgb="FF000000"/>
      <name val="Tahoma"/>
      <family val="2"/>
      <charset val="1"/>
    </font>
    <font>
      <u val="single"/>
      <sz val="12"/>
      <name val="Arial"/>
      <family val="2"/>
      <charset val="1"/>
    </font>
    <font>
      <sz val="12"/>
      <color rgb="FF000000"/>
      <name val="Calibri"/>
      <family val="0"/>
    </font>
    <font>
      <sz val="10"/>
      <name val="Courier New"/>
      <family val="1"/>
      <charset val="1"/>
    </font>
    <font>
      <sz val="10"/>
      <color rgb="FF000000"/>
      <name val="Courier New"/>
      <family val="1"/>
      <charset val="1"/>
    </font>
    <font>
      <sz val="14"/>
      <color rgb="FF008040"/>
      <name val="Zapf Dingbats"/>
      <family val="0"/>
      <charset val="2"/>
    </font>
  </fonts>
  <fills count="11">
    <fill>
      <patternFill patternType="none"/>
    </fill>
    <fill>
      <patternFill patternType="gray125"/>
    </fill>
    <fill>
      <patternFill patternType="solid">
        <fgColor rgb="FF376092"/>
        <bgColor rgb="FF333399"/>
      </patternFill>
    </fill>
    <fill>
      <patternFill patternType="solid">
        <fgColor rgb="FF558ED5"/>
        <bgColor rgb="FF7F7F7F"/>
      </patternFill>
    </fill>
    <fill>
      <patternFill patternType="solid">
        <fgColor rgb="FFFF0000"/>
        <bgColor rgb="FFDD0806"/>
      </patternFill>
    </fill>
    <fill>
      <patternFill patternType="solid">
        <fgColor rgb="FFC6D9F1"/>
        <bgColor rgb="FFD9D9D9"/>
      </patternFill>
    </fill>
    <fill>
      <patternFill patternType="solid">
        <fgColor rgb="FF000000"/>
        <bgColor rgb="FF152935"/>
      </patternFill>
    </fill>
    <fill>
      <patternFill patternType="solid">
        <fgColor rgb="FFFFFF99"/>
        <bgColor rgb="FFFFFFCC"/>
      </patternFill>
    </fill>
    <fill>
      <patternFill patternType="solid">
        <fgColor rgb="FFFFFFFF"/>
        <bgColor rgb="FFFFFFCC"/>
      </patternFill>
    </fill>
    <fill>
      <patternFill patternType="solid">
        <fgColor rgb="FF3366FF"/>
        <bgColor rgb="FF0066CC"/>
      </patternFill>
    </fill>
    <fill>
      <patternFill patternType="solid">
        <fgColor rgb="FFD9D9D9"/>
        <bgColor rgb="FFC6D9F1"/>
      </patternFill>
    </fill>
  </fills>
  <borders count="52">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style="medium"/>
      <top/>
      <bottom/>
      <diagonal/>
    </border>
    <border diagonalUp="false" diagonalDown="false">
      <left style="medium"/>
      <right/>
      <top/>
      <bottom/>
      <diagonal/>
    </border>
    <border diagonalUp="false" diagonalDown="false">
      <left/>
      <right/>
      <top/>
      <bottom style="medium"/>
      <diagonal/>
    </border>
    <border diagonalUp="false" diagonalDown="false">
      <left/>
      <right style="thin"/>
      <top style="medium"/>
      <bottom/>
      <diagonal/>
    </border>
    <border diagonalUp="false" diagonalDown="false">
      <left style="thick"/>
      <right/>
      <top style="medium">
        <color rgb="FFBFBFBF"/>
      </top>
      <bottom/>
      <diagonal/>
    </border>
    <border diagonalUp="false" diagonalDown="false">
      <left/>
      <right style="thick"/>
      <top/>
      <bottom/>
      <diagonal/>
    </border>
    <border diagonalUp="false" diagonalDown="false">
      <left style="medium"/>
      <right/>
      <top/>
      <bottom style="medium">
        <color rgb="FFBFBFBF"/>
      </bottom>
      <diagonal/>
    </border>
    <border diagonalUp="false" diagonalDown="false">
      <left/>
      <right/>
      <top/>
      <bottom style="medium">
        <color rgb="FFBFBFBF"/>
      </bottom>
      <diagonal/>
    </border>
    <border diagonalUp="false" diagonalDown="false">
      <left/>
      <right style="thick"/>
      <top style="medium">
        <color rgb="FFBFBFBF"/>
      </top>
      <bottom/>
      <diagonal/>
    </border>
    <border diagonalUp="false" diagonalDown="false">
      <left/>
      <right/>
      <top style="medium">
        <color rgb="FFBFBFBF"/>
      </top>
      <bottom/>
      <diagonal/>
    </border>
    <border diagonalUp="false" diagonalDown="false">
      <left style="medium"/>
      <right/>
      <top style="medium">
        <color rgb="FFBFBFBF"/>
      </top>
      <bottom/>
      <diagonal/>
    </border>
    <border diagonalUp="false" diagonalDown="false">
      <left style="thin"/>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style="thin">
        <color rgb="FFD9D9D9"/>
      </bottom>
      <diagonal/>
    </border>
    <border diagonalUp="false" diagonalDown="false">
      <left/>
      <right/>
      <top/>
      <bottom style="thin">
        <color rgb="FFD9D9D9"/>
      </bottom>
      <diagonal/>
    </border>
    <border diagonalUp="false" diagonalDown="false">
      <left style="thin"/>
      <right/>
      <top style="thin">
        <color rgb="FFD9D9D9"/>
      </top>
      <bottom style="thin"/>
      <diagonal/>
    </border>
    <border diagonalUp="false" diagonalDown="false">
      <left/>
      <right/>
      <top style="thin"/>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right style="medium"/>
      <top style="medium"/>
      <bottom style="thin"/>
      <diagonal/>
    </border>
    <border diagonalUp="false" diagonalDown="false">
      <left/>
      <right/>
      <top style="medium"/>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right style="medium"/>
      <top/>
      <bottom style="thin"/>
      <diagonal/>
    </border>
    <border diagonalUp="false" diagonalDown="false">
      <left style="medium"/>
      <right style="thin"/>
      <top/>
      <bottom style="medium"/>
      <diagonal/>
    </border>
    <border diagonalUp="false" diagonalDown="false">
      <left/>
      <right style="thin"/>
      <top/>
      <bottom style="medium"/>
      <diagonal/>
    </border>
    <border diagonalUp="false" diagonalDown="false">
      <left/>
      <right style="medium"/>
      <top/>
      <bottom style="medium"/>
      <diagonal/>
    </border>
    <border diagonalUp="false" diagonalDown="false">
      <left style="medium"/>
      <right/>
      <top/>
      <bottom style="mediu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5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top"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3"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left" vertical="center" textRotation="0" wrapText="true" indent="0" shrinkToFit="false"/>
      <protection locked="true" hidden="false"/>
    </xf>
    <xf numFmtId="164" fontId="15" fillId="0" borderId="8"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4"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0" fillId="0" borderId="8" xfId="0" applyFont="fals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1" shrinkToFit="false"/>
      <protection locked="true" hidden="false"/>
    </xf>
    <xf numFmtId="164" fontId="15" fillId="0" borderId="7" xfId="0" applyFont="true" applyBorder="true" applyAlignment="true" applyProtection="false">
      <alignment horizontal="left" vertical="center" textRotation="0" wrapText="true" indent="1" shrinkToFit="false"/>
      <protection locked="true" hidden="false"/>
    </xf>
    <xf numFmtId="164" fontId="15" fillId="0" borderId="7" xfId="0" applyFont="true" applyBorder="true" applyAlignment="true" applyProtection="false">
      <alignment horizontal="left" vertical="center" textRotation="0" wrapText="true" indent="3" shrinkToFit="false"/>
      <protection locked="true" hidden="false"/>
    </xf>
    <xf numFmtId="164" fontId="0" fillId="0" borderId="0" xfId="0" applyFont="true" applyBorder="false" applyAlignment="true" applyProtection="false">
      <alignment horizontal="left" vertical="bottom" textRotation="0" wrapText="false" indent="3"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1" shrinkToFit="false"/>
      <protection locked="true" hidden="false"/>
    </xf>
    <xf numFmtId="164" fontId="16" fillId="0" borderId="9" xfId="0" applyFont="true" applyBorder="true" applyAlignment="true" applyProtection="false">
      <alignment horizontal="center" vertical="center" textRotation="0" wrapText="tru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6" fillId="0" borderId="10"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center" textRotation="0" wrapText="true" indent="1" shrinkToFit="false"/>
      <protection locked="true" hidden="false"/>
    </xf>
    <xf numFmtId="164" fontId="4" fillId="0" borderId="13" xfId="0" applyFont="true" applyBorder="true" applyAlignment="true" applyProtection="false">
      <alignment horizontal="left" vertical="bottom" textRotation="0" wrapText="false" indent="1"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4" shrinkToFit="false"/>
      <protection locked="true" hidden="false"/>
    </xf>
    <xf numFmtId="164" fontId="16" fillId="0" borderId="15"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6" shrinkToFit="false"/>
      <protection locked="true" hidden="false"/>
    </xf>
    <xf numFmtId="164" fontId="4" fillId="0" borderId="0" xfId="0" applyFont="true" applyBorder="false" applyAlignment="true" applyProtection="false">
      <alignment horizontal="left" vertical="bottom" textRotation="0" wrapText="false" indent="1"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7" shrinkToFit="false"/>
      <protection locked="true" hidden="false"/>
    </xf>
    <xf numFmtId="164" fontId="4" fillId="0" borderId="16" xfId="0" applyFont="true" applyBorder="true" applyAlignment="true" applyProtection="false">
      <alignment horizontal="left" vertical="center" textRotation="0" wrapText="true" indent="1" shrinkToFit="false"/>
      <protection locked="true" hidden="false"/>
    </xf>
    <xf numFmtId="164" fontId="16" fillId="0" borderId="12" xfId="0" applyFont="true" applyBorder="true" applyAlignment="true" applyProtection="false">
      <alignment horizontal="left" vertical="top"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4" shrinkToFit="false"/>
      <protection locked="true" hidden="false"/>
    </xf>
    <xf numFmtId="164" fontId="4" fillId="0" borderId="0" xfId="0" applyFont="true" applyBorder="true" applyAlignment="true" applyProtection="false">
      <alignment horizontal="left" vertical="center" textRotation="0" wrapText="true" indent="1"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center" textRotation="0" wrapText="true" indent="6" shrinkToFit="false"/>
      <protection locked="true" hidden="false"/>
    </xf>
    <xf numFmtId="164" fontId="4" fillId="0" borderId="8" xfId="0" applyFont="true" applyBorder="true" applyAlignment="true" applyProtection="false">
      <alignment horizontal="left" vertical="center" textRotation="0" wrapText="true" indent="9" shrinkToFit="false"/>
      <protection locked="true" hidden="false"/>
    </xf>
    <xf numFmtId="164" fontId="4" fillId="0" borderId="8" xfId="0" applyFont="true" applyBorder="true" applyAlignment="true" applyProtection="false">
      <alignment horizontal="left" vertical="center" textRotation="0" wrapText="true" indent="7" shrinkToFit="false"/>
      <protection locked="true" hidden="false"/>
    </xf>
    <xf numFmtId="164" fontId="4" fillId="0" borderId="8" xfId="0" applyFont="true" applyBorder="true" applyAlignment="true" applyProtection="false">
      <alignment horizontal="left" vertical="center" textRotation="0" wrapText="true" indent="3" shrinkToFit="false"/>
      <protection locked="true" hidden="false"/>
    </xf>
    <xf numFmtId="164" fontId="4" fillId="0" borderId="17" xfId="0" applyFont="true" applyBorder="true" applyAlignment="true" applyProtection="false">
      <alignment horizontal="left" vertical="center" textRotation="0" wrapText="true" indent="1" shrinkToFit="false"/>
      <protection locked="true" hidden="false"/>
    </xf>
    <xf numFmtId="164" fontId="4" fillId="0" borderId="16"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1"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22" fillId="2" borderId="0"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righ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center" vertical="top" textRotation="0" wrapText="true" indent="0" shrinkToFit="false"/>
      <protection locked="true" hidden="false"/>
    </xf>
    <xf numFmtId="164" fontId="8" fillId="3" borderId="0" xfId="0" applyFont="true" applyBorder="true" applyAlignment="true" applyProtection="false">
      <alignment horizontal="left" vertical="top" textRotation="0" wrapText="true" indent="0" shrinkToFit="false"/>
      <protection locked="true" hidden="false"/>
    </xf>
    <xf numFmtId="164" fontId="22" fillId="4"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true" applyAlignment="true" applyProtection="false">
      <alignment horizontal="general"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right" vertical="top" textRotation="0" wrapText="false" indent="0" shrinkToFit="false"/>
      <protection locked="true" hidden="false"/>
    </xf>
    <xf numFmtId="164" fontId="4" fillId="0" borderId="18" xfId="0" applyFont="true" applyBorder="true" applyAlignment="true" applyProtection="false">
      <alignment horizontal="right" vertical="top" textRotation="0" wrapText="true" indent="0" shrinkToFit="false"/>
      <protection locked="true" hidden="false"/>
    </xf>
    <xf numFmtId="164" fontId="4" fillId="0" borderId="19"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3" shrinkToFit="false"/>
      <protection locked="true" hidden="false"/>
    </xf>
    <xf numFmtId="164" fontId="0" fillId="0" borderId="0" xfId="0" applyFont="true" applyBorder="false" applyAlignment="true" applyProtection="false">
      <alignment horizontal="left" vertical="bottom" textRotation="0" wrapText="false" indent="3" shrinkToFit="false"/>
      <protection locked="true" hidden="false"/>
    </xf>
    <xf numFmtId="164" fontId="4" fillId="0" borderId="0" xfId="0" applyFont="true" applyBorder="true" applyAlignment="true" applyProtection="false">
      <alignment horizontal="left" vertical="bottom" textRotation="0" wrapText="false" indent="3" shrinkToFit="false"/>
      <protection locked="true" hidden="false"/>
    </xf>
    <xf numFmtId="164" fontId="4" fillId="0" borderId="0" xfId="0" applyFont="true" applyBorder="false" applyAlignment="true" applyProtection="false">
      <alignment horizontal="left" vertical="bottom" textRotation="0" wrapText="false" indent="3" shrinkToFit="false"/>
      <protection locked="true" hidden="false"/>
    </xf>
    <xf numFmtId="164" fontId="0" fillId="0" borderId="2" xfId="0" applyFont="true" applyBorder="true" applyAlignment="true" applyProtection="false">
      <alignment horizontal="righ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true" applyProtection="false">
      <alignment horizontal="right" vertical="top" textRotation="0" wrapText="true" indent="0" shrinkToFit="false"/>
      <protection locked="true" hidden="false"/>
    </xf>
    <xf numFmtId="164" fontId="23" fillId="0"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3" shrinkToFit="false"/>
      <protection locked="true" hidden="false"/>
    </xf>
    <xf numFmtId="164" fontId="4" fillId="0" borderId="0" xfId="0" applyFont="true" applyBorder="true" applyAlignment="true" applyProtection="false">
      <alignment horizontal="left" vertical="top" textRotation="0" wrapText="true" indent="1" shrinkToFit="false"/>
      <protection locked="true" hidden="false"/>
    </xf>
    <xf numFmtId="164" fontId="23" fillId="0" borderId="20" xfId="0" applyFont="true" applyBorder="true" applyAlignment="true" applyProtection="false">
      <alignment horizontal="right" vertical="top" textRotation="0" wrapText="true" indent="0" shrinkToFit="false"/>
      <protection locked="true" hidden="false"/>
    </xf>
    <xf numFmtId="164" fontId="23" fillId="0" borderId="3" xfId="0" applyFont="true" applyBorder="true" applyAlignment="true" applyProtection="false">
      <alignment horizontal="right"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righ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false" indent="3"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20"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0" fillId="0" borderId="18" xfId="0" applyFont="true" applyBorder="true" applyAlignment="true" applyProtection="false">
      <alignment horizontal="right" vertical="top" textRotation="0" wrapText="true" indent="0" shrinkToFit="false"/>
      <protection locked="true" hidden="false"/>
    </xf>
    <xf numFmtId="164" fontId="4" fillId="0" borderId="21"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6" fillId="0" borderId="2" xfId="0" applyFont="true" applyBorder="true" applyAlignment="true" applyProtection="false">
      <alignment horizontal="left" vertical="top" textRotation="0" wrapText="false" indent="3"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16" fillId="0" borderId="22" xfId="0" applyFont="true" applyBorder="true" applyAlignment="true" applyProtection="false">
      <alignment horizontal="left" vertical="top" textRotation="0" wrapText="false" indent="3" shrinkToFit="false"/>
      <protection locked="true" hidden="false"/>
    </xf>
    <xf numFmtId="164" fontId="16" fillId="0" borderId="23"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true" applyAlignment="true" applyProtection="false">
      <alignment horizontal="general" vertical="top" textRotation="0" wrapText="true" indent="0" shrinkToFit="false"/>
      <protection locked="true" hidden="false"/>
    </xf>
    <xf numFmtId="165" fontId="4" fillId="5" borderId="0" xfId="0" applyFont="true" applyBorder="true" applyAlignment="true" applyProtection="false">
      <alignment horizontal="left" vertical="top" textRotation="0" wrapText="true" indent="0" shrinkToFit="false"/>
      <protection locked="true" hidden="false"/>
    </xf>
    <xf numFmtId="164" fontId="4" fillId="0" borderId="2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19"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23" fillId="0" borderId="2" xfId="0" applyFont="true" applyBorder="true" applyAlignment="true" applyProtection="false">
      <alignment horizontal="center" vertical="top" textRotation="0" wrapText="false" indent="0" shrinkToFit="false"/>
      <protection locked="true" hidden="false"/>
    </xf>
    <xf numFmtId="164" fontId="23" fillId="0" borderId="22" xfId="0" applyFont="true" applyBorder="true" applyAlignment="true" applyProtection="false">
      <alignment horizontal="center" vertical="top" textRotation="0" wrapText="false" indent="0" shrinkToFit="false"/>
      <protection locked="true" hidden="false"/>
    </xf>
    <xf numFmtId="164" fontId="4" fillId="0" borderId="23" xfId="0" applyFont="true" applyBorder="true" applyAlignment="true" applyProtection="false">
      <alignment horizontal="left" vertical="top" textRotation="0" wrapText="true" indent="0" shrinkToFit="false"/>
      <protection locked="true" hidden="false"/>
    </xf>
    <xf numFmtId="164" fontId="4" fillId="0" borderId="20"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4" fillId="0" borderId="22" xfId="0" applyFont="true" applyBorder="true" applyAlignment="true" applyProtection="false">
      <alignment horizontal="center" vertical="top" textRotation="0" wrapText="false" indent="0" shrinkToFit="false"/>
      <protection locked="true" hidden="false"/>
    </xf>
    <xf numFmtId="164" fontId="23" fillId="0" borderId="23" xfId="0" applyFont="true" applyBorder="true" applyAlignment="true" applyProtection="false">
      <alignment horizontal="left" vertical="top" textRotation="0" wrapText="true" indent="0" shrinkToFit="false"/>
      <protection locked="true" hidden="false"/>
    </xf>
    <xf numFmtId="164" fontId="16" fillId="0" borderId="23"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center" vertical="top" textRotation="0" wrapText="true" indent="0" shrinkToFit="false"/>
      <protection locked="true" hidden="false"/>
    </xf>
    <xf numFmtId="164" fontId="16" fillId="0" borderId="19" xfId="0" applyFont="true" applyBorder="true" applyAlignment="true" applyProtection="false">
      <alignment horizontal="general" vertical="top" textRotation="0" wrapText="true" indent="0" shrinkToFit="false"/>
      <protection locked="true" hidden="false"/>
    </xf>
    <xf numFmtId="164" fontId="16" fillId="0" borderId="4" xfId="0" applyFont="true" applyBorder="true" applyAlignment="true" applyProtection="false">
      <alignment horizontal="left" vertical="top" textRotation="0" wrapText="false" indent="0" shrinkToFit="false"/>
      <protection locked="true" hidden="false"/>
    </xf>
    <xf numFmtId="164" fontId="16" fillId="0" borderId="20" xfId="0" applyFont="true" applyBorder="true" applyAlignment="true" applyProtection="false">
      <alignment horizontal="left" vertical="top" textRotation="0" wrapText="tru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24" xfId="0" applyFont="true" applyBorder="true" applyAlignment="true" applyProtection="false">
      <alignment horizontal="lef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false" indent="0" shrinkToFit="false"/>
      <protection locked="true" hidden="false"/>
    </xf>
    <xf numFmtId="164" fontId="16" fillId="0" borderId="21" xfId="0" applyFont="true" applyBorder="true" applyAlignment="true" applyProtection="false">
      <alignment horizontal="left" vertical="top" textRotation="0" wrapText="true" indent="0" shrinkToFit="false"/>
      <protection locked="true" hidden="false"/>
    </xf>
    <xf numFmtId="164" fontId="16" fillId="0" borderId="25" xfId="0" applyFont="true" applyBorder="true" applyAlignment="true" applyProtection="false">
      <alignment horizontal="left" vertical="top" textRotation="0" wrapText="true" indent="0" shrinkToFit="false"/>
      <protection locked="true" hidden="false"/>
    </xf>
    <xf numFmtId="164" fontId="16" fillId="0" borderId="20" xfId="0" applyFont="true" applyBorder="true" applyAlignment="true" applyProtection="false">
      <alignment horizontal="left" vertical="top" textRotation="0" wrapText="false" indent="3"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right" vertical="bottom" textRotation="0" wrapText="false" indent="0" shrinkToFit="false"/>
      <protection locked="true" hidden="false"/>
    </xf>
    <xf numFmtId="164" fontId="6"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8" fillId="0"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4" fontId="30" fillId="0" borderId="26" xfId="0" applyFont="true" applyBorder="true" applyAlignment="true" applyProtection="false">
      <alignment horizontal="center" vertical="center" textRotation="0" wrapText="false" indent="0" shrinkToFit="false"/>
      <protection locked="true" hidden="false"/>
    </xf>
    <xf numFmtId="164" fontId="30" fillId="0" borderId="27" xfId="0" applyFont="true" applyBorder="true" applyAlignment="true" applyProtection="false">
      <alignment horizontal="center" vertical="center" textRotation="0" wrapText="false" indent="0" shrinkToFit="false"/>
      <protection locked="true" hidden="false"/>
    </xf>
    <xf numFmtId="164" fontId="30" fillId="0" borderId="28"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5" fontId="30" fillId="0" borderId="6" xfId="0" applyFont="true" applyBorder="true" applyAlignment="true" applyProtection="false">
      <alignment horizontal="right" vertical="center" textRotation="0" wrapText="false" indent="0" shrinkToFit="false"/>
      <protection locked="true" hidden="false"/>
    </xf>
    <xf numFmtId="165" fontId="30" fillId="0" borderId="29" xfId="0" applyFont="true" applyBorder="true" applyAlignment="true" applyProtection="false">
      <alignment horizontal="right" vertical="center" textRotation="0" wrapText="false" indent="0" shrinkToFit="false"/>
      <protection locked="true" hidden="false"/>
    </xf>
    <xf numFmtId="165" fontId="30" fillId="0" borderId="5" xfId="0" applyFont="true" applyBorder="true" applyAlignment="true" applyProtection="false">
      <alignment horizontal="right" vertical="center" textRotation="0" wrapText="false" indent="0" shrinkToFit="false"/>
      <protection locked="true" hidden="false"/>
    </xf>
    <xf numFmtId="164" fontId="30" fillId="0" borderId="0" xfId="0" applyFont="true" applyBorder="true" applyAlignment="true" applyProtection="false">
      <alignment horizontal="right" vertical="center" textRotation="0" wrapText="false" indent="0" shrinkToFit="false"/>
      <protection locked="true" hidden="false"/>
    </xf>
    <xf numFmtId="164" fontId="30" fillId="0" borderId="30" xfId="0" applyFont="true" applyBorder="true" applyAlignment="true" applyProtection="false">
      <alignment horizontal="center" vertical="center" textRotation="0" wrapText="false" indent="0" shrinkToFit="false"/>
      <protection locked="true" hidden="false"/>
    </xf>
    <xf numFmtId="164" fontId="30" fillId="0" borderId="31" xfId="0" applyFont="true" applyBorder="true" applyAlignment="true" applyProtection="false">
      <alignment horizontal="center" vertical="center" textRotation="0" wrapText="false" indent="0" shrinkToFit="false"/>
      <protection locked="true" hidden="false"/>
    </xf>
    <xf numFmtId="164" fontId="30" fillId="0" borderId="32" xfId="0" applyFont="true" applyBorder="true" applyAlignment="true" applyProtection="false">
      <alignment horizontal="center" vertical="center" textRotation="0" wrapText="false" indent="0" shrinkToFit="false"/>
      <protection locked="true" hidden="false"/>
    </xf>
    <xf numFmtId="164" fontId="30" fillId="0" borderId="0" xfId="21" applyFont="true" applyBorder="true" applyAlignment="true" applyProtection="false">
      <alignment horizontal="left" vertical="center" textRotation="0" wrapText="true" indent="0" shrinkToFit="false"/>
      <protection locked="true" hidden="false"/>
    </xf>
    <xf numFmtId="165" fontId="30" fillId="0" borderId="8" xfId="0" applyFont="true" applyBorder="true" applyAlignment="true" applyProtection="false">
      <alignment horizontal="right" vertical="center" textRotation="0" wrapText="false" indent="0" shrinkToFit="false"/>
      <protection locked="true" hidden="false"/>
    </xf>
    <xf numFmtId="165" fontId="30" fillId="0" borderId="7" xfId="0" applyFont="true" applyBorder="true" applyAlignment="true" applyProtection="false">
      <alignment horizontal="right" vertical="center" textRotation="0" wrapText="false" indent="0" shrinkToFit="false"/>
      <protection locked="true" hidden="false"/>
    </xf>
    <xf numFmtId="164" fontId="30" fillId="0" borderId="33" xfId="0" applyFont="true" applyBorder="true" applyAlignment="true" applyProtection="false">
      <alignment horizontal="center" vertical="center" textRotation="0" wrapText="false" indent="0" shrinkToFit="false"/>
      <protection locked="true" hidden="false"/>
    </xf>
    <xf numFmtId="164" fontId="30" fillId="0" borderId="34" xfId="0" applyFont="true" applyBorder="true" applyAlignment="true" applyProtection="false">
      <alignment horizontal="center" vertical="center" textRotation="0" wrapText="false" indent="0" shrinkToFit="false"/>
      <protection locked="true" hidden="false"/>
    </xf>
    <xf numFmtId="164" fontId="30" fillId="0" borderId="35" xfId="0" applyFont="true" applyBorder="true" applyAlignment="true" applyProtection="false">
      <alignment horizontal="center" vertical="center" textRotation="0" wrapText="false" indent="0" shrinkToFit="false"/>
      <protection locked="true" hidden="false"/>
    </xf>
    <xf numFmtId="164" fontId="31" fillId="0" borderId="0" xfId="21" applyFont="true" applyBorder="false" applyAlignment="false" applyProtection="false">
      <alignment horizontal="general" vertical="bottom" textRotation="0" wrapText="false" indent="0" shrinkToFit="false"/>
      <protection locked="true" hidden="false"/>
    </xf>
    <xf numFmtId="164" fontId="30" fillId="0" borderId="0" xfId="21" applyFont="true" applyBorder="false" applyAlignment="true" applyProtection="false">
      <alignment horizontal="general" vertical="center" textRotation="0" wrapText="true" indent="0" shrinkToFit="false"/>
      <protection locked="true" hidden="false"/>
    </xf>
    <xf numFmtId="164" fontId="30" fillId="0" borderId="0" xfId="21" applyFont="true" applyBorder="true" applyAlignment="true" applyProtection="false">
      <alignment horizontal="left" vertical="top" textRotation="0" wrapText="true" indent="0" shrinkToFit="false"/>
      <protection locked="true" hidden="false"/>
    </xf>
    <xf numFmtId="165" fontId="30" fillId="0" borderId="36" xfId="0" applyFont="true" applyBorder="true" applyAlignment="true" applyProtection="false">
      <alignment horizontal="right" vertical="center" textRotation="0" wrapText="false" indent="0" shrinkToFit="false"/>
      <protection locked="true" hidden="false"/>
    </xf>
    <xf numFmtId="165" fontId="30" fillId="0" borderId="9" xfId="0" applyFont="true" applyBorder="true" applyAlignment="true" applyProtection="false">
      <alignment horizontal="right" vertical="center" textRotation="0" wrapText="false" indent="0" shrinkToFit="false"/>
      <protection locked="true" hidden="false"/>
    </xf>
    <xf numFmtId="165" fontId="30" fillId="0" borderId="35" xfId="0" applyFont="true" applyBorder="true" applyAlignment="true" applyProtection="false">
      <alignment horizontal="right" vertical="center" textRotation="0" wrapText="false" indent="0" shrinkToFit="false"/>
      <protection locked="true" hidden="false"/>
    </xf>
    <xf numFmtId="164" fontId="4" fillId="0" borderId="0" xfId="21" applyFont="false" applyBorder="true" applyAlignment="true" applyProtection="false">
      <alignment horizontal="right" vertical="bottom" textRotation="0" wrapText="false" indent="0" shrinkToFit="false"/>
      <protection locked="true" hidden="false"/>
    </xf>
    <xf numFmtId="165" fontId="4" fillId="0" borderId="7" xfId="21" applyFont="false" applyBorder="true" applyAlignment="true" applyProtection="false">
      <alignment horizontal="right" vertical="bottom" textRotation="0" wrapText="false" indent="0" shrinkToFit="false"/>
      <protection locked="true" hidden="false"/>
    </xf>
    <xf numFmtId="165" fontId="30" fillId="0" borderId="0" xfId="21" applyFont="true" applyBorder="true" applyAlignment="true" applyProtection="false">
      <alignment horizontal="left" vertical="bottom" textRotation="0" wrapText="true" indent="0" shrinkToFit="false"/>
      <protection locked="true" hidden="false"/>
    </xf>
    <xf numFmtId="164" fontId="30" fillId="0" borderId="0" xfId="0" applyFont="true" applyBorder="true" applyAlignment="true" applyProtection="false">
      <alignment horizontal="right" vertical="center" textRotation="0" wrapText="false" indent="0" shrinkToFit="false"/>
      <protection locked="true" hidden="false"/>
    </xf>
    <xf numFmtId="165" fontId="4" fillId="0" borderId="9" xfId="21" applyFont="false" applyBorder="true" applyAlignment="true" applyProtection="false">
      <alignment horizontal="right" vertical="bottom" textRotation="0" wrapText="false" indent="0" shrinkToFit="false"/>
      <protection locked="true" hidden="false"/>
    </xf>
    <xf numFmtId="165" fontId="4" fillId="0" borderId="35" xfId="21" applyFont="false" applyBorder="true" applyAlignment="true" applyProtection="false">
      <alignment horizontal="right"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false" indent="0" shrinkToFit="false"/>
      <protection locked="true" hidden="false"/>
    </xf>
    <xf numFmtId="164" fontId="30" fillId="0" borderId="0" xfId="21" applyFont="true" applyBorder="true" applyAlignment="true" applyProtection="false">
      <alignment horizontal="left" vertical="bottom" textRotation="0" wrapText="false" indent="0" shrinkToFit="false"/>
      <protection locked="true" hidden="false"/>
    </xf>
    <xf numFmtId="165" fontId="30" fillId="0" borderId="0" xfId="21" applyFont="true" applyBorder="true" applyAlignment="true" applyProtection="false">
      <alignment horizontal="left" vertical="top" textRotation="0" wrapText="true" indent="0" shrinkToFit="false"/>
      <protection locked="true" hidden="false"/>
    </xf>
    <xf numFmtId="164" fontId="4" fillId="6" borderId="0" xfId="21" applyFont="false" applyBorder="false" applyAlignment="false" applyProtection="false">
      <alignment horizontal="general" vertical="bottom" textRotation="0" wrapText="false" indent="0" shrinkToFit="false"/>
      <protection locked="true" hidden="false"/>
    </xf>
    <xf numFmtId="164" fontId="4" fillId="6" borderId="0" xfId="21" applyFont="false" applyBorder="true" applyAlignment="false" applyProtection="false">
      <alignment horizontal="general" vertical="bottom" textRotation="0" wrapText="false" indent="0" shrinkToFit="false"/>
      <protection locked="true" hidden="false"/>
    </xf>
    <xf numFmtId="164" fontId="30" fillId="0" borderId="0" xfId="21"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1" shrinkToFit="false"/>
      <protection locked="true" hidden="false"/>
    </xf>
    <xf numFmtId="165" fontId="32" fillId="0" borderId="0" xfId="0" applyFont="true" applyBorder="true" applyAlignment="true" applyProtection="false">
      <alignment horizontal="left" vertical="top" textRotation="0" wrapText="true" indent="0" shrinkToFit="false"/>
      <protection locked="true" hidden="false"/>
    </xf>
    <xf numFmtId="164" fontId="32" fillId="0" borderId="0" xfId="0" applyFont="true" applyBorder="true" applyAlignment="true" applyProtection="false">
      <alignment horizontal="left" vertical="top" textRotation="0" wrapText="tru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5" fontId="30" fillId="0" borderId="0" xfId="0" applyFont="true" applyBorder="true" applyAlignment="true" applyProtection="false">
      <alignment horizontal="left" vertical="top" textRotation="0" wrapText="true" indent="0" shrinkToFit="false"/>
      <protection locked="true" hidden="false"/>
    </xf>
    <xf numFmtId="164" fontId="30" fillId="0" borderId="0" xfId="21" applyFont="true" applyBorder="true" applyAlignment="false" applyProtection="false">
      <alignment horizontal="general" vertical="bottom" textRotation="0" wrapText="false" indent="0" shrinkToFit="false"/>
      <protection locked="true" hidden="false"/>
    </xf>
    <xf numFmtId="165" fontId="30" fillId="0" borderId="0" xfId="21"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7" borderId="37" xfId="0" applyFont="true" applyBorder="true" applyAlignment="true" applyProtection="true">
      <alignment horizontal="left"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37" xfId="0" applyFont="false" applyBorder="true" applyAlignment="true" applyProtection="true">
      <alignment horizontal="center" vertical="bottom" textRotation="0" wrapText="false" indent="0" shrinkToFit="false"/>
      <protection locked="true" hidden="false"/>
    </xf>
    <xf numFmtId="165" fontId="34" fillId="0" borderId="3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21" fillId="0" borderId="4" xfId="0" applyFont="true" applyBorder="true" applyAlignment="true" applyProtection="true">
      <alignment horizontal="left" vertical="bottom" textRotation="0" wrapText="false" indent="0" shrinkToFit="false"/>
      <protection locked="true" hidden="false"/>
    </xf>
    <xf numFmtId="164" fontId="27" fillId="0" borderId="4"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37" fillId="0" borderId="0" xfId="0" applyFont="true" applyBorder="true" applyAlignment="true" applyProtection="true">
      <alignment horizontal="right" vertical="bottom" textRotation="0" wrapText="false" indent="0" shrinkToFit="false"/>
      <protection locked="true" hidden="false"/>
    </xf>
    <xf numFmtId="165" fontId="37"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4" fillId="7" borderId="37" xfId="0" applyFont="true" applyBorder="true" applyAlignment="true" applyProtection="true">
      <alignment horizontal="general" vertical="bottom" textRotation="0" wrapText="false" indent="0" shrinkToFit="false"/>
      <protection locked="false" hidden="false"/>
    </xf>
    <xf numFmtId="166" fontId="4" fillId="7" borderId="37" xfId="0" applyFont="true" applyBorder="true" applyAlignment="false" applyProtection="true">
      <alignment horizontal="general" vertical="bottom" textRotation="0" wrapText="false" indent="0" shrinkToFit="false"/>
      <protection locked="false" hidden="false"/>
    </xf>
    <xf numFmtId="166" fontId="4" fillId="7" borderId="38"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1" shrinkToFit="false"/>
      <protection locked="true" hidden="false"/>
    </xf>
    <xf numFmtId="166" fontId="0" fillId="0" borderId="0" xfId="0" applyFont="false" applyBorder="true" applyAlignment="true" applyProtection="true">
      <alignment horizontal="general" vertical="bottom" textRotation="0" wrapText="false" indent="0" shrinkToFit="false"/>
      <protection locked="true" hidden="false"/>
    </xf>
    <xf numFmtId="166" fontId="0" fillId="7" borderId="37" xfId="0" applyFont="fals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5"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1" shrinkToFit="false"/>
      <protection locked="true" hidden="false"/>
    </xf>
    <xf numFmtId="164" fontId="0" fillId="0" borderId="0" xfId="0" applyFont="true" applyBorder="false" applyAlignment="true" applyProtection="true">
      <alignment horizontal="left" vertical="bottom" textRotation="0" wrapText="false" indent="1" shrinkToFit="false"/>
      <protection locked="true" hidden="false"/>
    </xf>
    <xf numFmtId="164" fontId="4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right" vertical="bottom" textRotation="0" wrapText="false" indent="0" shrinkToFit="false"/>
      <protection locked="true" hidden="false"/>
    </xf>
    <xf numFmtId="164" fontId="0" fillId="0" borderId="37" xfId="0" applyFont="fals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6" fontId="0" fillId="0" borderId="37" xfId="0" applyFont="false" applyBorder="true" applyAlignment="false" applyProtection="true">
      <alignment horizontal="general" vertical="bottom" textRotation="0" wrapText="false" indent="0" shrinkToFit="false"/>
      <protection locked="true" hidden="false"/>
    </xf>
    <xf numFmtId="166" fontId="0" fillId="7" borderId="37" xfId="0" applyFont="false" applyBorder="true" applyAlignment="false" applyProtection="true">
      <alignment horizontal="general" vertical="bottom" textRotation="0" wrapText="false" indent="0" shrinkToFit="false"/>
      <protection locked="false" hidden="false"/>
    </xf>
    <xf numFmtId="168" fontId="4" fillId="0" borderId="0" xfId="0" applyFont="true" applyBorder="tru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true"/>
    </xf>
    <xf numFmtId="164" fontId="4" fillId="7" borderId="37" xfId="0" applyFont="true" applyBorder="true" applyAlignment="true" applyProtection="true">
      <alignment horizontal="left" vertical="bottom" textRotation="0" wrapText="false" indent="0" shrinkToFit="false"/>
      <protection locked="false" hidden="false"/>
    </xf>
    <xf numFmtId="164" fontId="0" fillId="7" borderId="37" xfId="0" applyFont="true" applyBorder="true" applyAlignment="true" applyProtection="true">
      <alignment horizontal="center" vertical="bottom" textRotation="0" wrapText="false" indent="0" shrinkToFit="false"/>
      <protection locked="false" hidden="false"/>
    </xf>
    <xf numFmtId="169" fontId="21" fillId="8" borderId="0" xfId="0" applyFont="true" applyBorder="true" applyAlignment="true" applyProtection="true">
      <alignment horizontal="center" vertical="bottom" textRotation="0" wrapText="false" indent="0" shrinkToFit="false"/>
      <protection locked="true" hidden="true"/>
    </xf>
    <xf numFmtId="166" fontId="21" fillId="0" borderId="0" xfId="0" applyFont="true" applyBorder="true" applyAlignment="false" applyProtection="true">
      <alignment horizontal="general" vertical="bottom" textRotation="0" wrapText="false" indent="0" shrinkToFit="false"/>
      <protection locked="true" hidden="true"/>
    </xf>
    <xf numFmtId="168" fontId="21" fillId="0" borderId="0" xfId="0" applyFont="true" applyBorder="true" applyAlignment="false" applyProtection="true">
      <alignment horizontal="general" vertical="bottom" textRotation="0" wrapText="false" indent="0" shrinkToFit="false"/>
      <protection locked="true" hidden="true"/>
    </xf>
    <xf numFmtId="164" fontId="0" fillId="0" borderId="0" xfId="0" applyFont="false" applyBorder="true" applyAlignment="true" applyProtection="true">
      <alignment horizontal="left" vertical="top" textRotation="0" wrapText="true" indent="0" shrinkToFit="false"/>
      <protection locked="true" hidden="false"/>
    </xf>
    <xf numFmtId="170" fontId="0" fillId="7" borderId="37" xfId="0" applyFont="false" applyBorder="true" applyAlignment="true" applyProtection="true">
      <alignment horizontal="left" vertical="bottom" textRotation="0" wrapText="false" indent="0" shrinkToFit="false"/>
      <protection locked="false" hidden="false"/>
    </xf>
    <xf numFmtId="164" fontId="21" fillId="0" borderId="0" xfId="0" applyFont="true" applyBorder="true" applyAlignment="true" applyProtection="true">
      <alignment horizontal="general" vertical="bottom" textRotation="0" wrapText="false" indent="0" shrinkToFit="false"/>
      <protection locked="true" hidden="true"/>
    </xf>
    <xf numFmtId="164" fontId="21" fillId="0" borderId="0" xfId="0" applyFont="true" applyBorder="true" applyAlignment="true" applyProtection="true">
      <alignment horizontal="right" vertical="bottom" textRotation="0" wrapText="false" indent="0" shrinkToFit="false"/>
      <protection locked="true" hidden="true"/>
    </xf>
    <xf numFmtId="168" fontId="21" fillId="0" borderId="0" xfId="0" applyFont="true" applyBorder="true" applyAlignment="true" applyProtection="true">
      <alignment horizontal="general" vertical="bottom" textRotation="0" wrapText="false" indent="0" shrinkToFit="false"/>
      <protection locked="true" hidden="true"/>
    </xf>
    <xf numFmtId="164" fontId="0" fillId="9" borderId="9" xfId="0" applyFont="false" applyBorder="true" applyAlignment="true" applyProtection="true">
      <alignment horizontal="general" vertical="bottom" textRotation="0" wrapText="false" indent="0" shrinkToFit="false"/>
      <protection locked="true" hidden="false"/>
    </xf>
    <xf numFmtId="164" fontId="6" fillId="9" borderId="29" xfId="0" applyFont="true" applyBorder="true" applyAlignment="true" applyProtection="false">
      <alignment horizontal="left"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71"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top" textRotation="0" wrapText="false" indent="0" shrinkToFit="false"/>
      <protection locked="true" hidden="false"/>
    </xf>
    <xf numFmtId="164" fontId="0" fillId="7" borderId="37" xfId="0" applyFont="false" applyBorder="true" applyAlignment="true" applyProtection="true">
      <alignment horizontal="general" vertical="top" textRotation="0" wrapText="false" indent="0" shrinkToFit="false"/>
      <protection locked="false" hidden="false"/>
    </xf>
    <xf numFmtId="167" fontId="0" fillId="0" borderId="0" xfId="0" applyFont="fals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left" vertical="top" textRotation="0" wrapText="false" indent="0" shrinkToFit="false"/>
      <protection locked="true" hidden="false"/>
    </xf>
    <xf numFmtId="164" fontId="0" fillId="0" borderId="0" xfId="0" applyFont="false" applyBorder="true" applyAlignment="true" applyProtection="true">
      <alignment horizontal="left" vertical="top" textRotation="0" wrapText="false" indent="4" shrinkToFit="false"/>
      <protection locked="true" hidden="false"/>
    </xf>
    <xf numFmtId="164" fontId="0" fillId="0" borderId="0" xfId="0" applyFont="true" applyBorder="true" applyAlignment="true" applyProtection="true">
      <alignment horizontal="right" vertical="top"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top" textRotation="0" wrapText="true" indent="0" shrinkToFit="false"/>
      <protection locked="true" hidden="false"/>
    </xf>
    <xf numFmtId="164" fontId="0" fillId="7" borderId="37" xfId="0" applyFont="false" applyBorder="true" applyAlignment="true" applyProtection="true">
      <alignment horizontal="left" vertical="bottom" textRotation="0" wrapText="true" indent="0" shrinkToFit="false"/>
      <protection locked="false" hidden="false"/>
    </xf>
    <xf numFmtId="164" fontId="0" fillId="7" borderId="37" xfId="0" applyFont="false" applyBorder="true" applyAlignment="true" applyProtection="true">
      <alignment horizontal="general" vertical="bottom" textRotation="0" wrapText="true" indent="0" shrinkToFit="false"/>
      <protection locked="false" hidden="false"/>
    </xf>
    <xf numFmtId="165" fontId="0" fillId="9"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true" applyAlignment="true" applyProtection="false">
      <alignment horizontal="left" vertical="top" textRotation="0" wrapText="true" indent="1"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6" fillId="0" borderId="37"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false" indent="0" shrinkToFit="false"/>
      <protection locked="true" hidden="false"/>
    </xf>
    <xf numFmtId="164" fontId="4" fillId="7" borderId="37" xfId="0" applyFont="true" applyBorder="true" applyAlignment="true" applyProtection="true">
      <alignment horizontal="left" vertical="top" textRotation="0" wrapText="false" indent="0" shrinkToFit="false"/>
      <protection locked="false" hidden="false"/>
    </xf>
    <xf numFmtId="164" fontId="0" fillId="7" borderId="37" xfId="0" applyFont="true" applyBorder="true" applyAlignment="true" applyProtection="true">
      <alignment horizontal="left" vertical="top" textRotation="0" wrapText="tru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7" borderId="37" xfId="0" applyFont="true" applyBorder="true" applyAlignment="true" applyProtection="true">
      <alignment horizontal="left" vertical="top" textRotation="0" wrapText="true" indent="0" shrinkToFit="false"/>
      <protection locked="fals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left" vertical="bottom"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5" fillId="8" borderId="0" xfId="0" applyFont="tru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5" fillId="8" borderId="0" xfId="0" applyFont="true" applyBorder="true" applyAlignment="true" applyProtection="true">
      <alignment horizontal="right" vertical="center" textRotation="90" wrapText="true" indent="0" shrinkToFit="false"/>
      <protection locked="true" hidden="false"/>
    </xf>
    <xf numFmtId="165" fontId="0" fillId="0" borderId="0" xfId="0" applyFont="false" applyBorder="true" applyAlignment="true" applyProtection="true">
      <alignment horizontal="general" vertical="bottom" textRotation="0" wrapText="true" indent="0" shrinkToFit="false"/>
      <protection locked="true" hidden="false"/>
    </xf>
    <xf numFmtId="164" fontId="0" fillId="7" borderId="37" xfId="0" applyFont="false" applyBorder="true" applyAlignment="true" applyProtection="true">
      <alignment horizontal="center" vertical="center" textRotation="0" wrapText="true" indent="0" shrinkToFit="false"/>
      <protection locked="fals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9" borderId="0" xfId="0" applyFont="true" applyBorder="false" applyAlignment="true" applyProtection="true">
      <alignment horizontal="left" vertical="bottom" textRotation="0" wrapText="false" indent="0" shrinkToFit="false"/>
      <protection locked="true" hidden="false"/>
    </xf>
    <xf numFmtId="171" fontId="0" fillId="9" borderId="0" xfId="0" applyFont="false" applyBorder="false" applyAlignment="true" applyProtection="true">
      <alignment horizontal="general" vertical="bottom" textRotation="0" wrapText="false" indent="0" shrinkToFit="false"/>
      <protection locked="true" hidden="false"/>
    </xf>
    <xf numFmtId="164" fontId="4" fillId="9"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4" fillId="7" borderId="37" xfId="0" applyFont="true" applyBorder="true" applyAlignment="true" applyProtection="true">
      <alignment horizontal="general" vertical="bottom" textRotation="0" wrapText="false" indent="0" shrinkToFit="false"/>
      <protection locked="false" hidden="false"/>
    </xf>
    <xf numFmtId="164" fontId="0" fillId="7" borderId="37" xfId="0" applyFont="fals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9"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9"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26"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5" fillId="0" borderId="2" xfId="0" applyFont="true" applyBorder="true" applyAlignment="true" applyProtection="true">
      <alignment horizontal="center" vertical="bottom" textRotation="0" wrapText="true" indent="0" shrinkToFit="false"/>
      <protection locked="true" hidden="false"/>
    </xf>
    <xf numFmtId="164" fontId="45" fillId="0" borderId="0" xfId="0" applyFont="tru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true">
      <alignment horizontal="center" vertical="bottom" textRotation="0" wrapText="false" indent="0" shrinkToFit="false"/>
      <protection locked="true" hidden="false"/>
    </xf>
    <xf numFmtId="165" fontId="45" fillId="0" borderId="2" xfId="0" applyFont="true" applyBorder="true" applyAlignment="true" applyProtection="true">
      <alignment horizontal="center" vertical="bottom" textRotation="0" wrapText="false" indent="0" shrinkToFit="false"/>
      <protection locked="true" hidden="false"/>
    </xf>
    <xf numFmtId="165" fontId="45" fillId="0" borderId="1" xfId="0" applyFont="true" applyBorder="true" applyAlignment="true" applyProtection="true">
      <alignment horizontal="center" vertical="bottom" textRotation="0" wrapText="false" indent="0" shrinkToFit="false"/>
      <protection locked="true" hidden="false"/>
    </xf>
    <xf numFmtId="164" fontId="45" fillId="0" borderId="0" xfId="0" applyFont="true" applyBorder="true" applyAlignment="true" applyProtection="true">
      <alignment horizontal="general" vertical="bottom" textRotation="0" wrapText="false" indent="0" shrinkToFit="false"/>
      <protection locked="true" hidden="false"/>
    </xf>
    <xf numFmtId="164" fontId="45"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20"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10" borderId="18" xfId="0" applyFont="true" applyBorder="true" applyAlignment="true" applyProtection="true">
      <alignment horizontal="center" vertical="bottom" textRotation="0" wrapText="true" indent="0" shrinkToFit="false"/>
      <protection locked="true" hidden="false"/>
    </xf>
    <xf numFmtId="164" fontId="5" fillId="0" borderId="40" xfId="0" applyFont="true" applyBorder="true" applyAlignment="true" applyProtection="true">
      <alignment horizontal="center" vertical="bottom" textRotation="0" wrapText="true" indent="0" shrinkToFit="false"/>
      <protection locked="true" hidden="false"/>
    </xf>
    <xf numFmtId="165" fontId="0" fillId="0" borderId="2" xfId="0" applyFont="false" applyBorder="true" applyAlignment="true" applyProtection="true">
      <alignment horizontal="center" vertical="bottom" textRotation="0" wrapText="true" indent="0" shrinkToFit="false"/>
      <protection locked="true" hidden="false"/>
    </xf>
    <xf numFmtId="165" fontId="0" fillId="0" borderId="0" xfId="0" applyFont="false" applyBorder="true" applyAlignment="true" applyProtection="true">
      <alignment horizontal="center" vertical="bottom" textRotation="0" wrapText="true" indent="0" shrinkToFit="false"/>
      <protection locked="true" hidden="false"/>
    </xf>
    <xf numFmtId="165" fontId="0" fillId="0" borderId="1" xfId="0" applyFont="false" applyBorder="true" applyAlignment="true" applyProtection="true">
      <alignment horizontal="center" vertical="bottom"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5" fontId="4" fillId="7" borderId="37" xfId="0" applyFont="true" applyBorder="true" applyAlignment="false" applyProtection="true">
      <alignment horizontal="general" vertical="bottom" textRotation="0" wrapText="false" indent="0" shrinkToFit="false"/>
      <protection locked="false" hidden="false"/>
    </xf>
    <xf numFmtId="164" fontId="4" fillId="7" borderId="37" xfId="0" applyFont="true" applyBorder="true" applyAlignment="false" applyProtection="true">
      <alignment horizontal="general" vertical="bottom" textRotation="0" wrapText="false" indent="0" shrinkToFit="false"/>
      <protection locked="false" hidden="false"/>
    </xf>
    <xf numFmtId="164" fontId="4" fillId="7" borderId="21" xfId="0" applyFont="true" applyBorder="true" applyAlignment="false" applyProtection="true">
      <alignment horizontal="general" vertical="bottom" textRotation="0" wrapText="false" indent="0" shrinkToFit="false"/>
      <protection locked="false" hidden="false"/>
    </xf>
    <xf numFmtId="166" fontId="4" fillId="0" borderId="21" xfId="0" applyFont="true" applyBorder="true" applyAlignment="false" applyProtection="true">
      <alignment horizontal="general" vertical="bottom" textRotation="0" wrapText="false" indent="0" shrinkToFit="false"/>
      <protection locked="true" hidden="false"/>
    </xf>
    <xf numFmtId="166" fontId="4" fillId="10" borderId="18" xfId="0" applyFont="true" applyBorder="true" applyAlignment="false" applyProtection="true">
      <alignment horizontal="general" vertical="bottom" textRotation="0" wrapText="false" indent="0" shrinkToFit="false"/>
      <protection locked="true" hidden="false"/>
    </xf>
    <xf numFmtId="166" fontId="4" fillId="8" borderId="37" xfId="0" applyFont="true" applyBorder="true" applyAlignment="false" applyProtection="true">
      <alignment horizontal="general" vertical="bottom" textRotation="0" wrapText="false" indent="0" shrinkToFit="false"/>
      <protection locked="true" hidden="false"/>
    </xf>
    <xf numFmtId="166" fontId="4" fillId="0" borderId="37"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6" fontId="4" fillId="0" borderId="38" xfId="0" applyFont="true" applyBorder="true" applyAlignment="false" applyProtection="true">
      <alignment horizontal="general" vertical="bottom" textRotation="0" wrapText="false" indent="0" shrinkToFit="false"/>
      <protection locked="true" hidden="false"/>
    </xf>
    <xf numFmtId="164" fontId="5" fillId="7" borderId="37" xfId="0" applyFont="true" applyBorder="true" applyAlignment="false" applyProtection="true">
      <alignment horizontal="general" vertical="bottom" textRotation="0" wrapText="false" indent="0" shrinkToFit="false"/>
      <protection locked="false" hidden="false"/>
    </xf>
    <xf numFmtId="166" fontId="0" fillId="10" borderId="18"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0" fillId="7" borderId="37"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true" hidden="false"/>
    </xf>
    <xf numFmtId="164" fontId="6" fillId="9" borderId="0" xfId="0" applyFont="true" applyBorder="true" applyAlignment="true" applyProtection="true">
      <alignment horizontal="left" vertical="bottom" textRotation="0" wrapText="false" indent="0" shrinkToFit="false"/>
      <protection locked="true" hidden="false"/>
    </xf>
    <xf numFmtId="171" fontId="0" fillId="9" borderId="0" xfId="0" applyFont="false" applyBorder="true" applyAlignment="true" applyProtection="true">
      <alignment horizontal="general" vertical="bottom" textRotation="0" wrapText="false" indent="0" shrinkToFit="false"/>
      <protection locked="true" hidden="false"/>
    </xf>
    <xf numFmtId="164" fontId="4" fillId="9" borderId="0" xfId="0" applyFont="true" applyBorder="true" applyAlignment="false" applyProtection="true">
      <alignment horizontal="general" vertical="bottom" textRotation="0" wrapText="false" indent="0" shrinkToFit="false"/>
      <protection locked="true" hidden="false"/>
    </xf>
    <xf numFmtId="164" fontId="0" fillId="0" borderId="39" xfId="0" applyFont="true" applyBorder="true" applyAlignment="true" applyProtection="true">
      <alignment horizontal="center" vertical="bottom" textRotation="0" wrapText="false" indent="0" shrinkToFit="false"/>
      <protection locked="true" hidden="false"/>
    </xf>
    <xf numFmtId="166" fontId="4" fillId="7" borderId="40" xfId="0" applyFont="true" applyBorder="true" applyAlignment="false" applyProtection="true">
      <alignment horizontal="general" vertical="bottom" textRotation="0" wrapText="false" indent="0" shrinkToFit="false"/>
      <protection locked="false" hidden="false"/>
    </xf>
    <xf numFmtId="164" fontId="5" fillId="7" borderId="37" xfId="0" applyFont="true" applyBorder="true" applyAlignment="false" applyProtection="true">
      <alignment horizontal="general" vertical="bottom" textRotation="0" wrapText="false" indent="0" shrinkToFit="false"/>
      <protection locked="true" hidden="false"/>
    </xf>
    <xf numFmtId="166" fontId="0" fillId="7" borderId="37" xfId="0" applyFont="false" applyBorder="true" applyAlignment="false" applyProtection="true">
      <alignment horizontal="general" vertical="bottom" textRotation="0" wrapText="false" indent="0" shrinkToFit="false"/>
      <protection locked="true" hidden="false"/>
    </xf>
    <xf numFmtId="166" fontId="4" fillId="7" borderId="37" xfId="0" applyFont="true" applyBorder="true" applyAlignment="fals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7" borderId="37" xfId="0" applyFont="true" applyBorder="true" applyAlignment="false" applyProtection="true">
      <alignment horizontal="general" vertical="bottom" textRotation="0" wrapText="false" indent="0" shrinkToFit="false"/>
      <protection locked="false" hidden="false"/>
    </xf>
    <xf numFmtId="164" fontId="4" fillId="7" borderId="40" xfId="0" applyFont="true" applyBorder="true" applyAlignment="false" applyProtection="true">
      <alignment horizontal="general" vertical="bottom" textRotation="0" wrapText="false" indent="0" shrinkToFit="false"/>
      <protection locked="false" hidden="false"/>
    </xf>
    <xf numFmtId="166" fontId="4" fillId="7" borderId="40" xfId="0" applyFont="true" applyBorder="true" applyAlignment="true" applyProtection="true">
      <alignment horizontal="center" vertical="bottom" textRotation="0" wrapText="false" indent="0" shrinkToFit="false"/>
      <protection locked="false" hidden="false"/>
    </xf>
    <xf numFmtId="164" fontId="0" fillId="0" borderId="40" xfId="0" applyFont="true" applyBorder="true" applyAlignment="true" applyProtection="true">
      <alignment horizontal="center" vertical="bottom" textRotation="0" wrapText="false" indent="0" shrinkToFit="false"/>
      <protection locked="true" hidden="false"/>
    </xf>
    <xf numFmtId="166" fontId="0" fillId="7" borderId="40" xfId="0" applyFont="false" applyBorder="true" applyAlignment="false" applyProtection="true">
      <alignment horizontal="general" vertical="bottom" textRotation="0" wrapText="false" indent="0" shrinkToFit="false"/>
      <protection locked="false" hidden="false"/>
    </xf>
    <xf numFmtId="164" fontId="0" fillId="7" borderId="37" xfId="0" applyFont="fals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left" vertical="top" textRotation="0" wrapText="tru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6" fontId="0" fillId="8" borderId="0" xfId="0" applyFont="false" applyBorder="true" applyAlignment="true" applyProtection="tru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true">
      <alignment horizontal="center" vertical="bottom" textRotation="0" wrapText="false" indent="0" shrinkToFit="false"/>
      <protection locked="true" hidden="false"/>
    </xf>
    <xf numFmtId="164" fontId="0" fillId="8" borderId="0" xfId="0" applyFont="true" applyBorder="false" applyAlignment="true" applyProtection="true">
      <alignment horizontal="center" vertical="bottom" textRotation="0" wrapText="false" indent="0" shrinkToFit="false"/>
      <protection locked="true" hidden="false"/>
    </xf>
    <xf numFmtId="164" fontId="0" fillId="8" borderId="0" xfId="0" applyFont="true" applyBorder="true" applyAlignment="true" applyProtection="true">
      <alignment horizontal="center" vertical="center" textRotation="90" wrapText="true" indent="0" shrinkToFit="false"/>
      <protection locked="true" hidden="false"/>
    </xf>
    <xf numFmtId="171" fontId="0" fillId="0" borderId="26" xfId="0" applyFont="false" applyBorder="true" applyAlignment="true" applyProtection="true">
      <alignment horizontal="general" vertical="bottom" textRotation="0" wrapText="true" indent="0" shrinkToFit="false"/>
      <protection locked="true" hidden="false"/>
    </xf>
    <xf numFmtId="164" fontId="0" fillId="7" borderId="27" xfId="0" applyFont="false" applyBorder="true" applyAlignment="true" applyProtection="true">
      <alignment horizontal="general" vertical="bottom" textRotation="0" wrapText="true" indent="0" shrinkToFit="false"/>
      <protection locked="false" hidden="false"/>
    </xf>
    <xf numFmtId="164" fontId="0" fillId="7" borderId="41" xfId="0" applyFont="false" applyBorder="true" applyAlignment="true" applyProtection="true">
      <alignment horizontal="general" vertical="bottom" textRotation="0" wrapText="true" indent="0" shrinkToFit="false"/>
      <protection locked="false" hidden="false"/>
    </xf>
    <xf numFmtId="164" fontId="0" fillId="7" borderId="42" xfId="0" applyFont="false" applyBorder="true" applyAlignment="true" applyProtection="true">
      <alignment horizontal="general" vertical="bottom" textRotation="0" wrapText="true" indent="0" shrinkToFit="false"/>
      <protection locked="false" hidden="false"/>
    </xf>
    <xf numFmtId="171" fontId="0" fillId="0" borderId="43" xfId="0" applyFont="false" applyBorder="true" applyAlignment="true" applyProtection="true">
      <alignment horizontal="general" vertical="bottom" textRotation="0" wrapText="true" indent="0" shrinkToFit="false"/>
      <protection locked="true" hidden="false"/>
    </xf>
    <xf numFmtId="164" fontId="0" fillId="7" borderId="38" xfId="0" applyFont="false" applyBorder="true" applyAlignment="true" applyProtection="true">
      <alignment horizontal="general" vertical="bottom" textRotation="0" wrapText="true" indent="0" shrinkToFit="false"/>
      <protection locked="false" hidden="false"/>
    </xf>
    <xf numFmtId="164" fontId="0" fillId="7" borderId="37" xfId="0" applyFont="false" applyBorder="true" applyAlignment="true" applyProtection="true">
      <alignment horizontal="general" vertical="bottom" textRotation="0" wrapText="true" indent="0" shrinkToFit="false"/>
      <protection locked="false" hidden="false"/>
    </xf>
    <xf numFmtId="164" fontId="0" fillId="7" borderId="44" xfId="0" applyFont="false" applyBorder="true" applyAlignment="true" applyProtection="true">
      <alignment horizontal="general" vertical="bottom" textRotation="0" wrapText="true" indent="0" shrinkToFit="false"/>
      <protection locked="false" hidden="false"/>
    </xf>
    <xf numFmtId="171" fontId="0" fillId="0" borderId="45" xfId="0" applyFont="false" applyBorder="true" applyAlignment="true" applyProtection="true">
      <alignment horizontal="general" vertical="bottom" textRotation="0" wrapText="true" indent="0" shrinkToFit="false"/>
      <protection locked="true" hidden="false"/>
    </xf>
    <xf numFmtId="164" fontId="0" fillId="7" borderId="46" xfId="0" applyFont="false" applyBorder="true" applyAlignment="true" applyProtection="true">
      <alignment horizontal="general" vertical="bottom" textRotation="0" wrapText="true" indent="0" shrinkToFit="false"/>
      <protection locked="false" hidden="false"/>
    </xf>
    <xf numFmtId="164" fontId="0" fillId="7" borderId="47" xfId="0" applyFont="false" applyBorder="true" applyAlignment="true" applyProtection="true">
      <alignment horizontal="general" vertical="bottom" textRotation="0" wrapText="true" indent="0" shrinkToFit="false"/>
      <protection locked="false" hidden="false"/>
    </xf>
    <xf numFmtId="164" fontId="0" fillId="7" borderId="48" xfId="0" applyFont="false" applyBorder="true" applyAlignment="true" applyProtection="true">
      <alignment horizontal="general" vertical="bottom" textRotation="0" wrapText="true" indent="0" shrinkToFit="false"/>
      <protection locked="false" hidden="false"/>
    </xf>
    <xf numFmtId="164" fontId="30" fillId="0" borderId="0" xfId="0" applyFont="true" applyBorder="true" applyAlignment="true" applyProtection="true">
      <alignment horizontal="center" vertical="bottom" textRotation="90" wrapText="false" indent="0" shrinkToFit="false"/>
      <protection locked="true" hidden="false"/>
    </xf>
    <xf numFmtId="171" fontId="0" fillId="0" borderId="0" xfId="0" applyFont="false" applyBorder="true" applyAlignment="true" applyProtection="true">
      <alignment horizontal="general" vertical="bottom" textRotation="0" wrapText="true" indent="0" shrinkToFit="false"/>
      <protection locked="true" hidden="false"/>
    </xf>
    <xf numFmtId="166" fontId="0" fillId="8" borderId="0" xfId="0" applyFont="true" applyBorder="true" applyAlignment="true" applyProtection="true">
      <alignment horizontal="right" vertical="bottom" textRotation="0" wrapText="false" indent="0" shrinkToFit="false"/>
      <protection locked="true" hidden="false"/>
    </xf>
    <xf numFmtId="166" fontId="0" fillId="8"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0" borderId="26" xfId="0" applyFont="true" applyBorder="true" applyAlignment="true" applyProtection="true">
      <alignment horizontal="center" vertical="bottom" textRotation="0" wrapText="true" indent="0" shrinkToFit="false"/>
      <protection locked="true" hidden="false"/>
    </xf>
    <xf numFmtId="164" fontId="0" fillId="0" borderId="41" xfId="0" applyFont="true" applyBorder="true" applyAlignment="true" applyProtection="true">
      <alignment horizontal="center" vertical="bottom" textRotation="0" wrapText="true" indent="0" shrinkToFit="false"/>
      <protection locked="true" hidden="false"/>
    </xf>
    <xf numFmtId="164" fontId="0" fillId="0" borderId="42" xfId="0" applyFont="true" applyBorder="true" applyAlignment="true" applyProtection="true">
      <alignment horizontal="center" vertical="bottom" textRotation="0" wrapText="true" indent="0" shrinkToFit="false"/>
      <protection locked="true" hidden="false"/>
    </xf>
    <xf numFmtId="166" fontId="0" fillId="0" borderId="43" xfId="0" applyFont="false" applyBorder="true" applyAlignment="true" applyProtection="true">
      <alignment horizontal="right" vertical="bottom" textRotation="0" wrapText="false" indent="0" shrinkToFit="false"/>
      <protection locked="true" hidden="false"/>
    </xf>
    <xf numFmtId="166" fontId="0" fillId="7" borderId="43" xfId="0" applyFont="false" applyBorder="true" applyAlignment="false" applyProtection="true">
      <alignment horizontal="general" vertical="bottom" textRotation="0" wrapText="false" indent="0" shrinkToFit="false"/>
      <protection locked="false" hidden="false"/>
    </xf>
    <xf numFmtId="166" fontId="0" fillId="0" borderId="37" xfId="0" applyFont="false" applyBorder="true" applyAlignment="false" applyProtection="true">
      <alignment horizontal="general" vertical="bottom" textRotation="0" wrapText="false" indent="0" shrinkToFit="false"/>
      <protection locked="true" hidden="false"/>
    </xf>
    <xf numFmtId="171" fontId="0" fillId="7" borderId="49" xfId="0" applyFont="false" applyBorder="true" applyAlignment="true" applyProtection="true">
      <alignment horizontal="general" vertical="bottom" textRotation="0" wrapText="false" indent="0" shrinkToFit="false"/>
      <protection locked="false" hidden="false"/>
    </xf>
    <xf numFmtId="166" fontId="0" fillId="0" borderId="45" xfId="0" applyFont="false" applyBorder="true" applyAlignment="true" applyProtection="true">
      <alignment horizontal="right" vertical="bottom" textRotation="0" wrapText="false" indent="0" shrinkToFit="false"/>
      <protection locked="true" hidden="false"/>
    </xf>
    <xf numFmtId="166" fontId="0" fillId="7" borderId="45" xfId="0" applyFont="false" applyBorder="true" applyAlignment="false" applyProtection="true">
      <alignment horizontal="general" vertical="bottom" textRotation="0" wrapText="false" indent="0" shrinkToFit="false"/>
      <protection locked="false" hidden="false"/>
    </xf>
    <xf numFmtId="166" fontId="0" fillId="0" borderId="47" xfId="0" applyFont="false" applyBorder="true" applyAlignment="false" applyProtection="true">
      <alignment horizontal="general" vertical="bottom" textRotation="0" wrapText="false" indent="0" shrinkToFit="false"/>
      <protection locked="true" hidden="false"/>
    </xf>
    <xf numFmtId="166" fontId="0" fillId="7" borderId="47" xfId="0" applyFont="false" applyBorder="true" applyAlignment="false" applyProtection="true">
      <alignment horizontal="general" vertical="bottom" textRotation="0" wrapText="false" indent="0" shrinkToFit="false"/>
      <protection locked="false" hidden="false"/>
    </xf>
    <xf numFmtId="166" fontId="0" fillId="0" borderId="47" xfId="0" applyFont="false" applyBorder="true" applyAlignment="false" applyProtection="true">
      <alignment horizontal="general" vertical="bottom" textRotation="0" wrapText="false" indent="0" shrinkToFit="false"/>
      <protection locked="true" hidden="false"/>
    </xf>
    <xf numFmtId="171" fontId="0" fillId="7" borderId="50" xfId="0" applyFont="false" applyBorder="true" applyAlignment="true" applyProtection="true">
      <alignment horizontal="general" vertical="bottom" textRotation="0" wrapText="false" indent="0" shrinkToFit="false"/>
      <protection locked="fals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top" textRotation="0" wrapText="true" indent="0" shrinkToFit="false"/>
      <protection locked="true" hidden="false"/>
    </xf>
    <xf numFmtId="164" fontId="0" fillId="0" borderId="51" xfId="0" applyFont="true" applyBorder="true" applyAlignment="true" applyProtection="true">
      <alignment horizontal="center" vertical="bottom" textRotation="0" wrapText="true" indent="0" shrinkToFit="false"/>
      <protection locked="true" hidden="false"/>
    </xf>
    <xf numFmtId="166" fontId="0" fillId="0" borderId="43" xfId="0" applyFont="false" applyBorder="true" applyAlignment="true" applyProtection="true">
      <alignment horizontal="general" vertical="top" textRotation="0" wrapText="false" indent="0" shrinkToFit="false"/>
      <protection locked="true" hidden="false"/>
    </xf>
    <xf numFmtId="171" fontId="0" fillId="0" borderId="21" xfId="0" applyFont="true" applyBorder="true" applyAlignment="true" applyProtection="true">
      <alignment horizontal="general" vertical="bottom" textRotation="0" wrapText="false" indent="0" shrinkToFit="false"/>
      <protection locked="true" hidden="false"/>
    </xf>
    <xf numFmtId="166" fontId="0" fillId="7" borderId="43" xfId="0" applyFont="false" applyBorder="true" applyAlignment="true" applyProtection="true">
      <alignment horizontal="general" vertical="top" textRotation="0" wrapText="false" indent="0" shrinkToFit="false"/>
      <protection locked="false" hidden="false"/>
    </xf>
    <xf numFmtId="166" fontId="0" fillId="0" borderId="37" xfId="0" applyFont="false" applyBorder="true" applyAlignment="true" applyProtection="true">
      <alignment horizontal="general" vertical="top" textRotation="0" wrapText="false" indent="0" shrinkToFit="false"/>
      <protection locked="true" hidden="false"/>
    </xf>
    <xf numFmtId="166" fontId="0" fillId="7" borderId="37" xfId="0" applyFont="false" applyBorder="true" applyAlignment="true" applyProtection="true">
      <alignment horizontal="general" vertical="top" textRotation="0" wrapText="false" indent="0" shrinkToFit="false"/>
      <protection locked="false" hidden="false"/>
    </xf>
    <xf numFmtId="166" fontId="0" fillId="0" borderId="44" xfId="0" applyFont="false" applyBorder="true" applyAlignment="true" applyProtection="true">
      <alignment horizontal="general" vertical="top" textRotation="0" wrapText="false" indent="0" shrinkToFit="false"/>
      <protection locked="true" hidden="false"/>
    </xf>
    <xf numFmtId="166" fontId="0" fillId="0" borderId="45" xfId="0" applyFont="false" applyBorder="true" applyAlignment="true" applyProtection="true">
      <alignment horizontal="general" vertical="top" textRotation="0" wrapText="false" indent="0" shrinkToFit="false"/>
      <protection locked="true" hidden="false"/>
    </xf>
    <xf numFmtId="166" fontId="0" fillId="7" borderId="45" xfId="0" applyFont="false" applyBorder="true" applyAlignment="true" applyProtection="true">
      <alignment horizontal="general" vertical="top" textRotation="0" wrapText="false" indent="0" shrinkToFit="false"/>
      <protection locked="false" hidden="false"/>
    </xf>
    <xf numFmtId="166" fontId="0" fillId="0" borderId="47" xfId="0" applyFont="false" applyBorder="true" applyAlignment="true" applyProtection="true">
      <alignment horizontal="general" vertical="top" textRotation="0" wrapText="false" indent="0" shrinkToFit="false"/>
      <protection locked="true" hidden="false"/>
    </xf>
    <xf numFmtId="166" fontId="0" fillId="7" borderId="47" xfId="0" applyFont="false" applyBorder="true" applyAlignment="true" applyProtection="true">
      <alignment horizontal="general" vertical="top" textRotation="0" wrapText="false" indent="0" shrinkToFit="false"/>
      <protection locked="false" hidden="false"/>
    </xf>
    <xf numFmtId="166" fontId="0" fillId="0" borderId="48" xfId="0" applyFont="false" applyBorder="true" applyAlignment="true" applyProtection="true">
      <alignment horizontal="general" vertical="top"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4" fillId="7" borderId="37"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false" applyAlignment="false" applyProtection="true">
      <alignment horizontal="general" vertical="bottom" textRotation="0" wrapText="false" indent="0" shrinkToFit="false"/>
      <protection locked="true" hidden="false"/>
    </xf>
    <xf numFmtId="164" fontId="5" fillId="8" borderId="0" xfId="0" applyFont="true" applyBorder="false" applyAlignment="true" applyProtection="true">
      <alignment horizontal="center"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true" hidden="false"/>
    </xf>
    <xf numFmtId="164" fontId="6" fillId="9" borderId="29" xfId="0" applyFont="true" applyBorder="true" applyAlignment="true" applyProtection="true">
      <alignment horizontal="left"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false"/>
    </xf>
    <xf numFmtId="171" fontId="0" fillId="9" borderId="0" xfId="0" applyFont="fals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3" xfId="0" applyFont="true" applyBorder="true" applyAlignment="true" applyProtection="true">
      <alignment horizontal="general" vertical="top" textRotation="0" wrapText="true" indent="0" shrinkToFit="false"/>
      <protection locked="true" hidden="false"/>
    </xf>
    <xf numFmtId="164" fontId="5" fillId="0" borderId="3" xfId="0" applyFont="true" applyBorder="true" applyAlignment="true" applyProtection="true">
      <alignment horizontal="left" vertical="top"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true" indent="0" shrinkToFit="false"/>
      <protection locked="true" hidden="false"/>
    </xf>
    <xf numFmtId="164" fontId="5" fillId="0" borderId="0" xfId="0" applyFont="true" applyBorder="true" applyAlignment="true" applyProtection="true">
      <alignment horizontal="center" vertical="bottom" textRotation="0" wrapText="true" indent="0" shrinkToFit="false"/>
      <protection locked="true" hidden="false"/>
    </xf>
    <xf numFmtId="166" fontId="0" fillId="0" borderId="37" xfId="0" applyFont="false" applyBorder="true" applyAlignment="true" applyProtection="true">
      <alignment horizontal="general" vertical="bottom" textRotation="0" wrapText="false" indent="0" shrinkToFit="false"/>
      <protection locked="true" hidden="false"/>
    </xf>
    <xf numFmtId="171" fontId="0" fillId="7" borderId="37" xfId="0" applyFont="false" applyBorder="true" applyAlignment="true" applyProtection="true">
      <alignment horizontal="general" vertical="bottom" textRotation="0" wrapText="false" indent="0" shrinkToFit="false"/>
      <protection locked="false" hidden="false"/>
    </xf>
    <xf numFmtId="164" fontId="0" fillId="7" borderId="37" xfId="0" applyFont="true" applyBorder="true" applyAlignment="true" applyProtection="true">
      <alignment horizontal="general" vertical="bottom" textRotation="0" wrapText="true" indent="0" shrinkToFit="false"/>
      <protection locked="false" hidden="false"/>
    </xf>
    <xf numFmtId="165"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7" borderId="37" xfId="0" applyFont="true" applyBorder="true" applyAlignment="true" applyProtection="true">
      <alignment horizontal="general" vertical="top" textRotation="0" wrapText="true" indent="0" shrinkToFit="false"/>
      <protection locked="fals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9"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35" xfId="0" applyFont="true" applyBorder="true" applyAlignment="true" applyProtection="false">
      <alignment horizontal="general" vertical="center" textRotation="0" wrapText="true" indent="0" shrinkToFit="false"/>
      <protection locked="true" hidden="false"/>
    </xf>
    <xf numFmtId="164" fontId="4" fillId="0" borderId="9"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6"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3"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72" fontId="0" fillId="0" borderId="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false" hidden="false"/>
    </xf>
    <xf numFmtId="164" fontId="6" fillId="0" borderId="29"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7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71" fontId="0" fillId="0" borderId="37"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73" fontId="0" fillId="0" borderId="0" xfId="0" applyFont="false" applyBorder="true" applyAlignment="true" applyProtection="true">
      <alignment horizontal="general" vertical="bottom" textRotation="0" wrapText="false" indent="0" shrinkToFit="false"/>
      <protection locked="true" hidden="false"/>
    </xf>
    <xf numFmtId="173"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9" fontId="0" fillId="0" borderId="37" xfId="0" applyFont="false" applyBorder="true" applyAlignment="false" applyProtection="true">
      <alignment horizontal="general" vertical="bottom" textRotation="0" wrapText="false" indent="0" shrinkToFit="false"/>
      <protection locked="true" hidden="false"/>
    </xf>
    <xf numFmtId="169" fontId="0" fillId="0" borderId="37" xfId="0" applyFont="false" applyBorder="true" applyAlignment="true" applyProtection="true">
      <alignment horizontal="general" vertical="bottom" textRotation="0" wrapText="false" indent="0" shrinkToFit="false"/>
      <protection locked="true" hidden="false"/>
    </xf>
    <xf numFmtId="171" fontId="4" fillId="0" borderId="0"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49" fillId="0" borderId="9"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73" fontId="0" fillId="0"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6">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
      <fill>
        <patternFill>
          <bgColor rgb="00FFFFFF"/>
        </patternFill>
      </fill>
    </dxf>
  </dxfs>
  <colors>
    <indexedColors>
      <rgbColor rgb="FF000000"/>
      <rgbColor rgb="FFFFFFFF"/>
      <rgbColor rgb="FFFF0000"/>
      <rgbColor rgb="FF00FF00"/>
      <rgbColor rgb="FF0000D4"/>
      <rgbColor rgb="FFFFFF00"/>
      <rgbColor rgb="FFFF00FF"/>
      <rgbColor rgb="FF00FFFF"/>
      <rgbColor rgb="FF800000"/>
      <rgbColor rgb="FF008040"/>
      <rgbColor rgb="FF000080"/>
      <rgbColor rgb="FF808000"/>
      <rgbColor rgb="FF800080"/>
      <rgbColor rgb="FF008080"/>
      <rgbColor rgb="FFBFBFBF"/>
      <rgbColor rgb="FF7F7F7F"/>
      <rgbColor rgb="FF558ED5"/>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DD0806"/>
      <rgbColor rgb="FF993366"/>
      <rgbColor rgb="FF333399"/>
      <rgbColor rgb="FF1529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63</xdr:row>
      <xdr:rowOff>0</xdr:rowOff>
    </xdr:from>
    <xdr:to>
      <xdr:col>2</xdr:col>
      <xdr:colOff>1917360</xdr:colOff>
      <xdr:row>93</xdr:row>
      <xdr:rowOff>151920</xdr:rowOff>
    </xdr:to>
    <xdr:sp>
      <xdr:nvSpPr>
        <xdr:cNvPr id="0" name="CustomShape 1"/>
        <xdr:cNvSpPr/>
      </xdr:nvSpPr>
      <xdr:spPr>
        <a:xfrm>
          <a:off x="0" y="647640"/>
          <a:ext cx="3151800" cy="5562000"/>
        </a:xfrm>
        <a:prstGeom prst="rect">
          <a:avLst/>
        </a:prstGeom>
        <a:noFill/>
        <a:ln>
          <a:solidFill>
            <a:schemeClr val="accent1">
              <a:lumMod val="40000"/>
              <a:lumOff val="60000"/>
            </a:schemeClr>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oAutofit/>
        </a:bodyPr>
        <a:p>
          <a:pPr>
            <a:lnSpc>
              <a:spcPct val="100000"/>
            </a:lnSpc>
            <a:tabLst>
              <a:tab algn="ctr" pos="863640"/>
              <a:tab algn="ctr" pos="2173320"/>
              <a:tab algn="ctr" pos="3371760"/>
            </a:tabLst>
          </a:pPr>
          <a:r>
            <a:rPr b="1" lang="en-US" sz="1100" spc="-1" strike="noStrike">
              <a:solidFill>
                <a:srgbClr val="000000"/>
              </a:solidFill>
              <a:latin typeface="Calibri"/>
            </a:rPr>
            <a:t>	</a:t>
          </a:r>
          <a:r>
            <a:rPr b="0" lang="en-US" sz="1100" spc="-1" strike="noStrike">
              <a:solidFill>
                <a:srgbClr val="000000"/>
              </a:solidFill>
              <a:latin typeface="Calibri"/>
            </a:rPr>
            <a:t>Operational</a:t>
          </a:r>
          <a:r>
            <a:rPr b="1" lang="en-US" sz="1100" spc="-1" strike="noStrike">
              <a:solidFill>
                <a:srgbClr val="000000"/>
              </a:solidFill>
              <a:latin typeface="Calibri"/>
            </a:rPr>
            <a:t>	</a:t>
          </a:r>
          <a:r>
            <a:rPr b="0" lang="en-US" sz="1100" spc="-1" strike="noStrike">
              <a:solidFill>
                <a:srgbClr val="000000"/>
              </a:solidFill>
              <a:latin typeface="Calibri"/>
            </a:rPr>
            <a:t>Engineering</a:t>
          </a:r>
          <a:r>
            <a:rPr b="0" lang="en-US" sz="1100" spc="-1" strike="noStrike">
              <a:solidFill>
                <a:srgbClr val="000000"/>
              </a:solidFill>
              <a:latin typeface="Calibri"/>
            </a:rPr>
            <a:t>	</a:t>
          </a:r>
          <a:endParaRPr b="0" lang="en-US" sz="1100" spc="-1" strike="noStrike">
            <a:latin typeface="Times New Roman"/>
          </a:endParaRPr>
        </a:p>
      </xdr:txBody>
    </xdr:sp>
    <xdr:clientData/>
  </xdr:twoCellAnchor>
  <xdr:twoCellAnchor editAs="absolute">
    <xdr:from>
      <xdr:col>2</xdr:col>
      <xdr:colOff>169200</xdr:colOff>
      <xdr:row>64</xdr:row>
      <xdr:rowOff>22680</xdr:rowOff>
    </xdr:from>
    <xdr:to>
      <xdr:col>2</xdr:col>
      <xdr:colOff>341280</xdr:colOff>
      <xdr:row>64</xdr:row>
      <xdr:rowOff>168120</xdr:rowOff>
    </xdr:to>
    <xdr:sp>
      <xdr:nvSpPr>
        <xdr:cNvPr id="1" name="CustomShape 1"/>
        <xdr:cNvSpPr/>
      </xdr:nvSpPr>
      <xdr:spPr>
        <a:xfrm>
          <a:off x="1403640" y="860760"/>
          <a:ext cx="172080" cy="145440"/>
        </a:xfrm>
        <a:prstGeom prst="flowChartConnector">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219960</xdr:colOff>
      <xdr:row>70</xdr:row>
      <xdr:rowOff>176040</xdr:rowOff>
    </xdr:from>
    <xdr:to>
      <xdr:col>2</xdr:col>
      <xdr:colOff>204120</xdr:colOff>
      <xdr:row>72</xdr:row>
      <xdr:rowOff>21960</xdr:rowOff>
    </xdr:to>
    <xdr:sp>
      <xdr:nvSpPr>
        <xdr:cNvPr id="2" name="CustomShape 1"/>
        <xdr:cNvSpPr/>
      </xdr:nvSpPr>
      <xdr:spPr>
        <a:xfrm>
          <a:off x="219960" y="2093400"/>
          <a:ext cx="1218600" cy="20160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Plan Project</a:t>
          </a:r>
          <a:endParaRPr b="0" lang="en-US" sz="1100" spc="-1" strike="noStrike">
            <a:latin typeface="Times New Roman"/>
          </a:endParaRPr>
        </a:p>
      </xdr:txBody>
    </xdr:sp>
    <xdr:clientData/>
  </xdr:twoCellAnchor>
  <xdr:twoCellAnchor editAs="absolute">
    <xdr:from>
      <xdr:col>1</xdr:col>
      <xdr:colOff>413640</xdr:colOff>
      <xdr:row>87</xdr:row>
      <xdr:rowOff>69840</xdr:rowOff>
    </xdr:from>
    <xdr:to>
      <xdr:col>1</xdr:col>
      <xdr:colOff>414000</xdr:colOff>
      <xdr:row>88</xdr:row>
      <xdr:rowOff>125640</xdr:rowOff>
    </xdr:to>
    <xdr:sp>
      <xdr:nvSpPr>
        <xdr:cNvPr id="3" name="CustomShape 1"/>
        <xdr:cNvSpPr/>
      </xdr:nvSpPr>
      <xdr:spPr>
        <a:xfrm>
          <a:off x="825120" y="5010120"/>
          <a:ext cx="360" cy="246240"/>
        </a:xfrm>
        <a:custGeom>
          <a:avLst/>
          <a:gdLst/>
          <a:ahLst/>
          <a:rect l="l" t="t" r="r" b="b"/>
          <a:pathLst>
            <a:path w="21600" h="21600">
              <a:moveTo>
                <a:pt x="0" y="0"/>
              </a:moveTo>
              <a:lnTo>
                <a:pt x="21600" y="21600"/>
              </a:lnTo>
            </a:path>
          </a:pathLst>
        </a:cu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1</xdr:col>
      <xdr:colOff>338040</xdr:colOff>
      <xdr:row>91</xdr:row>
      <xdr:rowOff>105840</xdr:rowOff>
    </xdr:from>
    <xdr:to>
      <xdr:col>1</xdr:col>
      <xdr:colOff>497880</xdr:colOff>
      <xdr:row>92</xdr:row>
      <xdr:rowOff>73440</xdr:rowOff>
    </xdr:to>
    <xdr:sp>
      <xdr:nvSpPr>
        <xdr:cNvPr id="4" name="CustomShape 1"/>
        <xdr:cNvSpPr/>
      </xdr:nvSpPr>
      <xdr:spPr>
        <a:xfrm>
          <a:off x="749520" y="5795280"/>
          <a:ext cx="159840" cy="145440"/>
        </a:xfrm>
        <a:prstGeom prst="flowChartConnector">
          <a:avLst/>
        </a:prstGeom>
        <a:solidFill>
          <a:schemeClr val="accent1"/>
        </a:soli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344880</xdr:colOff>
      <xdr:row>86</xdr:row>
      <xdr:rowOff>45720</xdr:rowOff>
    </xdr:from>
    <xdr:to>
      <xdr:col>2</xdr:col>
      <xdr:colOff>58320</xdr:colOff>
      <xdr:row>87</xdr:row>
      <xdr:rowOff>69480</xdr:rowOff>
    </xdr:to>
    <xdr:sp>
      <xdr:nvSpPr>
        <xdr:cNvPr id="5" name="CustomShape 1"/>
        <xdr:cNvSpPr/>
      </xdr:nvSpPr>
      <xdr:spPr>
        <a:xfrm>
          <a:off x="344880" y="4808160"/>
          <a:ext cx="947880" cy="20160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Post Mortem</a:t>
          </a:r>
          <a:endParaRPr b="0" lang="en-US" sz="1100" spc="-1" strike="noStrike">
            <a:latin typeface="Times New Roman"/>
          </a:endParaRPr>
        </a:p>
      </xdr:txBody>
    </xdr:sp>
    <xdr:clientData/>
  </xdr:twoCellAnchor>
  <xdr:twoCellAnchor editAs="absolute">
    <xdr:from>
      <xdr:col>2</xdr:col>
      <xdr:colOff>255240</xdr:colOff>
      <xdr:row>63</xdr:row>
      <xdr:rowOff>111960</xdr:rowOff>
    </xdr:from>
    <xdr:to>
      <xdr:col>2</xdr:col>
      <xdr:colOff>255240</xdr:colOff>
      <xdr:row>93</xdr:row>
      <xdr:rowOff>39960</xdr:rowOff>
    </xdr:to>
    <xdr:sp>
      <xdr:nvSpPr>
        <xdr:cNvPr id="6" name="Line 1"/>
        <xdr:cNvSpPr/>
      </xdr:nvSpPr>
      <xdr:spPr>
        <a:xfrm>
          <a:off x="1489680" y="759600"/>
          <a:ext cx="0" cy="5338080"/>
        </a:xfrm>
        <a:prstGeom prst="line">
          <a:avLst/>
        </a:prstGeom>
        <a:ln>
          <a:prstDash val="dot"/>
          <a:round/>
        </a:ln>
      </xdr:spPr>
      <xdr:style>
        <a:lnRef idx="2">
          <a:schemeClr val="accent1"/>
        </a:lnRef>
        <a:fillRef idx="0">
          <a:schemeClr val="accent1"/>
        </a:fillRef>
        <a:effectRef idx="1">
          <a:schemeClr val="accent1"/>
        </a:effectRef>
        <a:fontRef idx="minor"/>
      </xdr:style>
    </xdr:sp>
    <xdr:clientData/>
  </xdr:twoCellAnchor>
  <xdr:twoCellAnchor editAs="absolute">
    <xdr:from>
      <xdr:col>2</xdr:col>
      <xdr:colOff>1143720</xdr:colOff>
      <xdr:row>64</xdr:row>
      <xdr:rowOff>168480</xdr:rowOff>
    </xdr:from>
    <xdr:to>
      <xdr:col>2</xdr:col>
      <xdr:colOff>1577880</xdr:colOff>
      <xdr:row>69</xdr:row>
      <xdr:rowOff>155520</xdr:rowOff>
    </xdr:to>
    <xdr:sp>
      <xdr:nvSpPr>
        <xdr:cNvPr id="7" name="CustomShape 1"/>
        <xdr:cNvSpPr/>
      </xdr:nvSpPr>
      <xdr:spPr>
        <a:xfrm flipH="1" rot="16200000">
          <a:off x="1716480" y="779040"/>
          <a:ext cx="434160" cy="888840"/>
        </a:xfrm>
        <a:prstGeom prst="bentConnector3">
          <a:avLst>
            <a:gd name="adj1" fmla="val 50000"/>
          </a:avLst>
        </a:pr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2</xdr:col>
      <xdr:colOff>204840</xdr:colOff>
      <xdr:row>71</xdr:row>
      <xdr:rowOff>99360</xdr:rowOff>
    </xdr:from>
    <xdr:to>
      <xdr:col>2</xdr:col>
      <xdr:colOff>1275840</xdr:colOff>
      <xdr:row>72</xdr:row>
      <xdr:rowOff>90360</xdr:rowOff>
    </xdr:to>
    <xdr:sp>
      <xdr:nvSpPr>
        <xdr:cNvPr id="8" name="CustomShape 1"/>
        <xdr:cNvSpPr/>
      </xdr:nvSpPr>
      <xdr:spPr>
        <a:xfrm>
          <a:off x="1439280" y="2194560"/>
          <a:ext cx="1071000" cy="168840"/>
        </a:xfrm>
        <a:prstGeom prst="bentConnector2">
          <a:avLst/>
        </a:pr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344880</xdr:colOff>
      <xdr:row>88</xdr:row>
      <xdr:rowOff>137520</xdr:rowOff>
    </xdr:from>
    <xdr:to>
      <xdr:col>2</xdr:col>
      <xdr:colOff>58320</xdr:colOff>
      <xdr:row>89</xdr:row>
      <xdr:rowOff>159840</xdr:rowOff>
    </xdr:to>
    <xdr:sp>
      <xdr:nvSpPr>
        <xdr:cNvPr id="9" name="CustomShape 1"/>
        <xdr:cNvSpPr/>
      </xdr:nvSpPr>
      <xdr:spPr>
        <a:xfrm>
          <a:off x="344880" y="5268240"/>
          <a:ext cx="947880" cy="21276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Release</a:t>
          </a:r>
          <a:endParaRPr b="0" lang="en-US" sz="1100" spc="-1" strike="noStrike">
            <a:latin typeface="Times New Roman"/>
          </a:endParaRPr>
        </a:p>
      </xdr:txBody>
    </xdr:sp>
    <xdr:clientData/>
  </xdr:twoCellAnchor>
  <xdr:twoCellAnchor editAs="absolute">
    <xdr:from>
      <xdr:col>1</xdr:col>
      <xdr:colOff>407160</xdr:colOff>
      <xdr:row>89</xdr:row>
      <xdr:rowOff>159840</xdr:rowOff>
    </xdr:from>
    <xdr:to>
      <xdr:col>1</xdr:col>
      <xdr:colOff>417600</xdr:colOff>
      <xdr:row>91</xdr:row>
      <xdr:rowOff>105120</xdr:rowOff>
    </xdr:to>
    <xdr:sp>
      <xdr:nvSpPr>
        <xdr:cNvPr id="10" name="CustomShape 1"/>
        <xdr:cNvSpPr/>
      </xdr:nvSpPr>
      <xdr:spPr>
        <a:xfrm>
          <a:off x="818640" y="5481000"/>
          <a:ext cx="10440" cy="313560"/>
        </a:xfrm>
        <a:custGeom>
          <a:avLst/>
          <a:gdLst/>
          <a:ahLst/>
          <a:rect l="l" t="t" r="r" b="b"/>
          <a:pathLst>
            <a:path w="21600" h="21600">
              <a:moveTo>
                <a:pt x="0" y="0"/>
              </a:moveTo>
              <a:lnTo>
                <a:pt x="21600" y="21600"/>
              </a:lnTo>
            </a:path>
          </a:pathLst>
        </a:cu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332280</xdr:colOff>
      <xdr:row>77</xdr:row>
      <xdr:rowOff>19800</xdr:rowOff>
    </xdr:from>
    <xdr:to>
      <xdr:col>2</xdr:col>
      <xdr:colOff>94680</xdr:colOff>
      <xdr:row>78</xdr:row>
      <xdr:rowOff>32400</xdr:rowOff>
    </xdr:to>
    <xdr:sp>
      <xdr:nvSpPr>
        <xdr:cNvPr id="11" name="CustomShape 1"/>
        <xdr:cNvSpPr/>
      </xdr:nvSpPr>
      <xdr:spPr>
        <a:xfrm>
          <a:off x="332280" y="3182040"/>
          <a:ext cx="996840" cy="19044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Monitor</a:t>
          </a:r>
          <a:endParaRPr b="0" lang="en-US" sz="1100" spc="-1" strike="noStrike">
            <a:latin typeface="Times New Roman"/>
          </a:endParaRPr>
        </a:p>
      </xdr:txBody>
    </xdr:sp>
    <xdr:clientData/>
  </xdr:twoCellAnchor>
  <xdr:twoCellAnchor editAs="absolute">
    <xdr:from>
      <xdr:col>1</xdr:col>
      <xdr:colOff>412920</xdr:colOff>
      <xdr:row>78</xdr:row>
      <xdr:rowOff>32760</xdr:rowOff>
    </xdr:from>
    <xdr:to>
      <xdr:col>1</xdr:col>
      <xdr:colOff>413280</xdr:colOff>
      <xdr:row>86</xdr:row>
      <xdr:rowOff>45360</xdr:rowOff>
    </xdr:to>
    <xdr:sp>
      <xdr:nvSpPr>
        <xdr:cNvPr id="12" name="CustomShape 1"/>
        <xdr:cNvSpPr/>
      </xdr:nvSpPr>
      <xdr:spPr>
        <a:xfrm flipH="1">
          <a:off x="824400" y="3372840"/>
          <a:ext cx="360" cy="143496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1</xdr:col>
      <xdr:colOff>417960</xdr:colOff>
      <xdr:row>72</xdr:row>
      <xdr:rowOff>22320</xdr:rowOff>
    </xdr:from>
    <xdr:to>
      <xdr:col>1</xdr:col>
      <xdr:colOff>419040</xdr:colOff>
      <xdr:row>77</xdr:row>
      <xdr:rowOff>19440</xdr:rowOff>
    </xdr:to>
    <xdr:sp>
      <xdr:nvSpPr>
        <xdr:cNvPr id="13" name="CustomShape 1"/>
        <xdr:cNvSpPr/>
      </xdr:nvSpPr>
      <xdr:spPr>
        <a:xfrm>
          <a:off x="829440" y="2295360"/>
          <a:ext cx="1080" cy="88632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2</xdr:col>
      <xdr:colOff>844920</xdr:colOff>
      <xdr:row>72</xdr:row>
      <xdr:rowOff>90360</xdr:rowOff>
    </xdr:from>
    <xdr:to>
      <xdr:col>2</xdr:col>
      <xdr:colOff>1706400</xdr:colOff>
      <xdr:row>73</xdr:row>
      <xdr:rowOff>114120</xdr:rowOff>
    </xdr:to>
    <xdr:sp>
      <xdr:nvSpPr>
        <xdr:cNvPr id="14" name="CustomShape 1"/>
        <xdr:cNvSpPr/>
      </xdr:nvSpPr>
      <xdr:spPr>
        <a:xfrm>
          <a:off x="2079360" y="2363400"/>
          <a:ext cx="861480" cy="20160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Construct</a:t>
          </a:r>
          <a:endParaRPr b="0" lang="en-US" sz="1100" spc="-1" strike="noStrike">
            <a:latin typeface="Times New Roman"/>
          </a:endParaRPr>
        </a:p>
      </xdr:txBody>
    </xdr:sp>
    <xdr:clientData/>
  </xdr:twoCellAnchor>
  <xdr:twoCellAnchor editAs="absolute">
    <xdr:from>
      <xdr:col>2</xdr:col>
      <xdr:colOff>1275840</xdr:colOff>
      <xdr:row>73</xdr:row>
      <xdr:rowOff>114480</xdr:rowOff>
    </xdr:from>
    <xdr:to>
      <xdr:col>2</xdr:col>
      <xdr:colOff>1276920</xdr:colOff>
      <xdr:row>75</xdr:row>
      <xdr:rowOff>14400</xdr:rowOff>
    </xdr:to>
    <xdr:sp>
      <xdr:nvSpPr>
        <xdr:cNvPr id="15" name="CustomShape 1"/>
        <xdr:cNvSpPr/>
      </xdr:nvSpPr>
      <xdr:spPr>
        <a:xfrm>
          <a:off x="2510280" y="2565360"/>
          <a:ext cx="1080" cy="25560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2</xdr:col>
      <xdr:colOff>329400</xdr:colOff>
      <xdr:row>83</xdr:row>
      <xdr:rowOff>86040</xdr:rowOff>
    </xdr:from>
    <xdr:to>
      <xdr:col>3</xdr:col>
      <xdr:colOff>57240</xdr:colOff>
      <xdr:row>85</xdr:row>
      <xdr:rowOff>86400</xdr:rowOff>
    </xdr:to>
    <xdr:sp>
      <xdr:nvSpPr>
        <xdr:cNvPr id="16" name="CustomShape 1"/>
        <xdr:cNvSpPr/>
      </xdr:nvSpPr>
      <xdr:spPr>
        <a:xfrm rot="16200000">
          <a:off x="754920" y="3150000"/>
          <a:ext cx="1973520" cy="356040"/>
        </a:xfrm>
        <a:prstGeom prst="rect">
          <a:avLst/>
        </a:prstGeom>
        <a:noFill/>
        <a:ln>
          <a:noFill/>
        </a:ln>
      </xdr:spPr>
      <xdr:style>
        <a:lnRef idx="0"/>
        <a:fillRef idx="0"/>
        <a:effectRef idx="0"/>
        <a:fontRef idx="minor"/>
      </xdr:style>
      <xdr:txBody>
        <a:bodyPr lIns="90000" rIns="90000" tIns="45000" bIns="45000">
          <a:spAutoFit/>
        </a:bodyPr>
        <a:p>
          <a:pPr>
            <a:lnSpc>
              <a:spcPct val="100000"/>
            </a:lnSpc>
          </a:pPr>
          <a:r>
            <a:rPr b="0" lang="en-US" sz="900" spc="-1" strike="noStrike">
              <a:solidFill>
                <a:srgbClr val="000000"/>
              </a:solidFill>
              <a:latin typeface="Calibri"/>
            </a:rPr>
            <a:t>Not all components are constructed</a:t>
          </a:r>
          <a:endParaRPr b="0" lang="en-US" sz="900" spc="-1" strike="noStrike">
            <a:latin typeface="Times New Roman"/>
          </a:endParaRPr>
        </a:p>
      </xdr:txBody>
    </xdr:sp>
    <xdr:clientData/>
  </xdr:twoCellAnchor>
  <xdr:twoCellAnchor editAs="absolute">
    <xdr:from>
      <xdr:col>2</xdr:col>
      <xdr:colOff>1166760</xdr:colOff>
      <xdr:row>83</xdr:row>
      <xdr:rowOff>41040</xdr:rowOff>
    </xdr:from>
    <xdr:to>
      <xdr:col>2</xdr:col>
      <xdr:colOff>1400400</xdr:colOff>
      <xdr:row>84</xdr:row>
      <xdr:rowOff>64800</xdr:rowOff>
    </xdr:to>
    <xdr:sp>
      <xdr:nvSpPr>
        <xdr:cNvPr id="17" name="CustomShape 1"/>
        <xdr:cNvSpPr/>
      </xdr:nvSpPr>
      <xdr:spPr>
        <a:xfrm>
          <a:off x="2401200" y="4269960"/>
          <a:ext cx="233640" cy="201600"/>
        </a:xfrm>
        <a:prstGeom prst="diamond">
          <a:avLst/>
        </a:prstGeom>
        <a:noFill/>
        <a:ln w="9360">
          <a:solidFill>
            <a:srgbClr val="4a7ebb"/>
          </a:solidFill>
          <a:miter/>
        </a:ln>
        <a:effectLst>
          <a:outerShdw blurRad="40000" dir="5400000" dist="23040" rotWithShape="0">
            <a:srgbClr val="808080">
              <a:alpha val="35000"/>
            </a:srgbClr>
          </a:outerShdw>
        </a:effectLst>
      </xdr:spPr>
      <xdr:style>
        <a:lnRef idx="0"/>
        <a:fillRef idx="0"/>
        <a:effectRef idx="0"/>
        <a:fontRef idx="minor"/>
      </xdr:style>
    </xdr:sp>
    <xdr:clientData/>
  </xdr:twoCellAnchor>
  <xdr:twoCellAnchor editAs="absolute">
    <xdr:from>
      <xdr:col>2</xdr:col>
      <xdr:colOff>1277280</xdr:colOff>
      <xdr:row>84</xdr:row>
      <xdr:rowOff>65160</xdr:rowOff>
    </xdr:from>
    <xdr:to>
      <xdr:col>2</xdr:col>
      <xdr:colOff>1277640</xdr:colOff>
      <xdr:row>85</xdr:row>
      <xdr:rowOff>77760</xdr:rowOff>
    </xdr:to>
    <xdr:sp>
      <xdr:nvSpPr>
        <xdr:cNvPr id="18" name="CustomShape 1"/>
        <xdr:cNvSpPr/>
      </xdr:nvSpPr>
      <xdr:spPr>
        <a:xfrm>
          <a:off x="2511720" y="4471920"/>
          <a:ext cx="360" cy="19044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0</xdr:col>
      <xdr:colOff>209160</xdr:colOff>
      <xdr:row>85</xdr:row>
      <xdr:rowOff>77760</xdr:rowOff>
    </xdr:from>
    <xdr:to>
      <xdr:col>2</xdr:col>
      <xdr:colOff>1695960</xdr:colOff>
      <xdr:row>85</xdr:row>
      <xdr:rowOff>77760</xdr:rowOff>
    </xdr:to>
    <xdr:sp>
      <xdr:nvSpPr>
        <xdr:cNvPr id="19" name="Line 1"/>
        <xdr:cNvSpPr/>
      </xdr:nvSpPr>
      <xdr:spPr>
        <a:xfrm>
          <a:off x="209160" y="4662360"/>
          <a:ext cx="2721240" cy="0"/>
        </a:xfrm>
        <a:prstGeom prst="line">
          <a:avLst/>
        </a:prstGeom>
        <a:ln w="28440">
          <a:solidFill>
            <a:srgbClr val="4f81bd"/>
          </a:solidFill>
          <a:round/>
        </a:ln>
      </xdr:spPr>
      <xdr:style>
        <a:lnRef idx="0"/>
        <a:fillRef idx="0"/>
        <a:effectRef idx="0"/>
        <a:fontRef idx="minor"/>
      </xdr:style>
    </xdr:sp>
    <xdr:clientData/>
  </xdr:twoCellAnchor>
  <xdr:twoCellAnchor editAs="twoCell">
    <xdr:from>
      <xdr:col>2</xdr:col>
      <xdr:colOff>811080</xdr:colOff>
      <xdr:row>73</xdr:row>
      <xdr:rowOff>13680</xdr:rowOff>
    </xdr:from>
    <xdr:to>
      <xdr:col>2</xdr:col>
      <xdr:colOff>1117080</xdr:colOff>
      <xdr:row>83</xdr:row>
      <xdr:rowOff>139320</xdr:rowOff>
    </xdr:to>
    <xdr:sp>
      <xdr:nvSpPr>
        <xdr:cNvPr id="20" name="CustomShape 1"/>
        <xdr:cNvSpPr/>
      </xdr:nvSpPr>
      <xdr:spPr>
        <a:xfrm flipV="1">
          <a:off x="2045520" y="2464560"/>
          <a:ext cx="306000" cy="1903680"/>
        </a:xfrm>
        <a:prstGeom prst="bentConnector4">
          <a:avLst>
            <a:gd name="adj1" fmla="val 1344"/>
            <a:gd name="adj2" fmla="val 265811"/>
          </a:avLst>
        </a:prstGeom>
        <a:noFill/>
        <a:ln w="25560">
          <a:solidFill>
            <a:srgbClr val="4f81bd"/>
          </a:solidFill>
          <a:miter/>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490320</xdr:colOff>
      <xdr:row>67</xdr:row>
      <xdr:rowOff>66960</xdr:rowOff>
    </xdr:from>
    <xdr:to>
      <xdr:col>2</xdr:col>
      <xdr:colOff>1748520</xdr:colOff>
      <xdr:row>68</xdr:row>
      <xdr:rowOff>78480</xdr:rowOff>
    </xdr:to>
    <xdr:sp>
      <xdr:nvSpPr>
        <xdr:cNvPr id="21" name="CustomShape 1"/>
        <xdr:cNvSpPr/>
      </xdr:nvSpPr>
      <xdr:spPr>
        <a:xfrm>
          <a:off x="1724760" y="1438560"/>
          <a:ext cx="1258200" cy="20196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Analyze</a:t>
          </a:r>
          <a:endParaRPr b="0" lang="en-US" sz="1100" spc="-1" strike="noStrike">
            <a:latin typeface="Times New Roman"/>
          </a:endParaRPr>
        </a:p>
      </xdr:txBody>
    </xdr:sp>
    <xdr:clientData/>
  </xdr:twoCellAnchor>
  <xdr:twoCellAnchor editAs="twoCell">
    <xdr:from>
      <xdr:col>1</xdr:col>
      <xdr:colOff>411120</xdr:colOff>
      <xdr:row>68</xdr:row>
      <xdr:rowOff>78840</xdr:rowOff>
    </xdr:from>
    <xdr:to>
      <xdr:col>2</xdr:col>
      <xdr:colOff>1119240</xdr:colOff>
      <xdr:row>70</xdr:row>
      <xdr:rowOff>171000</xdr:rowOff>
    </xdr:to>
    <xdr:sp>
      <xdr:nvSpPr>
        <xdr:cNvPr id="22" name="CustomShape 1"/>
        <xdr:cNvSpPr/>
      </xdr:nvSpPr>
      <xdr:spPr>
        <a:xfrm>
          <a:off x="822600" y="1640880"/>
          <a:ext cx="1531080" cy="447480"/>
        </a:xfrm>
        <a:prstGeom prst="bentConnector3">
          <a:avLst>
            <a:gd name="adj1" fmla="val 50000"/>
          </a:avLst>
        </a:pr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twoCell">
    <xdr:from>
      <xdr:col>2</xdr:col>
      <xdr:colOff>762120</xdr:colOff>
      <xdr:row>75</xdr:row>
      <xdr:rowOff>360</xdr:rowOff>
    </xdr:from>
    <xdr:to>
      <xdr:col>2</xdr:col>
      <xdr:colOff>1764720</xdr:colOff>
      <xdr:row>76</xdr:row>
      <xdr:rowOff>12240</xdr:rowOff>
    </xdr:to>
    <xdr:sp>
      <xdr:nvSpPr>
        <xdr:cNvPr id="23" name="CustomShape 1"/>
        <xdr:cNvSpPr/>
      </xdr:nvSpPr>
      <xdr:spPr>
        <a:xfrm>
          <a:off x="1996560" y="2806920"/>
          <a:ext cx="1002600" cy="18972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Review</a:t>
          </a:r>
          <a:endParaRPr b="0" lang="en-US" sz="1100" spc="-1" strike="noStrike">
            <a:latin typeface="Times New Roman"/>
          </a:endParaRPr>
        </a:p>
      </xdr:txBody>
    </xdr:sp>
    <xdr:clientData/>
  </xdr:twoCellAnchor>
  <xdr:twoCellAnchor editAs="twoCell">
    <xdr:from>
      <xdr:col>2</xdr:col>
      <xdr:colOff>1257480</xdr:colOff>
      <xdr:row>81</xdr:row>
      <xdr:rowOff>101520</xdr:rowOff>
    </xdr:from>
    <xdr:to>
      <xdr:col>2</xdr:col>
      <xdr:colOff>1258560</xdr:colOff>
      <xdr:row>82</xdr:row>
      <xdr:rowOff>177840</xdr:rowOff>
    </xdr:to>
    <xdr:sp>
      <xdr:nvSpPr>
        <xdr:cNvPr id="24" name="CustomShape 1"/>
        <xdr:cNvSpPr/>
      </xdr:nvSpPr>
      <xdr:spPr>
        <a:xfrm>
          <a:off x="2491920" y="3974760"/>
          <a:ext cx="1080" cy="25416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1270080</xdr:colOff>
      <xdr:row>76</xdr:row>
      <xdr:rowOff>25560</xdr:rowOff>
    </xdr:from>
    <xdr:to>
      <xdr:col>2</xdr:col>
      <xdr:colOff>1271160</xdr:colOff>
      <xdr:row>77</xdr:row>
      <xdr:rowOff>101880</xdr:rowOff>
    </xdr:to>
    <xdr:sp>
      <xdr:nvSpPr>
        <xdr:cNvPr id="25" name="CustomShape 1"/>
        <xdr:cNvSpPr/>
      </xdr:nvSpPr>
      <xdr:spPr>
        <a:xfrm>
          <a:off x="2504520" y="3009960"/>
          <a:ext cx="1080" cy="25416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836280</xdr:colOff>
      <xdr:row>80</xdr:row>
      <xdr:rowOff>114840</xdr:rowOff>
    </xdr:from>
    <xdr:to>
      <xdr:col>2</xdr:col>
      <xdr:colOff>1675800</xdr:colOff>
      <xdr:row>81</xdr:row>
      <xdr:rowOff>114120</xdr:rowOff>
    </xdr:to>
    <xdr:sp>
      <xdr:nvSpPr>
        <xdr:cNvPr id="26" name="CustomShape 1"/>
        <xdr:cNvSpPr/>
      </xdr:nvSpPr>
      <xdr:spPr>
        <a:xfrm>
          <a:off x="2070720" y="3810240"/>
          <a:ext cx="839520" cy="177120"/>
        </a:xfrm>
        <a:prstGeom prst="roundRect">
          <a:avLst>
            <a:gd name="adj" fmla="val 16667"/>
          </a:avLst>
        </a:prstGeom>
        <a:no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anchor="ctr">
          <a:noAutofit/>
        </a:bodyPr>
        <a:p>
          <a:pPr algn="ctr">
            <a:lnSpc>
              <a:spcPct val="100000"/>
            </a:lnSpc>
          </a:pPr>
          <a:r>
            <a:rPr b="0" lang="en-US" sz="1100" spc="-1" strike="noStrike">
              <a:solidFill>
                <a:srgbClr val="000000"/>
              </a:solidFill>
              <a:latin typeface="Calibri"/>
            </a:rPr>
            <a:t>Refactor</a:t>
          </a:r>
          <a:endParaRPr b="0" lang="en-US" sz="1100" spc="-1" strike="noStrike">
            <a:latin typeface="Times New Roman"/>
          </a:endParaRPr>
        </a:p>
      </xdr:txBody>
    </xdr:sp>
    <xdr:clientData/>
  </xdr:twoCellAnchor>
  <xdr:twoCellAnchor editAs="twoCell">
    <xdr:from>
      <xdr:col>2</xdr:col>
      <xdr:colOff>1143000</xdr:colOff>
      <xdr:row>77</xdr:row>
      <xdr:rowOff>101520</xdr:rowOff>
    </xdr:from>
    <xdr:to>
      <xdr:col>2</xdr:col>
      <xdr:colOff>1383840</xdr:colOff>
      <xdr:row>78</xdr:row>
      <xdr:rowOff>123840</xdr:rowOff>
    </xdr:to>
    <xdr:sp>
      <xdr:nvSpPr>
        <xdr:cNvPr id="27" name="CustomShape 1"/>
        <xdr:cNvSpPr/>
      </xdr:nvSpPr>
      <xdr:spPr>
        <a:xfrm>
          <a:off x="2377440" y="3263760"/>
          <a:ext cx="240840" cy="200160"/>
        </a:xfrm>
        <a:prstGeom prst="diamond">
          <a:avLst/>
        </a:prstGeom>
        <a:noFill/>
        <a:ln w="9360">
          <a:solidFill>
            <a:srgbClr val="4a7ebb"/>
          </a:solidFill>
          <a:miter/>
        </a:ln>
        <a:effectLst>
          <a:outerShdw blurRad="40000" dir="5400000" dist="23040" rotWithShape="0">
            <a:srgbClr val="808080">
              <a:alpha val="35000"/>
            </a:srgbClr>
          </a:outerShdw>
        </a:effectLst>
      </xdr:spPr>
      <xdr:style>
        <a:lnRef idx="0"/>
        <a:fillRef idx="0"/>
        <a:effectRef idx="0"/>
        <a:fontRef idx="minor"/>
      </xdr:style>
    </xdr:sp>
    <xdr:clientData/>
  </xdr:twoCellAnchor>
  <xdr:twoCellAnchor editAs="twoCell">
    <xdr:from>
      <xdr:col>2</xdr:col>
      <xdr:colOff>1255680</xdr:colOff>
      <xdr:row>78</xdr:row>
      <xdr:rowOff>124200</xdr:rowOff>
    </xdr:from>
    <xdr:to>
      <xdr:col>2</xdr:col>
      <xdr:colOff>1262520</xdr:colOff>
      <xdr:row>80</xdr:row>
      <xdr:rowOff>114480</xdr:rowOff>
    </xdr:to>
    <xdr:sp>
      <xdr:nvSpPr>
        <xdr:cNvPr id="28" name="CustomShape 1"/>
        <xdr:cNvSpPr/>
      </xdr:nvSpPr>
      <xdr:spPr>
        <a:xfrm flipH="1">
          <a:off x="2490120" y="3464280"/>
          <a:ext cx="6840" cy="34560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811080</xdr:colOff>
      <xdr:row>73</xdr:row>
      <xdr:rowOff>13680</xdr:rowOff>
    </xdr:from>
    <xdr:to>
      <xdr:col>2</xdr:col>
      <xdr:colOff>1156680</xdr:colOff>
      <xdr:row>78</xdr:row>
      <xdr:rowOff>31680</xdr:rowOff>
    </xdr:to>
    <xdr:sp>
      <xdr:nvSpPr>
        <xdr:cNvPr id="29" name="CustomShape 1"/>
        <xdr:cNvSpPr/>
      </xdr:nvSpPr>
      <xdr:spPr>
        <a:xfrm flipV="1">
          <a:off x="2045520" y="2464560"/>
          <a:ext cx="345600" cy="907200"/>
        </a:xfrm>
        <a:prstGeom prst="bentConnector4">
          <a:avLst>
            <a:gd name="adj1" fmla="val 1077"/>
            <a:gd name="adj2" fmla="val 166061"/>
          </a:avLst>
        </a:prstGeom>
        <a:noFill/>
        <a:ln>
          <a:round/>
          <a:tailEnd len="med" type="triangle" w="med"/>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twoCell">
    <xdr:from>
      <xdr:col>2</xdr:col>
      <xdr:colOff>519120</xdr:colOff>
      <xdr:row>73</xdr:row>
      <xdr:rowOff>1080</xdr:rowOff>
    </xdr:from>
    <xdr:to>
      <xdr:col>2</xdr:col>
      <xdr:colOff>747360</xdr:colOff>
      <xdr:row>78</xdr:row>
      <xdr:rowOff>720</xdr:rowOff>
    </xdr:to>
    <xdr:sp>
      <xdr:nvSpPr>
        <xdr:cNvPr id="30" name="CustomShape 1"/>
        <xdr:cNvSpPr/>
      </xdr:nvSpPr>
      <xdr:spPr>
        <a:xfrm>
          <a:off x="1753560" y="2451960"/>
          <a:ext cx="228240" cy="888840"/>
        </a:xfrm>
        <a:prstGeom prst="rect">
          <a:avLst/>
        </a:prstGeom>
        <a:noFill/>
        <a:ln>
          <a:noFill/>
        </a:ln>
      </xdr:spPr>
      <xdr:style>
        <a:lnRef idx="0"/>
        <a:fillRef idx="0"/>
        <a:effectRef idx="0"/>
        <a:fontRef idx="minor"/>
      </xdr:style>
      <xdr:txBody>
        <a:bodyPr lIns="90000" rIns="90000" tIns="45000" bIns="45000">
          <a:noAutofit/>
        </a:bodyPr>
        <a:p>
          <a:pPr>
            <a:lnSpc>
              <a:spcPct val="100000"/>
            </a:lnSpc>
          </a:pPr>
          <a:r>
            <a:rPr b="0" lang="en-US" sz="900" spc="-1" strike="noStrike">
              <a:solidFill>
                <a:srgbClr val="000000"/>
              </a:solidFill>
              <a:latin typeface="Calibri"/>
            </a:rPr>
            <a:t>Failed review</a:t>
          </a:r>
          <a:endParaRPr b="0" lang="en-US" sz="9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0</xdr:colOff>
      <xdr:row>61</xdr:row>
      <xdr:rowOff>0</xdr:rowOff>
    </xdr:from>
    <xdr:to>
      <xdr:col>6</xdr:col>
      <xdr:colOff>1222920</xdr:colOff>
      <xdr:row>61</xdr:row>
      <xdr:rowOff>0</xdr:rowOff>
    </xdr:to>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577440</xdr:colOff>
      <xdr:row>88</xdr:row>
      <xdr:rowOff>79200</xdr:rowOff>
    </xdr:from>
    <xdr:to>
      <xdr:col>3</xdr:col>
      <xdr:colOff>3706920</xdr:colOff>
      <xdr:row>120</xdr:row>
      <xdr:rowOff>122400</xdr:rowOff>
    </xdr:to>
    <xdr:pic>
      <xdr:nvPicPr>
        <xdr:cNvPr id="31" name="Picture 16" descr="A picture containing graphical user interface&#10;&#10;Description automatically generated"/>
        <xdr:cNvPicPr/>
      </xdr:nvPicPr>
      <xdr:blipFill>
        <a:blip r:embed="rId1"/>
        <a:stretch/>
      </xdr:blipFill>
      <xdr:spPr>
        <a:xfrm>
          <a:off x="3564360" y="20856240"/>
          <a:ext cx="3129480" cy="5326560"/>
        </a:xfrm>
        <a:prstGeom prst="rect">
          <a:avLst/>
        </a:prstGeom>
        <a:ln>
          <a:noFill/>
        </a:ln>
      </xdr:spPr>
    </xdr:pic>
    <xdr:clientData/>
  </xdr:twoCellAnchor>
  <xdr:twoCellAnchor editAs="absolute">
    <xdr:from>
      <xdr:col>3</xdr:col>
      <xdr:colOff>64800</xdr:colOff>
      <xdr:row>89</xdr:row>
      <xdr:rowOff>69120</xdr:rowOff>
    </xdr:from>
    <xdr:to>
      <xdr:col>3</xdr:col>
      <xdr:colOff>577080</xdr:colOff>
      <xdr:row>120</xdr:row>
      <xdr:rowOff>30960</xdr:rowOff>
    </xdr:to>
    <xdr:sp>
      <xdr:nvSpPr>
        <xdr:cNvPr id="32" name="CustomShape 1"/>
        <xdr:cNvSpPr/>
      </xdr:nvSpPr>
      <xdr:spPr>
        <a:xfrm>
          <a:off x="3051720" y="21011400"/>
          <a:ext cx="512280" cy="5079960"/>
        </a:xfrm>
        <a:prstGeom prst="leftBrace">
          <a:avLst>
            <a:gd name="adj1" fmla="val 8333"/>
            <a:gd name="adj2" fmla="val 50000"/>
          </a:avLst>
        </a:prstGeom>
        <a:noFill/>
        <a:ln>
          <a:solidFill>
            <a:srgbClr val="4a7ebb"/>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3210480</xdr:colOff>
      <xdr:row>112</xdr:row>
      <xdr:rowOff>67680</xdr:rowOff>
    </xdr:from>
    <xdr:to>
      <xdr:col>3</xdr:col>
      <xdr:colOff>3722760</xdr:colOff>
      <xdr:row>121</xdr:row>
      <xdr:rowOff>153360</xdr:rowOff>
    </xdr:to>
    <xdr:sp>
      <xdr:nvSpPr>
        <xdr:cNvPr id="33" name="CustomShape 1"/>
        <xdr:cNvSpPr/>
      </xdr:nvSpPr>
      <xdr:spPr>
        <a:xfrm rot="10800000">
          <a:off x="5685120" y="23235840"/>
          <a:ext cx="512280" cy="1571400"/>
        </a:xfrm>
        <a:prstGeom prst="leftBrace">
          <a:avLst>
            <a:gd name="adj1" fmla="val 8333"/>
            <a:gd name="adj2" fmla="val 50000"/>
          </a:avLst>
        </a:prstGeom>
        <a:noFill/>
        <a:ln>
          <a:solidFill>
            <a:srgbClr val="4a7ebb"/>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3210480</xdr:colOff>
      <xdr:row>120</xdr:row>
      <xdr:rowOff>122760</xdr:rowOff>
    </xdr:from>
    <xdr:to>
      <xdr:col>3</xdr:col>
      <xdr:colOff>3722760</xdr:colOff>
      <xdr:row>128</xdr:row>
      <xdr:rowOff>102600</xdr:rowOff>
    </xdr:to>
    <xdr:sp>
      <xdr:nvSpPr>
        <xdr:cNvPr id="34" name="CustomShape 1"/>
        <xdr:cNvSpPr/>
      </xdr:nvSpPr>
      <xdr:spPr>
        <a:xfrm rot="10800000">
          <a:off x="5685120" y="24882840"/>
          <a:ext cx="512280" cy="1300320"/>
        </a:xfrm>
        <a:prstGeom prst="leftBrace">
          <a:avLst>
            <a:gd name="adj1" fmla="val 8333"/>
            <a:gd name="adj2" fmla="val 50000"/>
          </a:avLst>
        </a:prstGeom>
        <a:noFill/>
        <a:ln>
          <a:solidFill>
            <a:srgbClr val="4a7ebb"/>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101520</xdr:colOff>
      <xdr:row>102</xdr:row>
      <xdr:rowOff>146880</xdr:rowOff>
    </xdr:from>
    <xdr:to>
      <xdr:col>2</xdr:col>
      <xdr:colOff>1356480</xdr:colOff>
      <xdr:row>105</xdr:row>
      <xdr:rowOff>51840</xdr:rowOff>
    </xdr:to>
    <xdr:sp>
      <xdr:nvSpPr>
        <xdr:cNvPr id="35" name="CustomShape 1"/>
        <xdr:cNvSpPr/>
      </xdr:nvSpPr>
      <xdr:spPr>
        <a:xfrm>
          <a:off x="465840" y="23235480"/>
          <a:ext cx="1525320" cy="399960"/>
        </a:xfrm>
        <a:prstGeom prst="accentCallout2">
          <a:avLst>
            <a:gd name="adj1" fmla="val 23566"/>
            <a:gd name="adj2" fmla="val 88123"/>
            <a:gd name="adj3" fmla="val 24107"/>
            <a:gd name="adj4" fmla="val 132608"/>
            <a:gd name="adj5" fmla="val 70605"/>
            <a:gd name="adj6" fmla="val 167897"/>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Pulled from GitHub</a:t>
          </a:r>
          <a:endParaRPr b="0" lang="en-US" sz="1200" spc="-1" strike="noStrike">
            <a:latin typeface="Times New Roman"/>
          </a:endParaRPr>
        </a:p>
      </xdr:txBody>
    </xdr:sp>
    <xdr:clientData/>
  </xdr:twoCellAnchor>
  <xdr:twoCellAnchor editAs="absolute">
    <xdr:from>
      <xdr:col>3</xdr:col>
      <xdr:colOff>4220280</xdr:colOff>
      <xdr:row>86</xdr:row>
      <xdr:rowOff>88920</xdr:rowOff>
    </xdr:from>
    <xdr:to>
      <xdr:col>4</xdr:col>
      <xdr:colOff>623880</xdr:colOff>
      <xdr:row>88</xdr:row>
      <xdr:rowOff>96120</xdr:rowOff>
    </xdr:to>
    <xdr:sp>
      <xdr:nvSpPr>
        <xdr:cNvPr id="36" name="CustomShape 1"/>
        <xdr:cNvSpPr/>
      </xdr:nvSpPr>
      <xdr:spPr>
        <a:xfrm>
          <a:off x="7207200" y="20535840"/>
          <a:ext cx="2601000" cy="337320"/>
        </a:xfrm>
        <a:prstGeom prst="accentCallout2">
          <a:avLst>
            <a:gd name="adj1" fmla="val 31647"/>
            <a:gd name="adj2" fmla="val -1878"/>
            <a:gd name="adj3" fmla="val 19291"/>
            <a:gd name="adj4" fmla="val -11217"/>
            <a:gd name="adj5" fmla="val 121725"/>
            <a:gd name="adj6" fmla="val -103509"/>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PyDev Project … you choose the name</a:t>
          </a:r>
          <a:endParaRPr b="0" lang="en-US" sz="1200" spc="-1" strike="noStrike">
            <a:latin typeface="Times New Roman"/>
          </a:endParaRPr>
        </a:p>
      </xdr:txBody>
    </xdr:sp>
    <xdr:clientData/>
  </xdr:twoCellAnchor>
  <xdr:twoCellAnchor editAs="absolute">
    <xdr:from>
      <xdr:col>3</xdr:col>
      <xdr:colOff>4220280</xdr:colOff>
      <xdr:row>89</xdr:row>
      <xdr:rowOff>69120</xdr:rowOff>
    </xdr:from>
    <xdr:to>
      <xdr:col>4</xdr:col>
      <xdr:colOff>623880</xdr:colOff>
      <xdr:row>91</xdr:row>
      <xdr:rowOff>76320</xdr:rowOff>
    </xdr:to>
    <xdr:sp>
      <xdr:nvSpPr>
        <xdr:cNvPr id="37" name="CustomShape 1"/>
        <xdr:cNvSpPr/>
      </xdr:nvSpPr>
      <xdr:spPr>
        <a:xfrm>
          <a:off x="7207200" y="21011400"/>
          <a:ext cx="2601000" cy="337320"/>
        </a:xfrm>
        <a:prstGeom prst="accentCallout2">
          <a:avLst>
            <a:gd name="adj1" fmla="val 31647"/>
            <a:gd name="adj2" fmla="val -1397"/>
            <a:gd name="adj3" fmla="val 19291"/>
            <a:gd name="adj4" fmla="val -11217"/>
            <a:gd name="adj5" fmla="val 44958"/>
            <a:gd name="adj6" fmla="val -97739"/>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PyDev Package … as pulled from GitHub</a:t>
          </a:r>
          <a:endParaRPr b="0" lang="en-US" sz="1200" spc="-1" strike="noStrike">
            <a:latin typeface="Times New Roman"/>
          </a:endParaRPr>
        </a:p>
      </xdr:txBody>
    </xdr:sp>
    <xdr:clientData/>
  </xdr:twoCellAnchor>
  <xdr:twoCellAnchor editAs="absolute">
    <xdr:from>
      <xdr:col>3</xdr:col>
      <xdr:colOff>4220280</xdr:colOff>
      <xdr:row>92</xdr:row>
      <xdr:rowOff>50040</xdr:rowOff>
    </xdr:from>
    <xdr:to>
      <xdr:col>4</xdr:col>
      <xdr:colOff>623880</xdr:colOff>
      <xdr:row>94</xdr:row>
      <xdr:rowOff>56880</xdr:rowOff>
    </xdr:to>
    <xdr:sp>
      <xdr:nvSpPr>
        <xdr:cNvPr id="38" name="CustomShape 1"/>
        <xdr:cNvSpPr/>
      </xdr:nvSpPr>
      <xdr:spPr>
        <a:xfrm>
          <a:off x="7207200" y="21487320"/>
          <a:ext cx="2601000" cy="337320"/>
        </a:xfrm>
        <a:prstGeom prst="accentCallout2">
          <a:avLst>
            <a:gd name="adj1" fmla="val 31647"/>
            <a:gd name="adj2" fmla="val -436"/>
            <a:gd name="adj3" fmla="val 19291"/>
            <a:gd name="adj4" fmla="val -11217"/>
            <a:gd name="adj5" fmla="val -27769"/>
            <a:gd name="adj6" fmla="val -86201"/>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Experimental code folder</a:t>
          </a:r>
          <a:endParaRPr b="0" lang="en-US" sz="1200" spc="-1" strike="noStrike">
            <a:latin typeface="Times New Roman"/>
          </a:endParaRPr>
        </a:p>
      </xdr:txBody>
    </xdr:sp>
    <xdr:clientData/>
  </xdr:twoCellAnchor>
  <xdr:twoCellAnchor editAs="absolute">
    <xdr:from>
      <xdr:col>3</xdr:col>
      <xdr:colOff>4220280</xdr:colOff>
      <xdr:row>95</xdr:row>
      <xdr:rowOff>42480</xdr:rowOff>
    </xdr:from>
    <xdr:to>
      <xdr:col>4</xdr:col>
      <xdr:colOff>749160</xdr:colOff>
      <xdr:row>97</xdr:row>
      <xdr:rowOff>49680</xdr:rowOff>
    </xdr:to>
    <xdr:sp>
      <xdr:nvSpPr>
        <xdr:cNvPr id="39" name="CustomShape 1"/>
        <xdr:cNvSpPr/>
      </xdr:nvSpPr>
      <xdr:spPr>
        <a:xfrm>
          <a:off x="7207200" y="21975120"/>
          <a:ext cx="2726280" cy="337320"/>
        </a:xfrm>
        <a:prstGeom prst="accentCallout2">
          <a:avLst>
            <a:gd name="adj1" fmla="val 31647"/>
            <a:gd name="adj2" fmla="val -436"/>
            <a:gd name="adj3" fmla="val -53436"/>
            <a:gd name="adj4" fmla="val -28189"/>
            <a:gd name="adj5" fmla="val -100496"/>
            <a:gd name="adj6" fmla="val -83449"/>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Test code folder … acceptance and unit tests</a:t>
          </a:r>
          <a:endParaRPr b="0" lang="en-US" sz="1200" spc="-1" strike="noStrike">
            <a:latin typeface="Times New Roman"/>
          </a:endParaRPr>
        </a:p>
      </xdr:txBody>
    </xdr:sp>
    <xdr:clientData/>
  </xdr:twoCellAnchor>
  <xdr:twoCellAnchor editAs="absolute">
    <xdr:from>
      <xdr:col>3</xdr:col>
      <xdr:colOff>4464000</xdr:colOff>
      <xdr:row>107</xdr:row>
      <xdr:rowOff>107280</xdr:rowOff>
    </xdr:from>
    <xdr:to>
      <xdr:col>5</xdr:col>
      <xdr:colOff>228240</xdr:colOff>
      <xdr:row>111</xdr:row>
      <xdr:rowOff>142560</xdr:rowOff>
    </xdr:to>
    <xdr:sp>
      <xdr:nvSpPr>
        <xdr:cNvPr id="40" name="CustomShape 1"/>
        <xdr:cNvSpPr/>
      </xdr:nvSpPr>
      <xdr:spPr>
        <a:xfrm>
          <a:off x="7450920" y="24021360"/>
          <a:ext cx="2726280" cy="695520"/>
        </a:xfrm>
        <a:prstGeom prst="accentCallout2">
          <a:avLst>
            <a:gd name="adj1" fmla="val 31647"/>
            <a:gd name="adj2" fmla="val -436"/>
            <a:gd name="adj3" fmla="val 15161"/>
            <a:gd name="adj4" fmla="val -25895"/>
            <a:gd name="adj5" fmla="val 3380"/>
            <a:gd name="adj6" fmla="val -42623"/>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Production code is located in the folder specific to the functionality provided by the assignment, “dodoku” in this case.</a:t>
          </a:r>
          <a:endParaRPr b="0" lang="en-US" sz="1200" spc="-1" strike="noStrike">
            <a:latin typeface="Times New Roman"/>
          </a:endParaRPr>
        </a:p>
      </xdr:txBody>
    </xdr:sp>
    <xdr:clientData/>
  </xdr:twoCellAnchor>
  <xdr:twoCellAnchor editAs="absolute">
    <xdr:from>
      <xdr:col>3</xdr:col>
      <xdr:colOff>4464000</xdr:colOff>
      <xdr:row>118</xdr:row>
      <xdr:rowOff>47520</xdr:rowOff>
    </xdr:from>
    <xdr:to>
      <xdr:col>5</xdr:col>
      <xdr:colOff>228240</xdr:colOff>
      <xdr:row>121</xdr:row>
      <xdr:rowOff>3240</xdr:rowOff>
    </xdr:to>
    <xdr:sp>
      <xdr:nvSpPr>
        <xdr:cNvPr id="41" name="CustomShape 1"/>
        <xdr:cNvSpPr/>
      </xdr:nvSpPr>
      <xdr:spPr>
        <a:xfrm>
          <a:off x="7450920" y="25777440"/>
          <a:ext cx="2726280" cy="451080"/>
        </a:xfrm>
        <a:prstGeom prst="accentCallout2">
          <a:avLst>
            <a:gd name="adj1" fmla="val 31647"/>
            <a:gd name="adj2" fmla="val -436"/>
            <a:gd name="adj3" fmla="val -27138"/>
            <a:gd name="adj4" fmla="val -22684"/>
            <a:gd name="adj5" fmla="val -51005"/>
            <a:gd name="adj6" fmla="val -43999"/>
          </a:avLst>
        </a:prstGeom>
        <a:noFill/>
        <a:ln>
          <a:round/>
          <a:tailEnd len="med" type="arrow" w="med"/>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Cloud deployment files</a:t>
          </a:r>
          <a:endParaRPr b="0" lang="en-US" sz="1200" spc="-1" strike="noStrike">
            <a:latin typeface="Times New Roman"/>
          </a:endParaRPr>
        </a:p>
      </xdr:txBody>
    </xdr:sp>
    <xdr:clientData/>
  </xdr:twoCellAnchor>
</xdr:wsDr>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6.vml"/>
</Relationships>
</file>

<file path=xl/worksheets/_rels/sheet18.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1.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https://masteringsudoku.com/sudoku-rules-beginner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8"/>
  <sheetViews>
    <sheetView showFormulas="false" showGridLines="false" showRowColHeaders="true" showZeros="true" rightToLeft="false" tabSelected="true" showOutlineSymbols="true" defaultGridColor="true" view="normal" topLeftCell="A1" colorId="64" zoomScale="125" zoomScaleNormal="125" zoomScalePageLayoutView="100" workbookViewId="0">
      <selection pane="topLeft" activeCell="B13" activeCellId="0" sqref="B13"/>
    </sheetView>
  </sheetViews>
  <sheetFormatPr defaultColWidth="8.83984375" defaultRowHeight="13" zeroHeight="false" outlineLevelRow="0" outlineLevelCol="0"/>
  <cols>
    <col collapsed="false" customWidth="true" hidden="false" outlineLevel="0" max="1" min="1" style="1" width="23.5"/>
    <col collapsed="false" customWidth="true" hidden="false" outlineLevel="0" max="2" min="2" style="0" width="18.33"/>
    <col collapsed="false" customWidth="true" hidden="false" outlineLevel="0" max="3" min="3" style="0" width="15"/>
    <col collapsed="false" customWidth="true" hidden="false" outlineLevel="0" max="4" min="4" style="0" width="11.33"/>
    <col collapsed="false" customWidth="true" hidden="false" outlineLevel="0" max="5" min="5" style="0" width="14.83"/>
    <col collapsed="false" customWidth="true" hidden="false" outlineLevel="0" max="6" min="6" style="0" width="12.5"/>
    <col collapsed="false" customWidth="true" hidden="false" outlineLevel="0" max="7" min="7" style="0" width="10.5"/>
    <col collapsed="false" customWidth="true" hidden="false" outlineLevel="0" max="8" min="8" style="0" width="10.66"/>
    <col collapsed="false" customWidth="true" hidden="false" outlineLevel="0" max="9" min="9" style="0" width="19.33"/>
    <col collapsed="false" customWidth="true" hidden="false" outlineLevel="0" max="11" min="11" style="0" width="11.66"/>
  </cols>
  <sheetData>
    <row r="1" customFormat="false" ht="20" hidden="false" customHeight="false" outlineLevel="0" collapsed="false">
      <c r="A1" s="2" t="s">
        <v>0</v>
      </c>
      <c r="B1" s="2"/>
      <c r="C1" s="2"/>
      <c r="D1" s="2"/>
      <c r="E1" s="2"/>
      <c r="F1" s="2"/>
      <c r="G1" s="2"/>
    </row>
    <row r="2" customFormat="false" ht="13" hidden="false" customHeight="false" outlineLevel="0" collapsed="false">
      <c r="A2" s="3"/>
      <c r="B2" s="4"/>
    </row>
    <row r="3" customFormat="false" ht="13" hidden="false" customHeight="false" outlineLevel="0" collapsed="false">
      <c r="A3" s="5" t="s">
        <v>1</v>
      </c>
      <c r="B3" s="6" t="n">
        <v>1</v>
      </c>
    </row>
    <row r="4" customFormat="false" ht="13" hidden="false" customHeight="false" outlineLevel="0" collapsed="false">
      <c r="A4" s="7"/>
      <c r="B4" s="4"/>
    </row>
    <row r="5" customFormat="false" ht="24" hidden="false" customHeight="true" outlineLevel="0" collapsed="false">
      <c r="A5" s="5" t="s">
        <v>2</v>
      </c>
      <c r="B5" s="8" t="s">
        <v>3</v>
      </c>
      <c r="C5" s="9"/>
      <c r="D5" s="9"/>
      <c r="E5" s="9"/>
      <c r="F5" s="9"/>
      <c r="G5" s="9"/>
      <c r="H5" s="9"/>
      <c r="I5" s="10"/>
    </row>
    <row r="6" customFormat="false" ht="27" hidden="false" customHeight="true" outlineLevel="0" collapsed="false">
      <c r="A6" s="5" t="s">
        <v>4</v>
      </c>
      <c r="B6" s="11" t="s">
        <v>5</v>
      </c>
      <c r="C6" s="11"/>
      <c r="D6" s="11"/>
      <c r="E6" s="11"/>
      <c r="F6" s="11"/>
      <c r="G6" s="11"/>
      <c r="H6" s="11"/>
      <c r="I6" s="11"/>
    </row>
    <row r="7" customFormat="false" ht="15" hidden="false" customHeight="true" outlineLevel="0" collapsed="false">
      <c r="A7" s="5" t="s">
        <v>6</v>
      </c>
      <c r="B7" s="12" t="s">
        <v>7</v>
      </c>
      <c r="C7" s="11" t="s">
        <v>8</v>
      </c>
      <c r="D7" s="11"/>
      <c r="E7" s="11"/>
      <c r="F7" s="11"/>
      <c r="G7" s="11"/>
      <c r="H7" s="11"/>
      <c r="I7" s="11"/>
    </row>
    <row r="8" customFormat="false" ht="15" hidden="false" customHeight="true" outlineLevel="0" collapsed="false">
      <c r="A8" s="5"/>
      <c r="B8" s="12" t="s">
        <v>9</v>
      </c>
      <c r="C8" s="11" t="s">
        <v>10</v>
      </c>
      <c r="D8" s="11"/>
      <c r="E8" s="11"/>
      <c r="F8" s="11"/>
      <c r="G8" s="11"/>
      <c r="H8" s="11"/>
      <c r="I8" s="11"/>
    </row>
    <row r="9" customFormat="false" ht="21" hidden="false" customHeight="true" outlineLevel="0" collapsed="false">
      <c r="A9" s="5"/>
      <c r="B9" s="13"/>
      <c r="C9" s="13"/>
      <c r="D9" s="13"/>
      <c r="E9" s="13"/>
      <c r="F9" s="13"/>
      <c r="G9" s="13"/>
      <c r="H9" s="13"/>
      <c r="I9" s="13"/>
    </row>
    <row r="10" customFormat="false" ht="12" hidden="false" customHeight="true" outlineLevel="0" collapsed="false">
      <c r="A10" s="14" t="s">
        <v>11</v>
      </c>
      <c r="B10" s="15" t="s">
        <v>12</v>
      </c>
      <c r="C10" s="15"/>
      <c r="D10" s="15"/>
      <c r="E10" s="15"/>
      <c r="F10" s="15"/>
      <c r="G10" s="15"/>
      <c r="H10" s="15"/>
      <c r="I10" s="15"/>
    </row>
    <row r="11" customFormat="false" ht="13" hidden="false" customHeight="true" outlineLevel="0" collapsed="false">
      <c r="A11" s="14"/>
      <c r="B11" s="15" t="s">
        <v>13</v>
      </c>
      <c r="C11" s="15"/>
      <c r="D11" s="15"/>
      <c r="E11" s="15"/>
      <c r="F11" s="15"/>
      <c r="G11" s="15"/>
      <c r="H11" s="15"/>
      <c r="I11" s="15"/>
    </row>
    <row r="12" customFormat="false" ht="12.75" hidden="false" customHeight="true" outlineLevel="0" collapsed="false">
      <c r="A12" s="7"/>
      <c r="B12" s="15" t="s">
        <v>14</v>
      </c>
      <c r="C12" s="15"/>
      <c r="D12" s="15"/>
      <c r="E12" s="15"/>
      <c r="F12" s="15"/>
      <c r="G12" s="15"/>
      <c r="H12" s="15"/>
      <c r="I12" s="15"/>
    </row>
    <row r="13" customFormat="false" ht="35" hidden="false" customHeight="true" outlineLevel="0" collapsed="false">
      <c r="A13" s="7"/>
      <c r="B13" s="15" t="s">
        <v>15</v>
      </c>
      <c r="C13" s="15"/>
      <c r="D13" s="15"/>
      <c r="E13" s="15"/>
      <c r="F13" s="15"/>
      <c r="G13" s="15"/>
      <c r="H13" s="15"/>
      <c r="I13" s="15"/>
    </row>
    <row r="14" customFormat="false" ht="13" hidden="false" customHeight="true" outlineLevel="0" collapsed="false">
      <c r="A14" s="14"/>
      <c r="B14" s="15" t="s">
        <v>16</v>
      </c>
      <c r="C14" s="15"/>
      <c r="D14" s="15"/>
      <c r="E14" s="15"/>
      <c r="F14" s="15"/>
      <c r="G14" s="15"/>
      <c r="H14" s="15"/>
      <c r="I14" s="15"/>
    </row>
    <row r="15" customFormat="false" ht="12.75" hidden="false" customHeight="true" outlineLevel="0" collapsed="false">
      <c r="A15" s="7"/>
      <c r="B15" s="16"/>
      <c r="C15" s="17" t="s">
        <v>17</v>
      </c>
      <c r="D15" s="17" t="s">
        <v>18</v>
      </c>
      <c r="E15" s="17"/>
      <c r="F15" s="17"/>
      <c r="G15" s="17"/>
      <c r="H15" s="17"/>
      <c r="I15" s="17"/>
    </row>
    <row r="16" customFormat="false" ht="58" hidden="false" customHeight="true" outlineLevel="0" collapsed="false">
      <c r="A16" s="7"/>
      <c r="B16" s="16"/>
      <c r="C16" s="11" t="s">
        <v>19</v>
      </c>
      <c r="D16" s="18" t="s">
        <v>20</v>
      </c>
      <c r="E16" s="18"/>
      <c r="F16" s="18"/>
      <c r="G16" s="18"/>
      <c r="H16" s="18"/>
      <c r="I16" s="18"/>
    </row>
    <row r="17" customFormat="false" ht="17" hidden="false" customHeight="true" outlineLevel="0" collapsed="false">
      <c r="A17" s="7"/>
      <c r="B17" s="16"/>
      <c r="C17" s="16" t="s">
        <v>21</v>
      </c>
      <c r="D17" s="11" t="s">
        <v>22</v>
      </c>
      <c r="E17" s="11"/>
      <c r="F17" s="11"/>
      <c r="G17" s="11"/>
      <c r="H17" s="11"/>
      <c r="I17" s="11"/>
    </row>
    <row r="18" customFormat="false" ht="75" hidden="false" customHeight="true" outlineLevel="0" collapsed="false">
      <c r="A18" s="7"/>
      <c r="B18" s="16"/>
      <c r="C18" s="16" t="s">
        <v>23</v>
      </c>
      <c r="D18" s="15" t="s">
        <v>24</v>
      </c>
      <c r="E18" s="15"/>
      <c r="F18" s="15"/>
      <c r="G18" s="15"/>
      <c r="H18" s="15"/>
      <c r="I18" s="15"/>
    </row>
    <row r="19" customFormat="false" ht="20" hidden="false" customHeight="true" outlineLevel="0" collapsed="false">
      <c r="A19" s="7"/>
      <c r="B19" s="16"/>
      <c r="C19" s="16" t="s">
        <v>25</v>
      </c>
      <c r="D19" s="15" t="s">
        <v>26</v>
      </c>
      <c r="E19" s="15"/>
      <c r="F19" s="15"/>
      <c r="G19" s="15"/>
      <c r="H19" s="15"/>
      <c r="I19" s="15"/>
    </row>
    <row r="20" customFormat="false" ht="32" hidden="false" customHeight="true" outlineLevel="0" collapsed="false">
      <c r="A20" s="7"/>
      <c r="B20" s="16"/>
      <c r="C20" s="16" t="s">
        <v>27</v>
      </c>
      <c r="D20" s="11" t="s">
        <v>28</v>
      </c>
      <c r="E20" s="11"/>
      <c r="F20" s="11"/>
      <c r="G20" s="11"/>
      <c r="H20" s="11"/>
      <c r="I20" s="11"/>
    </row>
    <row r="21" customFormat="false" ht="30" hidden="true" customHeight="true" outlineLevel="0" collapsed="false">
      <c r="A21" s="7"/>
      <c r="B21" s="16"/>
      <c r="C21" s="16" t="s">
        <v>29</v>
      </c>
      <c r="D21" s="15" t="s">
        <v>30</v>
      </c>
      <c r="E21" s="15"/>
      <c r="F21" s="15"/>
      <c r="G21" s="15"/>
      <c r="H21" s="15"/>
      <c r="I21" s="15"/>
    </row>
    <row r="22" customFormat="false" ht="41" hidden="true" customHeight="true" outlineLevel="0" collapsed="false">
      <c r="A22" s="7"/>
      <c r="B22" s="16"/>
      <c r="C22" s="16" t="s">
        <v>31</v>
      </c>
      <c r="D22" s="15" t="s">
        <v>32</v>
      </c>
      <c r="E22" s="15"/>
      <c r="F22" s="15"/>
      <c r="G22" s="15"/>
      <c r="H22" s="15"/>
      <c r="I22" s="15"/>
    </row>
    <row r="23" customFormat="false" ht="50" hidden="true" customHeight="true" outlineLevel="0" collapsed="false">
      <c r="A23" s="7"/>
      <c r="B23" s="16"/>
      <c r="C23" s="16" t="s">
        <v>33</v>
      </c>
      <c r="D23" s="15" t="s">
        <v>34</v>
      </c>
      <c r="E23" s="15"/>
      <c r="F23" s="15"/>
      <c r="G23" s="15"/>
      <c r="H23" s="15"/>
      <c r="I23" s="15"/>
    </row>
    <row r="24" customFormat="false" ht="25" hidden="false" customHeight="true" outlineLevel="0" collapsed="false">
      <c r="A24" s="7"/>
      <c r="B24" s="16"/>
      <c r="C24" s="16" t="s">
        <v>35</v>
      </c>
      <c r="D24" s="11" t="s">
        <v>36</v>
      </c>
      <c r="E24" s="11"/>
      <c r="F24" s="11"/>
      <c r="G24" s="11"/>
      <c r="H24" s="11"/>
      <c r="I24" s="11"/>
    </row>
    <row r="25" customFormat="false" ht="30" hidden="true" customHeight="true" outlineLevel="0" collapsed="false">
      <c r="A25" s="7"/>
      <c r="B25" s="16"/>
      <c r="C25" s="16" t="s">
        <v>37</v>
      </c>
      <c r="D25" s="15" t="s">
        <v>38</v>
      </c>
      <c r="E25" s="15"/>
      <c r="F25" s="15"/>
      <c r="G25" s="15"/>
      <c r="H25" s="15"/>
      <c r="I25" s="15"/>
    </row>
    <row r="26" customFormat="false" ht="19" hidden="true" customHeight="true" outlineLevel="0" collapsed="false">
      <c r="A26" s="7"/>
      <c r="B26" s="16"/>
      <c r="C26" s="19" t="s">
        <v>39</v>
      </c>
      <c r="D26" s="20" t="s">
        <v>40</v>
      </c>
      <c r="E26" s="20"/>
      <c r="F26" s="20"/>
      <c r="G26" s="20"/>
      <c r="H26" s="20"/>
      <c r="I26" s="20"/>
    </row>
    <row r="27" customFormat="false" ht="36" hidden="true" customHeight="true" outlineLevel="0" collapsed="false">
      <c r="A27" s="7"/>
      <c r="B27" s="16"/>
      <c r="C27" s="16" t="s">
        <v>41</v>
      </c>
      <c r="D27" s="15" t="s">
        <v>42</v>
      </c>
      <c r="E27" s="15"/>
      <c r="F27" s="15"/>
      <c r="G27" s="15"/>
      <c r="H27" s="15"/>
      <c r="I27" s="15"/>
    </row>
    <row r="28" s="21" customFormat="true" ht="49.5" hidden="false" customHeight="true" outlineLevel="0" collapsed="false">
      <c r="A28" s="14" t="s">
        <v>43</v>
      </c>
      <c r="B28" s="15" t="s">
        <v>44</v>
      </c>
      <c r="C28" s="15"/>
      <c r="D28" s="15"/>
      <c r="E28" s="15"/>
      <c r="F28" s="15"/>
      <c r="G28" s="15"/>
      <c r="H28" s="15"/>
      <c r="I28" s="15"/>
    </row>
  </sheetData>
  <sheetProtection sheet="true" objects="true" scenarios="true"/>
  <mergeCells count="24">
    <mergeCell ref="A1:G1"/>
    <mergeCell ref="B6:I6"/>
    <mergeCell ref="C7:I7"/>
    <mergeCell ref="C8:I8"/>
    <mergeCell ref="B9:I9"/>
    <mergeCell ref="B10:I10"/>
    <mergeCell ref="B11:I11"/>
    <mergeCell ref="B12:I12"/>
    <mergeCell ref="B13:I13"/>
    <mergeCell ref="B14:I14"/>
    <mergeCell ref="D15:I15"/>
    <mergeCell ref="D16:I16"/>
    <mergeCell ref="D17:I17"/>
    <mergeCell ref="D18:I18"/>
    <mergeCell ref="D19:I19"/>
    <mergeCell ref="D20:I20"/>
    <mergeCell ref="D21:I21"/>
    <mergeCell ref="D22:I22"/>
    <mergeCell ref="D23:I23"/>
    <mergeCell ref="D24:I24"/>
    <mergeCell ref="D25:I25"/>
    <mergeCell ref="D26:I26"/>
    <mergeCell ref="D27:I27"/>
    <mergeCell ref="B28:I2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7" activeCellId="0" sqref="F37"/>
    </sheetView>
  </sheetViews>
  <sheetFormatPr defaultColWidth="6.34375" defaultRowHeight="13" zeroHeight="false" outlineLevelRow="0" outlineLevelCol="0"/>
  <cols>
    <col collapsed="false" customWidth="true" hidden="false" outlineLevel="0" max="1" min="1" style="24" width="3.16"/>
    <col collapsed="false" customWidth="true" hidden="false" outlineLevel="0" max="2" min="2" style="24" width="8.67"/>
    <col collapsed="false" customWidth="true" hidden="false" outlineLevel="0" max="12" min="3" style="24" width="12.33"/>
    <col collapsed="false" customWidth="false" hidden="false" outlineLevel="0" max="1024" min="13" style="24" width="6.34"/>
  </cols>
  <sheetData>
    <row r="1" s="359" customFormat="true" ht="20" hidden="false" customHeight="false" outlineLevel="0" collapsed="false">
      <c r="A1" s="237" t="s">
        <v>538</v>
      </c>
      <c r="B1" s="237"/>
      <c r="C1" s="237"/>
      <c r="D1" s="237"/>
      <c r="E1" s="237"/>
      <c r="F1" s="237"/>
      <c r="G1" s="237"/>
      <c r="H1" s="237"/>
      <c r="I1" s="237"/>
      <c r="J1" s="237"/>
      <c r="K1" s="237"/>
      <c r="L1" s="237"/>
    </row>
    <row r="2" s="359" customFormat="true" ht="20" hidden="true" customHeight="false" outlineLevel="0" collapsed="false">
      <c r="A2" s="237"/>
      <c r="B2" s="360"/>
      <c r="C2" s="237"/>
      <c r="D2" s="237"/>
      <c r="E2" s="237"/>
      <c r="F2" s="237"/>
      <c r="G2" s="237"/>
      <c r="H2" s="237"/>
      <c r="I2" s="237"/>
      <c r="J2" s="237"/>
      <c r="K2" s="237"/>
      <c r="L2" s="237"/>
    </row>
    <row r="3" s="359" customFormat="true" ht="20" hidden="true" customHeight="false" outlineLevel="0" collapsed="false">
      <c r="A3" s="237"/>
      <c r="B3" s="360" t="s">
        <v>539</v>
      </c>
      <c r="C3" s="237"/>
      <c r="D3" s="237"/>
      <c r="E3" s="237"/>
      <c r="F3" s="237"/>
      <c r="G3" s="237"/>
      <c r="H3" s="237"/>
      <c r="I3" s="237"/>
      <c r="J3" s="237"/>
      <c r="K3" s="237"/>
      <c r="L3" s="237"/>
    </row>
    <row r="4" s="359" customFormat="true" ht="20" hidden="false" customHeight="false" outlineLevel="0" collapsed="false">
      <c r="A4" s="237"/>
      <c r="B4" s="361"/>
      <c r="C4" s="362"/>
      <c r="D4" s="362"/>
      <c r="E4" s="362"/>
      <c r="F4" s="362"/>
      <c r="G4" s="362"/>
      <c r="H4" s="362"/>
      <c r="I4" s="362"/>
      <c r="J4" s="362"/>
      <c r="K4" s="362"/>
      <c r="L4" s="362"/>
    </row>
    <row r="5" s="359" customFormat="true" ht="23" hidden="false" customHeight="true" outlineLevel="0" collapsed="false">
      <c r="A5" s="359" t="s">
        <v>540</v>
      </c>
      <c r="B5" s="361"/>
      <c r="C5" s="363"/>
      <c r="D5" s="363"/>
      <c r="E5" s="363"/>
      <c r="F5" s="363"/>
      <c r="G5" s="363"/>
      <c r="H5" s="363"/>
      <c r="I5" s="363"/>
      <c r="J5" s="363"/>
      <c r="K5" s="363"/>
      <c r="L5" s="363"/>
    </row>
    <row r="6" s="23" customFormat="true" ht="17" hidden="false" customHeight="true" outlineLevel="0" collapsed="false">
      <c r="B6" s="25"/>
      <c r="C6" s="305"/>
      <c r="D6" s="305"/>
      <c r="E6" s="305"/>
      <c r="F6" s="305"/>
      <c r="G6" s="305"/>
      <c r="H6" s="305"/>
      <c r="I6" s="305"/>
      <c r="J6" s="305"/>
      <c r="K6" s="305"/>
      <c r="L6" s="305"/>
    </row>
    <row r="7" s="359" customFormat="true" ht="25" hidden="false" customHeight="true" outlineLevel="0" collapsed="false">
      <c r="A7" s="364"/>
      <c r="B7" s="365" t="e">
        <f aca="false">CONCATENATE("Scenario ", TEXT(#REF!,"#"))</f>
        <v>#REF!</v>
      </c>
      <c r="C7" s="366"/>
      <c r="D7" s="366"/>
      <c r="E7" s="366"/>
      <c r="F7" s="366"/>
      <c r="G7" s="366"/>
      <c r="H7" s="366"/>
      <c r="I7" s="366"/>
      <c r="J7" s="366"/>
      <c r="K7" s="366"/>
      <c r="L7" s="366"/>
    </row>
    <row r="8" s="359" customFormat="true" ht="25" hidden="false" customHeight="true" outlineLevel="0" collapsed="false">
      <c r="A8" s="364"/>
      <c r="B8" s="365" t="e">
        <f aca="false">CONCATENATE("Scenario ", TEXT(#REF!,"#"))</f>
        <v>#REF!</v>
      </c>
      <c r="C8" s="366"/>
      <c r="D8" s="366"/>
      <c r="E8" s="366"/>
      <c r="F8" s="366"/>
      <c r="G8" s="366"/>
      <c r="H8" s="366"/>
      <c r="I8" s="366"/>
      <c r="J8" s="366"/>
      <c r="K8" s="366"/>
      <c r="L8" s="366"/>
    </row>
    <row r="9" s="359" customFormat="true" ht="25" hidden="false" customHeight="true" outlineLevel="0" collapsed="false">
      <c r="A9" s="364"/>
      <c r="B9" s="365" t="e">
        <f aca="false">CONCATENATE("Scenario ", TEXT(#REF!,"#"))</f>
        <v>#REF!</v>
      </c>
      <c r="C9" s="366"/>
      <c r="D9" s="366"/>
      <c r="E9" s="366"/>
      <c r="F9" s="366"/>
      <c r="G9" s="366"/>
      <c r="H9" s="366"/>
      <c r="I9" s="366"/>
      <c r="J9" s="366"/>
      <c r="K9" s="366"/>
      <c r="L9" s="366"/>
    </row>
    <row r="10" s="359" customFormat="true" ht="25" hidden="false" customHeight="true" outlineLevel="0" collapsed="false">
      <c r="A10" s="364"/>
      <c r="B10" s="365" t="e">
        <f aca="false">CONCATENATE("Scenario ", TEXT(#REF!,"#"))</f>
        <v>#REF!</v>
      </c>
      <c r="C10" s="366"/>
      <c r="D10" s="366"/>
      <c r="E10" s="366"/>
      <c r="F10" s="366"/>
      <c r="G10" s="366"/>
      <c r="H10" s="366"/>
      <c r="I10" s="366"/>
      <c r="J10" s="366"/>
      <c r="K10" s="366"/>
      <c r="L10" s="366"/>
    </row>
    <row r="11" s="359" customFormat="true" ht="25" hidden="false" customHeight="true" outlineLevel="0" collapsed="false">
      <c r="A11" s="364"/>
      <c r="B11" s="365" t="e">
        <f aca="false">CONCATENATE("Scenario ", TEXT(#REF!,"#"))</f>
        <v>#REF!</v>
      </c>
      <c r="C11" s="366"/>
      <c r="D11" s="366"/>
      <c r="E11" s="366"/>
      <c r="F11" s="366"/>
      <c r="G11" s="366"/>
      <c r="H11" s="366"/>
      <c r="I11" s="366"/>
      <c r="J11" s="366"/>
      <c r="K11" s="366"/>
      <c r="L11" s="366"/>
    </row>
    <row r="12" s="359" customFormat="true" ht="25" hidden="false" customHeight="true" outlineLevel="0" collapsed="false">
      <c r="A12" s="364"/>
      <c r="B12" s="365" t="e">
        <f aca="false">CONCATENATE("Scenario ", TEXT(#REF!,"#"))</f>
        <v>#REF!</v>
      </c>
      <c r="C12" s="366"/>
      <c r="D12" s="366"/>
      <c r="E12" s="366"/>
      <c r="F12" s="366"/>
      <c r="G12" s="366"/>
      <c r="H12" s="366"/>
      <c r="I12" s="366"/>
      <c r="J12" s="366"/>
      <c r="K12" s="366"/>
      <c r="L12" s="366"/>
    </row>
    <row r="13" s="359" customFormat="true" ht="25" hidden="false" customHeight="true" outlineLevel="0" collapsed="false">
      <c r="A13" s="364"/>
      <c r="B13" s="365" t="e">
        <f aca="false">CONCATENATE("Scenario ", TEXT(#REF!,"#"))</f>
        <v>#REF!</v>
      </c>
      <c r="C13" s="366"/>
      <c r="D13" s="366"/>
      <c r="E13" s="366"/>
      <c r="F13" s="366"/>
      <c r="G13" s="366"/>
      <c r="H13" s="366"/>
      <c r="I13" s="366"/>
      <c r="J13" s="366"/>
      <c r="K13" s="366"/>
      <c r="L13" s="366"/>
    </row>
    <row r="14" s="359" customFormat="true" ht="25" hidden="false" customHeight="true" outlineLevel="0" collapsed="false">
      <c r="A14" s="364"/>
      <c r="B14" s="365" t="e">
        <f aca="false">CONCATENATE("Scenario ", TEXT(#REF!,"#"))</f>
        <v>#REF!</v>
      </c>
      <c r="C14" s="366"/>
      <c r="D14" s="366"/>
      <c r="E14" s="366"/>
      <c r="F14" s="366"/>
      <c r="G14" s="366"/>
      <c r="H14" s="366"/>
      <c r="I14" s="366"/>
      <c r="J14" s="366"/>
      <c r="K14" s="366"/>
      <c r="L14" s="366"/>
    </row>
    <row r="15" s="359" customFormat="true" ht="25" hidden="false" customHeight="true" outlineLevel="0" collapsed="false">
      <c r="A15" s="364"/>
      <c r="B15" s="365" t="e">
        <f aca="false">CONCATENATE("Scenario ", TEXT(#REF!,"#"))</f>
        <v>#REF!</v>
      </c>
      <c r="C15" s="366"/>
      <c r="D15" s="366"/>
      <c r="E15" s="366"/>
      <c r="F15" s="366"/>
      <c r="G15" s="366"/>
      <c r="H15" s="366"/>
      <c r="I15" s="366"/>
      <c r="J15" s="366"/>
      <c r="K15" s="366"/>
      <c r="L15" s="366"/>
    </row>
    <row r="16" customFormat="false" ht="13" hidden="false" customHeight="false" outlineLevel="0" collapsed="false">
      <c r="B16" s="26"/>
    </row>
  </sheetData>
  <sheetProtection sheet="true" objects="true" scenarios="true"/>
  <mergeCells count="2">
    <mergeCell ref="C4:L4"/>
    <mergeCell ref="A7:A15"/>
  </mergeCells>
  <dataValidations count="1">
    <dataValidation allowBlank="true" operator="between" showDropDown="false" showErrorMessage="true" showInputMessage="true" sqref="C7:L15" type="list">
      <formula1>$B$2:$B$3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291"/>
  <sheetViews>
    <sheetView showFormulas="false" showGridLines="false" showRowColHeaders="true" showZeros="true" rightToLeft="false" tabSelected="false" showOutlineSymbols="true" defaultGridColor="true" view="normal" topLeftCell="B198" colorId="64" zoomScale="141" zoomScaleNormal="141" zoomScalePageLayoutView="100" workbookViewId="0">
      <selection pane="topLeft" activeCell="C43" activeCellId="0" sqref="C43"/>
    </sheetView>
  </sheetViews>
  <sheetFormatPr defaultColWidth="6.34375" defaultRowHeight="13" zeroHeight="false" outlineLevelRow="0" outlineLevelCol="0"/>
  <cols>
    <col collapsed="false" customWidth="true" hidden="true" outlineLevel="0" max="1" min="1" style="24" width="11.52"/>
    <col collapsed="false" customWidth="true" hidden="false" outlineLevel="0" max="2" min="2" style="24" width="22.5"/>
    <col collapsed="false" customWidth="true" hidden="false" outlineLevel="0" max="3" min="3" style="24" width="77.84"/>
    <col collapsed="false" customWidth="false" hidden="false" outlineLevel="0" max="1024" min="4" style="24" width="6.34"/>
  </cols>
  <sheetData>
    <row r="1" customFormat="false" ht="20" hidden="false" customHeight="false" outlineLevel="0" collapsed="false">
      <c r="B1" s="237" t="s">
        <v>37</v>
      </c>
    </row>
    <row r="2" customFormat="false" ht="43" hidden="false" customHeight="true" outlineLevel="0" collapsed="false">
      <c r="A2" s="367" t="s">
        <v>541</v>
      </c>
      <c r="B2" s="347" t="s">
        <v>541</v>
      </c>
      <c r="C2" s="347"/>
      <c r="D2" s="367"/>
      <c r="E2" s="367"/>
      <c r="F2" s="237"/>
    </row>
    <row r="3" customFormat="false" ht="14" hidden="true" customHeight="false" outlineLevel="0" collapsed="false">
      <c r="B3" s="326"/>
      <c r="C3" s="326"/>
      <c r="D3" s="326"/>
      <c r="E3" s="326"/>
      <c r="F3" s="326"/>
    </row>
    <row r="4" customFormat="false" ht="20" hidden="true" customHeight="false" outlineLevel="0" collapsed="false">
      <c r="B4" s="368" t="s">
        <v>454</v>
      </c>
      <c r="C4" s="329"/>
      <c r="D4" s="329"/>
      <c r="E4" s="329"/>
      <c r="F4" s="329"/>
    </row>
    <row r="5" customFormat="false" ht="13" hidden="true" customHeight="false" outlineLevel="0" collapsed="false">
      <c r="B5" s="329" t="s">
        <v>455</v>
      </c>
      <c r="C5" s="369" t="n">
        <v>36526</v>
      </c>
      <c r="D5" s="329"/>
      <c r="E5" s="329"/>
      <c r="F5" s="329"/>
    </row>
    <row r="6" customFormat="false" ht="13" hidden="true" customHeight="false" outlineLevel="0" collapsed="false">
      <c r="B6" s="329" t="s">
        <v>458</v>
      </c>
      <c r="C6" s="369" t="n">
        <v>40179</v>
      </c>
      <c r="D6" s="329"/>
      <c r="E6" s="329"/>
      <c r="F6" s="329"/>
    </row>
    <row r="7" customFormat="false" ht="13" hidden="true" customHeight="false" outlineLevel="0" collapsed="false">
      <c r="B7" s="331" t="s">
        <v>460</v>
      </c>
      <c r="C7" s="370" t="s">
        <v>463</v>
      </c>
      <c r="D7" s="329"/>
      <c r="E7" s="329"/>
      <c r="F7" s="329"/>
    </row>
    <row r="8" customFormat="false" ht="13" hidden="true" customHeight="false" outlineLevel="0" collapsed="false">
      <c r="B8" s="329"/>
      <c r="C8" s="370" t="s">
        <v>542</v>
      </c>
      <c r="D8" s="329"/>
      <c r="E8" s="329"/>
      <c r="F8" s="329"/>
    </row>
    <row r="9" customFormat="false" ht="13" hidden="true" customHeight="false" outlineLevel="0" collapsed="false">
      <c r="B9" s="329"/>
      <c r="C9" s="370" t="s">
        <v>543</v>
      </c>
      <c r="D9" s="329"/>
      <c r="E9" s="329"/>
      <c r="F9" s="329"/>
    </row>
    <row r="10" customFormat="false" ht="13" hidden="true" customHeight="false" outlineLevel="0" collapsed="false">
      <c r="B10" s="329"/>
      <c r="C10" s="370" t="s">
        <v>544</v>
      </c>
      <c r="D10" s="329"/>
      <c r="E10" s="329"/>
      <c r="F10" s="329"/>
    </row>
    <row r="11" customFormat="false" ht="13" hidden="true" customHeight="false" outlineLevel="0" collapsed="false">
      <c r="B11" s="329"/>
      <c r="C11" s="370" t="s">
        <v>545</v>
      </c>
      <c r="D11" s="329"/>
      <c r="E11" s="329"/>
      <c r="F11" s="329"/>
    </row>
    <row r="12" customFormat="false" ht="13" hidden="true" customHeight="false" outlineLevel="0" collapsed="false">
      <c r="B12" s="329"/>
      <c r="C12" s="370" t="s">
        <v>546</v>
      </c>
      <c r="D12" s="329"/>
      <c r="E12" s="329"/>
      <c r="F12" s="329"/>
    </row>
    <row r="13" customFormat="false" ht="13" hidden="true" customHeight="false" outlineLevel="0" collapsed="false">
      <c r="B13" s="329"/>
      <c r="C13" s="370" t="s">
        <v>507</v>
      </c>
      <c r="D13" s="329"/>
      <c r="E13" s="329"/>
      <c r="F13" s="329"/>
    </row>
    <row r="14" customFormat="false" ht="13" hidden="true" customHeight="false" outlineLevel="0" collapsed="false">
      <c r="B14" s="329"/>
      <c r="C14" s="370" t="s">
        <v>470</v>
      </c>
      <c r="D14" s="329"/>
      <c r="E14" s="329"/>
      <c r="F14" s="329"/>
    </row>
    <row r="15" customFormat="false" ht="13" hidden="true" customHeight="false" outlineLevel="0" collapsed="false">
      <c r="B15" s="329" t="s">
        <v>472</v>
      </c>
      <c r="C15" s="329" t="s">
        <v>473</v>
      </c>
      <c r="D15" s="329"/>
      <c r="E15" s="329"/>
      <c r="F15" s="329"/>
    </row>
    <row r="16" customFormat="false" ht="13" hidden="true" customHeight="false" outlineLevel="0" collapsed="false">
      <c r="B16" s="329"/>
      <c r="C16" s="329" t="s">
        <v>547</v>
      </c>
      <c r="D16" s="329"/>
      <c r="E16" s="329"/>
      <c r="F16" s="329"/>
    </row>
    <row r="17" customFormat="false" ht="13" hidden="true" customHeight="false" outlineLevel="0" collapsed="false">
      <c r="B17" s="329"/>
      <c r="C17" s="329" t="s">
        <v>548</v>
      </c>
      <c r="D17" s="329"/>
      <c r="E17" s="329"/>
      <c r="F17" s="329"/>
    </row>
    <row r="18" customFormat="false" ht="13" hidden="true" customHeight="false" outlineLevel="0" collapsed="false">
      <c r="B18" s="329"/>
      <c r="C18" s="329" t="s">
        <v>549</v>
      </c>
      <c r="D18" s="329"/>
      <c r="E18" s="329"/>
      <c r="F18" s="329"/>
    </row>
    <row r="19" customFormat="false" ht="13" hidden="true" customHeight="false" outlineLevel="0" collapsed="false">
      <c r="B19" s="329"/>
      <c r="C19" s="329" t="s">
        <v>550</v>
      </c>
      <c r="D19" s="329"/>
      <c r="E19" s="329"/>
      <c r="F19" s="329"/>
    </row>
    <row r="20" customFormat="false" ht="13" hidden="true" customHeight="false" outlineLevel="0" collapsed="false">
      <c r="B20" s="329"/>
      <c r="C20" s="329" t="s">
        <v>551</v>
      </c>
      <c r="D20" s="329"/>
      <c r="E20" s="329"/>
      <c r="F20" s="329"/>
    </row>
    <row r="21" customFormat="false" ht="13" hidden="true" customHeight="false" outlineLevel="0" collapsed="false">
      <c r="B21" s="329"/>
      <c r="C21" s="329" t="s">
        <v>491</v>
      </c>
      <c r="D21" s="329"/>
      <c r="E21" s="329"/>
      <c r="F21" s="329"/>
    </row>
    <row r="22" customFormat="false" ht="13" hidden="true" customHeight="false" outlineLevel="0" collapsed="false">
      <c r="B22" s="329"/>
      <c r="C22" s="329" t="s">
        <v>552</v>
      </c>
      <c r="D22" s="329"/>
      <c r="E22" s="329"/>
      <c r="F22" s="329"/>
    </row>
    <row r="23" customFormat="false" ht="13" hidden="true" customHeight="false" outlineLevel="0" collapsed="false">
      <c r="B23" s="329"/>
      <c r="C23" s="329" t="s">
        <v>553</v>
      </c>
      <c r="D23" s="329"/>
      <c r="E23" s="329"/>
      <c r="F23" s="329"/>
    </row>
    <row r="24" customFormat="false" ht="13" hidden="true" customHeight="false" outlineLevel="0" collapsed="false">
      <c r="B24" s="329"/>
      <c r="C24" s="329" t="s">
        <v>554</v>
      </c>
      <c r="D24" s="329"/>
      <c r="E24" s="329"/>
      <c r="F24" s="329"/>
    </row>
    <row r="25" customFormat="false" ht="13" hidden="true" customHeight="false" outlineLevel="0" collapsed="false">
      <c r="B25" s="329" t="s">
        <v>486</v>
      </c>
      <c r="C25" s="329" t="s">
        <v>487</v>
      </c>
      <c r="D25" s="329"/>
      <c r="E25" s="329"/>
      <c r="F25" s="329"/>
    </row>
    <row r="26" s="26" customFormat="true" ht="13" hidden="true" customHeight="false" outlineLevel="0" collapsed="false">
      <c r="B26" s="331"/>
      <c r="C26" s="331" t="s">
        <v>488</v>
      </c>
      <c r="D26" s="331"/>
      <c r="E26" s="331"/>
      <c r="F26" s="331"/>
    </row>
    <row r="27" customFormat="false" ht="13" hidden="true" customHeight="false" outlineLevel="0" collapsed="false">
      <c r="B27" s="331" t="s">
        <v>555</v>
      </c>
      <c r="C27" s="331" t="s">
        <v>490</v>
      </c>
      <c r="D27" s="331"/>
      <c r="E27" s="331"/>
      <c r="F27" s="331"/>
    </row>
    <row r="28" customFormat="false" ht="13" hidden="true" customHeight="false" outlineLevel="0" collapsed="false">
      <c r="B28" s="331"/>
      <c r="C28" s="331" t="s">
        <v>491</v>
      </c>
      <c r="D28" s="331"/>
      <c r="E28" s="331"/>
      <c r="F28" s="331"/>
    </row>
    <row r="29" customFormat="false" ht="13" hidden="true" customHeight="false" outlineLevel="0" collapsed="false">
      <c r="B29" s="331"/>
      <c r="C29" s="331" t="s">
        <v>492</v>
      </c>
      <c r="D29" s="331"/>
      <c r="E29" s="331"/>
      <c r="F29" s="331"/>
    </row>
    <row r="30" customFormat="false" ht="13" hidden="true" customHeight="false" outlineLevel="0" collapsed="false">
      <c r="B30" s="331"/>
      <c r="C30" s="331" t="s">
        <v>449</v>
      </c>
      <c r="D30" s="331"/>
      <c r="E30" s="331"/>
      <c r="F30" s="331"/>
    </row>
    <row r="31" customFormat="false" ht="13" hidden="true" customHeight="false" outlineLevel="0" collapsed="false">
      <c r="B31" s="331" t="s">
        <v>556</v>
      </c>
      <c r="C31" s="331" t="s">
        <v>557</v>
      </c>
      <c r="D31" s="331"/>
      <c r="E31" s="331"/>
      <c r="F31" s="331"/>
    </row>
    <row r="32" customFormat="false" ht="13" hidden="true" customHeight="false" outlineLevel="0" collapsed="false">
      <c r="B32" s="331"/>
      <c r="C32" s="331" t="s">
        <v>558</v>
      </c>
      <c r="D32" s="331"/>
      <c r="E32" s="331"/>
      <c r="F32" s="331"/>
    </row>
    <row r="33" customFormat="false" ht="13" hidden="true" customHeight="false" outlineLevel="0" collapsed="false">
      <c r="B33" s="331" t="s">
        <v>493</v>
      </c>
      <c r="C33" s="331" t="s">
        <v>415</v>
      </c>
      <c r="D33" s="331"/>
      <c r="E33" s="331"/>
      <c r="F33" s="331"/>
    </row>
    <row r="34" customFormat="false" ht="13" hidden="true" customHeight="false" outlineLevel="0" collapsed="false">
      <c r="B34" s="331"/>
      <c r="C34" s="331" t="s">
        <v>416</v>
      </c>
      <c r="D34" s="331"/>
      <c r="E34" s="331"/>
      <c r="F34" s="331"/>
    </row>
    <row r="35" customFormat="false" ht="13" hidden="true" customHeight="false" outlineLevel="0" collapsed="false">
      <c r="B35" s="331"/>
      <c r="C35" s="331" t="s">
        <v>417</v>
      </c>
      <c r="D35" s="331"/>
      <c r="E35" s="331"/>
      <c r="F35" s="331"/>
    </row>
    <row r="36" customFormat="false" ht="13" hidden="true" customHeight="false" outlineLevel="0" collapsed="false">
      <c r="B36" s="331"/>
      <c r="C36" s="331" t="s">
        <v>418</v>
      </c>
      <c r="D36" s="331"/>
      <c r="E36" s="331"/>
      <c r="F36" s="331"/>
    </row>
    <row r="37" customFormat="false" ht="13" hidden="true" customHeight="false" outlineLevel="0" collapsed="false">
      <c r="B37" s="331"/>
      <c r="C37" s="331" t="s">
        <v>419</v>
      </c>
      <c r="D37" s="331"/>
      <c r="E37" s="331"/>
      <c r="F37" s="331"/>
    </row>
    <row r="38" customFormat="false" ht="13" hidden="true" customHeight="false" outlineLevel="0" collapsed="false">
      <c r="B38" s="331" t="s">
        <v>559</v>
      </c>
      <c r="C38" s="331" t="s">
        <v>560</v>
      </c>
      <c r="D38" s="331"/>
      <c r="E38" s="331"/>
      <c r="F38" s="331"/>
    </row>
    <row r="39" customFormat="false" ht="13" hidden="true" customHeight="false" outlineLevel="0" collapsed="false">
      <c r="B39" s="331"/>
      <c r="C39" s="331" t="s">
        <v>561</v>
      </c>
      <c r="D39" s="331"/>
      <c r="E39" s="331"/>
      <c r="F39" s="331"/>
    </row>
    <row r="40" customFormat="false" ht="13" hidden="true" customHeight="false" outlineLevel="0" collapsed="false">
      <c r="B40" s="331"/>
      <c r="C40" s="331" t="s">
        <v>562</v>
      </c>
      <c r="D40" s="331"/>
      <c r="E40" s="331"/>
      <c r="F40" s="331"/>
    </row>
    <row r="41" customFormat="false" ht="13" hidden="true" customHeight="false" outlineLevel="0" collapsed="false">
      <c r="B41" s="331"/>
      <c r="C41" s="331"/>
      <c r="D41" s="331"/>
      <c r="E41" s="331"/>
      <c r="F41" s="331"/>
    </row>
    <row r="42" customFormat="false" ht="14" hidden="true" customHeight="false" outlineLevel="0" collapsed="false">
      <c r="B42" s="326"/>
      <c r="C42" s="326"/>
      <c r="D42" s="326"/>
      <c r="E42" s="326"/>
      <c r="F42" s="326"/>
    </row>
    <row r="43" customFormat="false" ht="13" hidden="false" customHeight="false" outlineLevel="0" collapsed="false">
      <c r="A43" s="371" t="n">
        <v>1</v>
      </c>
      <c r="B43" s="24" t="s">
        <v>563</v>
      </c>
      <c r="C43" s="372"/>
    </row>
    <row r="44" customFormat="false" ht="13" hidden="false" customHeight="false" outlineLevel="0" collapsed="false">
      <c r="A44" s="371"/>
      <c r="B44" s="24" t="s">
        <v>564</v>
      </c>
      <c r="C44" s="373"/>
    </row>
    <row r="45" customFormat="false" ht="13" hidden="false" customHeight="false" outlineLevel="0" collapsed="false">
      <c r="A45" s="371"/>
      <c r="B45" s="24" t="s">
        <v>565</v>
      </c>
      <c r="C45" s="373"/>
    </row>
    <row r="46" customFormat="false" ht="12" hidden="true" customHeight="true" outlineLevel="0" collapsed="false">
      <c r="A46" s="371"/>
      <c r="B46" s="24" t="s">
        <v>566</v>
      </c>
      <c r="C46" s="373"/>
    </row>
    <row r="47" customFormat="false" ht="13" hidden="false" customHeight="false" outlineLevel="0" collapsed="false">
      <c r="A47" s="371"/>
      <c r="B47" s="24" t="s">
        <v>567</v>
      </c>
      <c r="C47" s="373"/>
    </row>
    <row r="48" customFormat="false" ht="26" hidden="false" customHeight="true" outlineLevel="0" collapsed="false">
      <c r="A48" s="371"/>
      <c r="B48" s="374" t="s">
        <v>568</v>
      </c>
      <c r="C48" s="345"/>
    </row>
    <row r="49" customFormat="false" ht="26" hidden="false" customHeight="true" outlineLevel="0" collapsed="false">
      <c r="A49" s="371"/>
      <c r="B49" s="374" t="s">
        <v>569</v>
      </c>
      <c r="C49" s="345"/>
      <c r="D49" s="24" t="str">
        <f aca="false">IF(C44="Functional",IF(C49=C43,"","&lt;--- reminder:  operation should be same as component name"),"")</f>
        <v/>
      </c>
    </row>
    <row r="50" customFormat="false" ht="12" hidden="true" customHeight="true" outlineLevel="0" collapsed="false">
      <c r="A50" s="371"/>
      <c r="C50" s="373"/>
    </row>
    <row r="51" customFormat="false" ht="12" hidden="true" customHeight="true" outlineLevel="0" collapsed="false">
      <c r="A51" s="371"/>
      <c r="C51" s="373"/>
    </row>
    <row r="52" customFormat="false" ht="12" hidden="true" customHeight="true" outlineLevel="0" collapsed="false">
      <c r="A52" s="371"/>
      <c r="C52" s="373"/>
    </row>
    <row r="53" customFormat="false" ht="12" hidden="true" customHeight="true" outlineLevel="0" collapsed="false">
      <c r="A53" s="371"/>
      <c r="C53" s="373"/>
    </row>
    <row r="54" customFormat="false" ht="12" hidden="true" customHeight="true" outlineLevel="0" collapsed="false">
      <c r="A54" s="371"/>
      <c r="C54" s="373"/>
    </row>
    <row r="55" customFormat="false" ht="12" hidden="true" customHeight="true" outlineLevel="0" collapsed="false">
      <c r="A55" s="371"/>
      <c r="C55" s="373"/>
    </row>
    <row r="56" customFormat="false" ht="12" hidden="true" customHeight="true" outlineLevel="0" collapsed="false">
      <c r="A56" s="371"/>
      <c r="C56" s="373"/>
    </row>
    <row r="57" customFormat="false" ht="12" hidden="true" customHeight="true" outlineLevel="0" collapsed="false">
      <c r="A57" s="371"/>
      <c r="C57" s="373"/>
    </row>
    <row r="58" customFormat="false" ht="12" hidden="true" customHeight="true" outlineLevel="0" collapsed="false">
      <c r="A58" s="371"/>
      <c r="C58" s="373"/>
    </row>
    <row r="59" customFormat="false" ht="13" hidden="false" customHeight="false" outlineLevel="0" collapsed="false">
      <c r="A59" s="371"/>
    </row>
    <row r="60" customFormat="false" ht="13" hidden="false" customHeight="false" outlineLevel="0" collapsed="false">
      <c r="A60" s="371" t="n">
        <f aca="false">A43+1</f>
        <v>2</v>
      </c>
      <c r="B60" s="24" t="s">
        <v>563</v>
      </c>
      <c r="C60" s="372"/>
    </row>
    <row r="61" customFormat="false" ht="13" hidden="false" customHeight="false" outlineLevel="0" collapsed="false">
      <c r="A61" s="371"/>
      <c r="B61" s="24" t="s">
        <v>564</v>
      </c>
      <c r="C61" s="373"/>
    </row>
    <row r="62" customFormat="false" ht="13" hidden="false" customHeight="false" outlineLevel="0" collapsed="false">
      <c r="A62" s="371"/>
      <c r="B62" s="24" t="s">
        <v>565</v>
      </c>
      <c r="C62" s="373"/>
    </row>
    <row r="63" customFormat="false" ht="12" hidden="true" customHeight="true" outlineLevel="0" collapsed="false">
      <c r="A63" s="371"/>
      <c r="B63" s="24" t="s">
        <v>566</v>
      </c>
      <c r="C63" s="373"/>
    </row>
    <row r="64" customFormat="false" ht="13" hidden="false" customHeight="false" outlineLevel="0" collapsed="false">
      <c r="A64" s="371"/>
      <c r="B64" s="24" t="s">
        <v>567</v>
      </c>
      <c r="C64" s="373"/>
    </row>
    <row r="65" customFormat="false" ht="26" hidden="false" customHeight="true" outlineLevel="0" collapsed="false">
      <c r="A65" s="371"/>
      <c r="B65" s="374" t="s">
        <v>568</v>
      </c>
      <c r="C65" s="345"/>
    </row>
    <row r="66" customFormat="false" ht="26" hidden="false" customHeight="true" outlineLevel="0" collapsed="false">
      <c r="A66" s="371"/>
      <c r="B66" s="374" t="s">
        <v>569</v>
      </c>
      <c r="C66" s="345"/>
      <c r="D66" s="24" t="str">
        <f aca="false">IF(C61="Functional",IF(C66=C60,"","&lt;--- reminder:  operation should be same as component name"),"")</f>
        <v/>
      </c>
    </row>
    <row r="67" customFormat="false" ht="12" hidden="true" customHeight="true" outlineLevel="0" collapsed="false">
      <c r="A67" s="371"/>
      <c r="C67" s="373"/>
    </row>
    <row r="68" customFormat="false" ht="12" hidden="true" customHeight="true" outlineLevel="0" collapsed="false">
      <c r="A68" s="371"/>
      <c r="C68" s="373"/>
    </row>
    <row r="69" customFormat="false" ht="12" hidden="true" customHeight="true" outlineLevel="0" collapsed="false">
      <c r="A69" s="371"/>
      <c r="C69" s="373"/>
    </row>
    <row r="70" customFormat="false" ht="12" hidden="true" customHeight="true" outlineLevel="0" collapsed="false">
      <c r="A70" s="371"/>
      <c r="C70" s="373"/>
    </row>
    <row r="71" customFormat="false" ht="12" hidden="true" customHeight="true" outlineLevel="0" collapsed="false">
      <c r="A71" s="371"/>
      <c r="C71" s="373"/>
    </row>
    <row r="72" customFormat="false" ht="12" hidden="true" customHeight="true" outlineLevel="0" collapsed="false">
      <c r="A72" s="371"/>
      <c r="C72" s="373"/>
    </row>
    <row r="73" customFormat="false" ht="12" hidden="true" customHeight="true" outlineLevel="0" collapsed="false">
      <c r="A73" s="371"/>
      <c r="C73" s="373"/>
    </row>
    <row r="74" customFormat="false" ht="12" hidden="true" customHeight="true" outlineLevel="0" collapsed="false">
      <c r="A74" s="371"/>
      <c r="C74" s="373"/>
    </row>
    <row r="75" customFormat="false" ht="12" hidden="true" customHeight="true" outlineLevel="0" collapsed="false">
      <c r="A75" s="371"/>
      <c r="C75" s="373"/>
    </row>
    <row r="76" customFormat="false" ht="13" hidden="false" customHeight="false" outlineLevel="0" collapsed="false">
      <c r="A76" s="371"/>
    </row>
    <row r="77" customFormat="false" ht="13" hidden="false" customHeight="false" outlineLevel="0" collapsed="false">
      <c r="A77" s="371" t="n">
        <f aca="false">A60+1</f>
        <v>3</v>
      </c>
      <c r="B77" s="24" t="s">
        <v>563</v>
      </c>
      <c r="C77" s="372"/>
    </row>
    <row r="78" customFormat="false" ht="13" hidden="false" customHeight="false" outlineLevel="0" collapsed="false">
      <c r="A78" s="371"/>
      <c r="B78" s="24" t="s">
        <v>564</v>
      </c>
      <c r="C78" s="373"/>
    </row>
    <row r="79" customFormat="false" ht="13" hidden="false" customHeight="false" outlineLevel="0" collapsed="false">
      <c r="A79" s="371"/>
      <c r="B79" s="24" t="s">
        <v>565</v>
      </c>
      <c r="C79" s="373"/>
    </row>
    <row r="80" customFormat="false" ht="12" hidden="true" customHeight="true" outlineLevel="0" collapsed="false">
      <c r="A80" s="371"/>
      <c r="B80" s="24" t="s">
        <v>566</v>
      </c>
      <c r="C80" s="373"/>
    </row>
    <row r="81" customFormat="false" ht="13" hidden="false" customHeight="false" outlineLevel="0" collapsed="false">
      <c r="A81" s="371"/>
      <c r="B81" s="24" t="s">
        <v>567</v>
      </c>
      <c r="C81" s="373"/>
    </row>
    <row r="82" customFormat="false" ht="26" hidden="false" customHeight="true" outlineLevel="0" collapsed="false">
      <c r="A82" s="371"/>
      <c r="B82" s="375" t="s">
        <v>568</v>
      </c>
      <c r="C82" s="345"/>
    </row>
    <row r="83" customFormat="false" ht="26" hidden="false" customHeight="true" outlineLevel="0" collapsed="false">
      <c r="A83" s="371"/>
      <c r="B83" s="374" t="s">
        <v>569</v>
      </c>
      <c r="C83" s="345"/>
      <c r="D83" s="24" t="str">
        <f aca="false">IF(C78="Functional",IF(C83=C77,"","&lt;--- reminder:  operation should be same as component name"),"")</f>
        <v/>
      </c>
    </row>
    <row r="84" customFormat="false" ht="12" hidden="true" customHeight="true" outlineLevel="0" collapsed="false">
      <c r="A84" s="371"/>
      <c r="C84" s="373"/>
    </row>
    <row r="85" customFormat="false" ht="12" hidden="true" customHeight="true" outlineLevel="0" collapsed="false">
      <c r="A85" s="371"/>
      <c r="C85" s="373"/>
    </row>
    <row r="86" customFormat="false" ht="12" hidden="true" customHeight="true" outlineLevel="0" collapsed="false">
      <c r="A86" s="371"/>
      <c r="C86" s="373"/>
    </row>
    <row r="87" customFormat="false" ht="12" hidden="true" customHeight="true" outlineLevel="0" collapsed="false">
      <c r="A87" s="371"/>
      <c r="C87" s="373"/>
    </row>
    <row r="88" customFormat="false" ht="12" hidden="true" customHeight="true" outlineLevel="0" collapsed="false">
      <c r="A88" s="371"/>
      <c r="C88" s="373"/>
    </row>
    <row r="89" customFormat="false" ht="12" hidden="true" customHeight="true" outlineLevel="0" collapsed="false">
      <c r="A89" s="371"/>
      <c r="C89" s="373"/>
    </row>
    <row r="90" customFormat="false" ht="12" hidden="true" customHeight="true" outlineLevel="0" collapsed="false">
      <c r="A90" s="371"/>
      <c r="C90" s="373"/>
    </row>
    <row r="91" customFormat="false" ht="12" hidden="true" customHeight="true" outlineLevel="0" collapsed="false">
      <c r="A91" s="371"/>
      <c r="C91" s="373"/>
    </row>
    <row r="92" customFormat="false" ht="12" hidden="true" customHeight="true" outlineLevel="0" collapsed="false">
      <c r="A92" s="371"/>
      <c r="C92" s="373"/>
    </row>
    <row r="93" customFormat="false" ht="13" hidden="false" customHeight="false" outlineLevel="0" collapsed="false">
      <c r="A93" s="371"/>
    </row>
    <row r="94" customFormat="false" ht="13" hidden="false" customHeight="false" outlineLevel="0" collapsed="false">
      <c r="A94" s="371" t="n">
        <f aca="false">A77+1</f>
        <v>4</v>
      </c>
      <c r="B94" s="24" t="s">
        <v>563</v>
      </c>
      <c r="C94" s="372"/>
    </row>
    <row r="95" customFormat="false" ht="13" hidden="false" customHeight="false" outlineLevel="0" collapsed="false">
      <c r="A95" s="371"/>
      <c r="B95" s="24" t="s">
        <v>564</v>
      </c>
      <c r="C95" s="373"/>
    </row>
    <row r="96" customFormat="false" ht="13" hidden="false" customHeight="false" outlineLevel="0" collapsed="false">
      <c r="A96" s="371"/>
      <c r="B96" s="24" t="s">
        <v>565</v>
      </c>
      <c r="C96" s="373"/>
    </row>
    <row r="97" customFormat="false" ht="12" hidden="true" customHeight="true" outlineLevel="0" collapsed="false">
      <c r="A97" s="371"/>
      <c r="B97" s="24" t="s">
        <v>566</v>
      </c>
      <c r="C97" s="373"/>
    </row>
    <row r="98" customFormat="false" ht="13" hidden="false" customHeight="false" outlineLevel="0" collapsed="false">
      <c r="A98" s="371"/>
      <c r="B98" s="24" t="s">
        <v>567</v>
      </c>
      <c r="C98" s="373"/>
    </row>
    <row r="99" customFormat="false" ht="26" hidden="false" customHeight="true" outlineLevel="0" collapsed="false">
      <c r="A99" s="371"/>
      <c r="B99" s="375" t="s">
        <v>568</v>
      </c>
      <c r="C99" s="345"/>
    </row>
    <row r="100" customFormat="false" ht="26" hidden="false" customHeight="true" outlineLevel="0" collapsed="false">
      <c r="A100" s="371"/>
      <c r="B100" s="374" t="s">
        <v>569</v>
      </c>
      <c r="C100" s="345"/>
      <c r="D100" s="24" t="str">
        <f aca="false">IF(C95="Functional",IF(C100=C94,"","&lt;--- reminder:  operation should be same as component name"),"")</f>
        <v/>
      </c>
    </row>
    <row r="101" customFormat="false" ht="12" hidden="true" customHeight="true" outlineLevel="0" collapsed="false">
      <c r="A101" s="371"/>
      <c r="C101" s="373"/>
    </row>
    <row r="102" customFormat="false" ht="12" hidden="true" customHeight="true" outlineLevel="0" collapsed="false">
      <c r="A102" s="371"/>
      <c r="C102" s="373"/>
    </row>
    <row r="103" customFormat="false" ht="12" hidden="true" customHeight="true" outlineLevel="0" collapsed="false">
      <c r="A103" s="371"/>
      <c r="C103" s="373"/>
    </row>
    <row r="104" customFormat="false" ht="12" hidden="true" customHeight="true" outlineLevel="0" collapsed="false">
      <c r="A104" s="371"/>
      <c r="C104" s="373"/>
    </row>
    <row r="105" customFormat="false" ht="12" hidden="true" customHeight="true" outlineLevel="0" collapsed="false">
      <c r="A105" s="371"/>
      <c r="C105" s="373"/>
    </row>
    <row r="106" customFormat="false" ht="12" hidden="true" customHeight="true" outlineLevel="0" collapsed="false">
      <c r="A106" s="371"/>
      <c r="C106" s="373"/>
    </row>
    <row r="107" customFormat="false" ht="12" hidden="true" customHeight="true" outlineLevel="0" collapsed="false">
      <c r="A107" s="371"/>
      <c r="C107" s="373"/>
    </row>
    <row r="108" customFormat="false" ht="12" hidden="true" customHeight="true" outlineLevel="0" collapsed="false">
      <c r="A108" s="371"/>
      <c r="C108" s="373"/>
    </row>
    <row r="109" customFormat="false" ht="12" hidden="true" customHeight="true" outlineLevel="0" collapsed="false">
      <c r="A109" s="371"/>
      <c r="C109" s="373"/>
    </row>
    <row r="110" customFormat="false" ht="13" hidden="false" customHeight="false" outlineLevel="0" collapsed="false">
      <c r="A110" s="371"/>
    </row>
    <row r="111" customFormat="false" ht="13" hidden="false" customHeight="false" outlineLevel="0" collapsed="false">
      <c r="A111" s="371" t="n">
        <f aca="false">A94+1</f>
        <v>5</v>
      </c>
      <c r="B111" s="24" t="s">
        <v>563</v>
      </c>
      <c r="C111" s="372"/>
    </row>
    <row r="112" customFormat="false" ht="13" hidden="false" customHeight="false" outlineLevel="0" collapsed="false">
      <c r="A112" s="371"/>
      <c r="B112" s="24" t="s">
        <v>564</v>
      </c>
      <c r="C112" s="373"/>
    </row>
    <row r="113" customFormat="false" ht="13" hidden="false" customHeight="false" outlineLevel="0" collapsed="false">
      <c r="A113" s="371"/>
      <c r="B113" s="24" t="s">
        <v>565</v>
      </c>
      <c r="C113" s="373"/>
    </row>
    <row r="114" customFormat="false" ht="12" hidden="true" customHeight="true" outlineLevel="0" collapsed="false">
      <c r="A114" s="371"/>
      <c r="B114" s="24" t="s">
        <v>566</v>
      </c>
      <c r="C114" s="373"/>
    </row>
    <row r="115" customFormat="false" ht="13" hidden="false" customHeight="false" outlineLevel="0" collapsed="false">
      <c r="A115" s="371"/>
      <c r="B115" s="24" t="s">
        <v>567</v>
      </c>
      <c r="C115" s="373"/>
    </row>
    <row r="116" customFormat="false" ht="26" hidden="false" customHeight="true" outlineLevel="0" collapsed="false">
      <c r="A116" s="371"/>
      <c r="B116" s="375" t="s">
        <v>568</v>
      </c>
      <c r="C116" s="345"/>
    </row>
    <row r="117" customFormat="false" ht="26" hidden="false" customHeight="true" outlineLevel="0" collapsed="false">
      <c r="A117" s="371"/>
      <c r="B117" s="374" t="s">
        <v>569</v>
      </c>
      <c r="C117" s="345"/>
      <c r="D117" s="24" t="str">
        <f aca="false">IF(C112="Functional",IF(C117=C111,"","&lt;--- reminder:  operation should be same as component name"),"")</f>
        <v/>
      </c>
    </row>
    <row r="118" customFormat="false" ht="12" hidden="true" customHeight="true" outlineLevel="0" collapsed="false">
      <c r="A118" s="371"/>
      <c r="C118" s="373"/>
    </row>
    <row r="119" customFormat="false" ht="12" hidden="true" customHeight="true" outlineLevel="0" collapsed="false">
      <c r="A119" s="371"/>
      <c r="C119" s="373"/>
    </row>
    <row r="120" customFormat="false" ht="12" hidden="true" customHeight="true" outlineLevel="0" collapsed="false">
      <c r="A120" s="371"/>
      <c r="C120" s="373"/>
    </row>
    <row r="121" customFormat="false" ht="12" hidden="true" customHeight="true" outlineLevel="0" collapsed="false">
      <c r="A121" s="371"/>
      <c r="C121" s="373"/>
    </row>
    <row r="122" customFormat="false" ht="12" hidden="true" customHeight="true" outlineLevel="0" collapsed="false">
      <c r="A122" s="371"/>
      <c r="C122" s="373"/>
    </row>
    <row r="123" customFormat="false" ht="12" hidden="true" customHeight="true" outlineLevel="0" collapsed="false">
      <c r="A123" s="371"/>
      <c r="C123" s="373"/>
    </row>
    <row r="124" customFormat="false" ht="12" hidden="true" customHeight="true" outlineLevel="0" collapsed="false">
      <c r="A124" s="371"/>
      <c r="C124" s="373"/>
    </row>
    <row r="125" customFormat="false" ht="12" hidden="true" customHeight="true" outlineLevel="0" collapsed="false">
      <c r="A125" s="371"/>
      <c r="C125" s="373"/>
    </row>
    <row r="126" customFormat="false" ht="12" hidden="true" customHeight="true" outlineLevel="0" collapsed="false">
      <c r="A126" s="371"/>
      <c r="C126" s="373"/>
    </row>
    <row r="127" customFormat="false" ht="13" hidden="false" customHeight="false" outlineLevel="0" collapsed="false">
      <c r="A127" s="371"/>
    </row>
    <row r="128" customFormat="false" ht="13" hidden="false" customHeight="false" outlineLevel="0" collapsed="false">
      <c r="A128" s="371" t="n">
        <f aca="false">A111+1</f>
        <v>6</v>
      </c>
      <c r="B128" s="24" t="s">
        <v>563</v>
      </c>
      <c r="C128" s="372"/>
    </row>
    <row r="129" customFormat="false" ht="13" hidden="false" customHeight="false" outlineLevel="0" collapsed="false">
      <c r="A129" s="371"/>
      <c r="B129" s="24" t="s">
        <v>564</v>
      </c>
      <c r="C129" s="373"/>
    </row>
    <row r="130" customFormat="false" ht="13" hidden="false" customHeight="false" outlineLevel="0" collapsed="false">
      <c r="A130" s="371"/>
      <c r="B130" s="24" t="s">
        <v>565</v>
      </c>
      <c r="C130" s="373"/>
    </row>
    <row r="131" customFormat="false" ht="12" hidden="true" customHeight="true" outlineLevel="0" collapsed="false">
      <c r="A131" s="371"/>
      <c r="B131" s="24" t="s">
        <v>566</v>
      </c>
      <c r="C131" s="373"/>
    </row>
    <row r="132" customFormat="false" ht="13" hidden="false" customHeight="false" outlineLevel="0" collapsed="false">
      <c r="A132" s="371"/>
      <c r="B132" s="24" t="s">
        <v>567</v>
      </c>
      <c r="C132" s="373"/>
    </row>
    <row r="133" customFormat="false" ht="26" hidden="false" customHeight="true" outlineLevel="0" collapsed="false">
      <c r="A133" s="371"/>
      <c r="B133" s="375" t="s">
        <v>568</v>
      </c>
      <c r="C133" s="345"/>
    </row>
    <row r="134" customFormat="false" ht="26" hidden="false" customHeight="true" outlineLevel="0" collapsed="false">
      <c r="A134" s="371"/>
      <c r="B134" s="374" t="s">
        <v>569</v>
      </c>
      <c r="C134" s="345"/>
      <c r="D134" s="24" t="str">
        <f aca="false">IF(C129="Functional",IF(C134=C128,"","&lt;--- reminder:  operation should be same as component name"),"")</f>
        <v/>
      </c>
    </row>
    <row r="135" customFormat="false" ht="12" hidden="true" customHeight="true" outlineLevel="0" collapsed="false">
      <c r="A135" s="371"/>
      <c r="C135" s="373"/>
    </row>
    <row r="136" customFormat="false" ht="12" hidden="true" customHeight="true" outlineLevel="0" collapsed="false">
      <c r="A136" s="371"/>
      <c r="C136" s="373"/>
    </row>
    <row r="137" customFormat="false" ht="12" hidden="true" customHeight="true" outlineLevel="0" collapsed="false">
      <c r="A137" s="371"/>
      <c r="C137" s="373"/>
    </row>
    <row r="138" customFormat="false" ht="12" hidden="true" customHeight="true" outlineLevel="0" collapsed="false">
      <c r="A138" s="371"/>
      <c r="C138" s="373"/>
    </row>
    <row r="139" customFormat="false" ht="12" hidden="true" customHeight="true" outlineLevel="0" collapsed="false">
      <c r="A139" s="371"/>
      <c r="C139" s="373"/>
    </row>
    <row r="140" customFormat="false" ht="12" hidden="true" customHeight="true" outlineLevel="0" collapsed="false">
      <c r="A140" s="371"/>
      <c r="C140" s="373"/>
    </row>
    <row r="141" customFormat="false" ht="12" hidden="true" customHeight="true" outlineLevel="0" collapsed="false">
      <c r="A141" s="371"/>
      <c r="C141" s="373"/>
    </row>
    <row r="142" customFormat="false" ht="12" hidden="true" customHeight="true" outlineLevel="0" collapsed="false">
      <c r="A142" s="371"/>
      <c r="C142" s="373"/>
    </row>
    <row r="143" customFormat="false" ht="12" hidden="true" customHeight="true" outlineLevel="0" collapsed="false">
      <c r="A143" s="371"/>
      <c r="C143" s="373"/>
    </row>
    <row r="144" customFormat="false" ht="13" hidden="false" customHeight="false" outlineLevel="0" collapsed="false">
      <c r="A144" s="371"/>
    </row>
    <row r="145" customFormat="false" ht="13" hidden="false" customHeight="false" outlineLevel="0" collapsed="false">
      <c r="A145" s="371" t="n">
        <f aca="false">A128+1</f>
        <v>7</v>
      </c>
      <c r="B145" s="24" t="s">
        <v>563</v>
      </c>
      <c r="C145" s="373"/>
    </row>
    <row r="146" customFormat="false" ht="13" hidden="false" customHeight="false" outlineLevel="0" collapsed="false">
      <c r="A146" s="371"/>
      <c r="B146" s="24" t="s">
        <v>564</v>
      </c>
      <c r="C146" s="373"/>
    </row>
    <row r="147" customFormat="false" ht="13" hidden="false" customHeight="false" outlineLevel="0" collapsed="false">
      <c r="A147" s="371"/>
      <c r="B147" s="24" t="s">
        <v>565</v>
      </c>
      <c r="C147" s="373"/>
    </row>
    <row r="148" customFormat="false" ht="12" hidden="true" customHeight="true" outlineLevel="0" collapsed="false">
      <c r="A148" s="371"/>
      <c r="B148" s="24" t="s">
        <v>566</v>
      </c>
      <c r="C148" s="373"/>
    </row>
    <row r="149" customFormat="false" ht="13" hidden="false" customHeight="false" outlineLevel="0" collapsed="false">
      <c r="A149" s="371"/>
      <c r="B149" s="24" t="s">
        <v>567</v>
      </c>
      <c r="C149" s="373"/>
    </row>
    <row r="150" customFormat="false" ht="26" hidden="false" customHeight="true" outlineLevel="0" collapsed="false">
      <c r="A150" s="371"/>
      <c r="B150" s="375" t="s">
        <v>568</v>
      </c>
      <c r="C150" s="373"/>
    </row>
    <row r="151" customFormat="false" ht="26" hidden="false" customHeight="true" outlineLevel="0" collapsed="false">
      <c r="A151" s="371"/>
      <c r="B151" s="374" t="s">
        <v>569</v>
      </c>
      <c r="C151" s="373"/>
      <c r="D151" s="24" t="str">
        <f aca="false">IF(C146="Functional",IF(C151=C145,"","&lt;--- reminder:  operation should be same as component name"),"")</f>
        <v/>
      </c>
    </row>
    <row r="152" customFormat="false" ht="12" hidden="true" customHeight="true" outlineLevel="0" collapsed="false">
      <c r="A152" s="371"/>
      <c r="C152" s="373"/>
    </row>
    <row r="153" customFormat="false" ht="12" hidden="true" customHeight="true" outlineLevel="0" collapsed="false">
      <c r="A153" s="371"/>
      <c r="C153" s="373"/>
    </row>
    <row r="154" customFormat="false" ht="12" hidden="true" customHeight="true" outlineLevel="0" collapsed="false">
      <c r="A154" s="371"/>
      <c r="C154" s="373"/>
    </row>
    <row r="155" customFormat="false" ht="12" hidden="true" customHeight="true" outlineLevel="0" collapsed="false">
      <c r="A155" s="371"/>
      <c r="C155" s="373"/>
    </row>
    <row r="156" customFormat="false" ht="12" hidden="true" customHeight="true" outlineLevel="0" collapsed="false">
      <c r="A156" s="371"/>
      <c r="C156" s="373"/>
    </row>
    <row r="157" customFormat="false" ht="12" hidden="true" customHeight="true" outlineLevel="0" collapsed="false">
      <c r="A157" s="371"/>
      <c r="C157" s="373"/>
    </row>
    <row r="158" customFormat="false" ht="12" hidden="true" customHeight="true" outlineLevel="0" collapsed="false">
      <c r="A158" s="371"/>
      <c r="C158" s="373"/>
    </row>
    <row r="159" customFormat="false" ht="12" hidden="true" customHeight="true" outlineLevel="0" collapsed="false">
      <c r="A159" s="371"/>
      <c r="C159" s="373"/>
    </row>
    <row r="160" customFormat="false" ht="12" hidden="true" customHeight="true" outlineLevel="0" collapsed="false">
      <c r="A160" s="371"/>
      <c r="C160" s="373"/>
    </row>
    <row r="161" customFormat="false" ht="13" hidden="false" customHeight="false" outlineLevel="0" collapsed="false">
      <c r="A161" s="371"/>
    </row>
    <row r="162" customFormat="false" ht="13" hidden="false" customHeight="false" outlineLevel="0" collapsed="false">
      <c r="A162" s="371" t="n">
        <f aca="false">A145+1</f>
        <v>8</v>
      </c>
      <c r="B162" s="24" t="s">
        <v>563</v>
      </c>
      <c r="C162" s="373"/>
    </row>
    <row r="163" customFormat="false" ht="13" hidden="false" customHeight="false" outlineLevel="0" collapsed="false">
      <c r="A163" s="371"/>
      <c r="B163" s="24" t="s">
        <v>564</v>
      </c>
      <c r="C163" s="373"/>
    </row>
    <row r="164" customFormat="false" ht="13" hidden="false" customHeight="false" outlineLevel="0" collapsed="false">
      <c r="A164" s="371"/>
      <c r="B164" s="24" t="s">
        <v>565</v>
      </c>
      <c r="C164" s="373"/>
    </row>
    <row r="165" customFormat="false" ht="12" hidden="true" customHeight="true" outlineLevel="0" collapsed="false">
      <c r="A165" s="371"/>
      <c r="B165" s="24" t="s">
        <v>566</v>
      </c>
      <c r="C165" s="373"/>
    </row>
    <row r="166" customFormat="false" ht="13" hidden="false" customHeight="false" outlineLevel="0" collapsed="false">
      <c r="A166" s="371"/>
      <c r="B166" s="24" t="s">
        <v>567</v>
      </c>
      <c r="C166" s="373"/>
    </row>
    <row r="167" customFormat="false" ht="26" hidden="false" customHeight="true" outlineLevel="0" collapsed="false">
      <c r="A167" s="371"/>
      <c r="B167" s="375" t="s">
        <v>568</v>
      </c>
      <c r="C167" s="345"/>
    </row>
    <row r="168" customFormat="false" ht="26" hidden="false" customHeight="true" outlineLevel="0" collapsed="false">
      <c r="A168" s="371"/>
      <c r="B168" s="374" t="s">
        <v>569</v>
      </c>
      <c r="C168" s="345"/>
      <c r="D168" s="24" t="str">
        <f aca="false">IF(C163="Functional",IF(C168=C162,"","&lt;--- reminder:  operation should be same as component name"),"")</f>
        <v/>
      </c>
    </row>
    <row r="169" customFormat="false" ht="12" hidden="true" customHeight="true" outlineLevel="0" collapsed="false">
      <c r="A169" s="371"/>
      <c r="C169" s="373"/>
    </row>
    <row r="170" customFormat="false" ht="12" hidden="true" customHeight="true" outlineLevel="0" collapsed="false">
      <c r="A170" s="371"/>
      <c r="C170" s="373"/>
    </row>
    <row r="171" customFormat="false" ht="12" hidden="true" customHeight="true" outlineLevel="0" collapsed="false">
      <c r="A171" s="371"/>
      <c r="C171" s="373"/>
    </row>
    <row r="172" customFormat="false" ht="12" hidden="true" customHeight="true" outlineLevel="0" collapsed="false">
      <c r="A172" s="371"/>
      <c r="C172" s="373"/>
    </row>
    <row r="173" customFormat="false" ht="12" hidden="true" customHeight="true" outlineLevel="0" collapsed="false">
      <c r="A173" s="371"/>
      <c r="C173" s="373"/>
    </row>
    <row r="174" customFormat="false" ht="12" hidden="true" customHeight="true" outlineLevel="0" collapsed="false">
      <c r="A174" s="371"/>
      <c r="C174" s="373"/>
    </row>
    <row r="175" customFormat="false" ht="12" hidden="true" customHeight="true" outlineLevel="0" collapsed="false">
      <c r="A175" s="371"/>
      <c r="C175" s="373"/>
    </row>
    <row r="176" customFormat="false" ht="12" hidden="true" customHeight="true" outlineLevel="0" collapsed="false">
      <c r="A176" s="371"/>
      <c r="C176" s="373"/>
    </row>
    <row r="177" customFormat="false" ht="12" hidden="true" customHeight="true" outlineLevel="0" collapsed="false">
      <c r="A177" s="371"/>
      <c r="C177" s="373"/>
    </row>
    <row r="178" customFormat="false" ht="13" hidden="false" customHeight="false" outlineLevel="0" collapsed="false">
      <c r="A178" s="371"/>
    </row>
    <row r="179" customFormat="false" ht="13" hidden="false" customHeight="false" outlineLevel="0" collapsed="false">
      <c r="A179" s="371" t="n">
        <f aca="false">A162+1</f>
        <v>9</v>
      </c>
      <c r="B179" s="24" t="s">
        <v>563</v>
      </c>
      <c r="C179" s="373"/>
    </row>
    <row r="180" customFormat="false" ht="13" hidden="false" customHeight="false" outlineLevel="0" collapsed="false">
      <c r="A180" s="371"/>
      <c r="B180" s="24" t="s">
        <v>564</v>
      </c>
      <c r="C180" s="373"/>
    </row>
    <row r="181" customFormat="false" ht="13" hidden="false" customHeight="false" outlineLevel="0" collapsed="false">
      <c r="A181" s="371"/>
      <c r="B181" s="24" t="s">
        <v>565</v>
      </c>
      <c r="C181" s="373"/>
    </row>
    <row r="182" customFormat="false" ht="12" hidden="true" customHeight="true" outlineLevel="0" collapsed="false">
      <c r="A182" s="371"/>
      <c r="B182" s="24" t="s">
        <v>566</v>
      </c>
      <c r="C182" s="373"/>
    </row>
    <row r="183" customFormat="false" ht="13" hidden="false" customHeight="false" outlineLevel="0" collapsed="false">
      <c r="A183" s="371"/>
      <c r="B183" s="24" t="s">
        <v>567</v>
      </c>
      <c r="C183" s="373"/>
    </row>
    <row r="184" customFormat="false" ht="26" hidden="false" customHeight="true" outlineLevel="0" collapsed="false">
      <c r="A184" s="371"/>
      <c r="B184" s="375" t="s">
        <v>568</v>
      </c>
      <c r="C184" s="345"/>
    </row>
    <row r="185" customFormat="false" ht="26" hidden="false" customHeight="true" outlineLevel="0" collapsed="false">
      <c r="A185" s="371"/>
      <c r="B185" s="374" t="s">
        <v>569</v>
      </c>
      <c r="C185" s="345"/>
      <c r="D185" s="24" t="str">
        <f aca="false">IF(C180="Functional",IF(C185=C179,"","&lt;--- reminder:  operation should be same as component name"),"")</f>
        <v/>
      </c>
    </row>
    <row r="186" customFormat="false" ht="12" hidden="true" customHeight="true" outlineLevel="0" collapsed="false">
      <c r="A186" s="371"/>
      <c r="C186" s="373"/>
    </row>
    <row r="187" customFormat="false" ht="12" hidden="true" customHeight="true" outlineLevel="0" collapsed="false">
      <c r="A187" s="371"/>
      <c r="C187" s="373"/>
    </row>
    <row r="188" customFormat="false" ht="12" hidden="true" customHeight="true" outlineLevel="0" collapsed="false">
      <c r="A188" s="371"/>
      <c r="C188" s="373"/>
    </row>
    <row r="189" customFormat="false" ht="12" hidden="true" customHeight="true" outlineLevel="0" collapsed="false">
      <c r="A189" s="371"/>
      <c r="C189" s="373"/>
    </row>
    <row r="190" customFormat="false" ht="12" hidden="true" customHeight="true" outlineLevel="0" collapsed="false">
      <c r="A190" s="371"/>
      <c r="C190" s="373"/>
    </row>
    <row r="191" customFormat="false" ht="12" hidden="true" customHeight="true" outlineLevel="0" collapsed="false">
      <c r="A191" s="371"/>
      <c r="C191" s="373"/>
    </row>
    <row r="192" customFormat="false" ht="12" hidden="true" customHeight="true" outlineLevel="0" collapsed="false">
      <c r="A192" s="371"/>
      <c r="C192" s="373"/>
    </row>
    <row r="193" customFormat="false" ht="12" hidden="true" customHeight="true" outlineLevel="0" collapsed="false">
      <c r="A193" s="371"/>
      <c r="C193" s="373"/>
    </row>
    <row r="194" customFormat="false" ht="12" hidden="true" customHeight="true" outlineLevel="0" collapsed="false">
      <c r="A194" s="371"/>
      <c r="C194" s="373"/>
    </row>
    <row r="195" customFormat="false" ht="13" hidden="false" customHeight="false" outlineLevel="0" collapsed="false">
      <c r="A195" s="371"/>
    </row>
    <row r="196" customFormat="false" ht="13" hidden="false" customHeight="false" outlineLevel="0" collapsed="false">
      <c r="A196" s="371" t="n">
        <f aca="false">A179+1</f>
        <v>10</v>
      </c>
      <c r="B196" s="24" t="s">
        <v>563</v>
      </c>
      <c r="C196" s="373"/>
    </row>
    <row r="197" customFormat="false" ht="13" hidden="false" customHeight="false" outlineLevel="0" collapsed="false">
      <c r="A197" s="371"/>
      <c r="B197" s="24" t="s">
        <v>564</v>
      </c>
      <c r="C197" s="373"/>
    </row>
    <row r="198" customFormat="false" ht="13" hidden="false" customHeight="false" outlineLevel="0" collapsed="false">
      <c r="A198" s="371"/>
      <c r="B198" s="24" t="s">
        <v>565</v>
      </c>
      <c r="C198" s="373"/>
    </row>
    <row r="199" customFormat="false" ht="12" hidden="true" customHeight="true" outlineLevel="0" collapsed="false">
      <c r="A199" s="371"/>
      <c r="B199" s="24" t="s">
        <v>566</v>
      </c>
      <c r="C199" s="373"/>
    </row>
    <row r="200" customFormat="false" ht="13" hidden="false" customHeight="false" outlineLevel="0" collapsed="false">
      <c r="A200" s="371"/>
      <c r="B200" s="24" t="s">
        <v>567</v>
      </c>
      <c r="C200" s="373"/>
    </row>
    <row r="201" customFormat="false" ht="26" hidden="false" customHeight="true" outlineLevel="0" collapsed="false">
      <c r="A201" s="371"/>
      <c r="B201" s="375" t="s">
        <v>568</v>
      </c>
      <c r="C201" s="345"/>
    </row>
    <row r="202" customFormat="false" ht="26" hidden="false" customHeight="true" outlineLevel="0" collapsed="false">
      <c r="A202" s="371"/>
      <c r="B202" s="374" t="s">
        <v>569</v>
      </c>
      <c r="C202" s="345"/>
      <c r="D202" s="24" t="str">
        <f aca="false">IF(C197="Functional",IF(C202=C196,"","&lt;--- reminder:  operation should be same as component name"),"")</f>
        <v/>
      </c>
    </row>
    <row r="203" customFormat="false" ht="12" hidden="true" customHeight="true" outlineLevel="0" collapsed="false">
      <c r="A203" s="371"/>
      <c r="C203" s="373"/>
    </row>
    <row r="204" customFormat="false" ht="12" hidden="true" customHeight="true" outlineLevel="0" collapsed="false">
      <c r="A204" s="371"/>
      <c r="C204" s="373"/>
    </row>
    <row r="205" customFormat="false" ht="12" hidden="true" customHeight="true" outlineLevel="0" collapsed="false">
      <c r="A205" s="371"/>
      <c r="C205" s="373"/>
    </row>
    <row r="206" customFormat="false" ht="12" hidden="true" customHeight="true" outlineLevel="0" collapsed="false">
      <c r="A206" s="371"/>
      <c r="C206" s="373"/>
    </row>
    <row r="207" customFormat="false" ht="12" hidden="true" customHeight="true" outlineLevel="0" collapsed="false">
      <c r="A207" s="371"/>
      <c r="C207" s="373"/>
    </row>
    <row r="208" customFormat="false" ht="12" hidden="true" customHeight="true" outlineLevel="0" collapsed="false">
      <c r="A208" s="371"/>
      <c r="C208" s="373"/>
    </row>
    <row r="209" customFormat="false" ht="12" hidden="true" customHeight="true" outlineLevel="0" collapsed="false">
      <c r="A209" s="371"/>
      <c r="C209" s="373"/>
    </row>
    <row r="210" customFormat="false" ht="12" hidden="true" customHeight="true" outlineLevel="0" collapsed="false">
      <c r="A210" s="371"/>
      <c r="C210" s="373"/>
    </row>
    <row r="211" customFormat="false" ht="12" hidden="true" customHeight="true" outlineLevel="0" collapsed="false">
      <c r="A211" s="371"/>
      <c r="C211" s="373"/>
    </row>
    <row r="212" customFormat="false" ht="13" hidden="false" customHeight="false" outlineLevel="0" collapsed="false">
      <c r="A212" s="371"/>
    </row>
    <row r="213" customFormat="false" ht="13" hidden="false" customHeight="false" outlineLevel="0" collapsed="false">
      <c r="B213" s="24" t="s">
        <v>563</v>
      </c>
      <c r="C213" s="373"/>
    </row>
    <row r="214" customFormat="false" ht="13" hidden="false" customHeight="false" outlineLevel="0" collapsed="false">
      <c r="B214" s="24" t="s">
        <v>564</v>
      </c>
      <c r="C214" s="373"/>
    </row>
    <row r="215" customFormat="false" ht="13" hidden="false" customHeight="false" outlineLevel="0" collapsed="false">
      <c r="B215" s="24" t="s">
        <v>565</v>
      </c>
      <c r="C215" s="373"/>
    </row>
    <row r="216" customFormat="false" ht="12" hidden="true" customHeight="true" outlineLevel="0" collapsed="false">
      <c r="B216" s="24" t="s">
        <v>566</v>
      </c>
      <c r="C216" s="373"/>
    </row>
    <row r="217" customFormat="false" ht="13" hidden="false" customHeight="false" outlineLevel="0" collapsed="false">
      <c r="B217" s="24" t="s">
        <v>567</v>
      </c>
      <c r="C217" s="373"/>
    </row>
    <row r="218" customFormat="false" ht="26" hidden="false" customHeight="true" outlineLevel="0" collapsed="false">
      <c r="B218" s="375" t="s">
        <v>568</v>
      </c>
      <c r="C218" s="345"/>
    </row>
    <row r="219" customFormat="false" ht="26" hidden="false" customHeight="true" outlineLevel="0" collapsed="false">
      <c r="B219" s="374" t="s">
        <v>569</v>
      </c>
      <c r="C219" s="345"/>
      <c r="D219" s="24" t="str">
        <f aca="false">IF(C214="Functional",IF(C219=C213,"","&lt;--- reminder:  operation should be same as component name"),"")</f>
        <v/>
      </c>
    </row>
    <row r="221" customFormat="false" ht="13" hidden="false" customHeight="false" outlineLevel="0" collapsed="false">
      <c r="B221" s="24" t="s">
        <v>563</v>
      </c>
      <c r="C221" s="373"/>
    </row>
    <row r="222" customFormat="false" ht="13" hidden="false" customHeight="false" outlineLevel="0" collapsed="false">
      <c r="B222" s="24" t="s">
        <v>564</v>
      </c>
      <c r="C222" s="373"/>
    </row>
    <row r="223" customFormat="false" ht="13" hidden="false" customHeight="false" outlineLevel="0" collapsed="false">
      <c r="B223" s="24" t="s">
        <v>565</v>
      </c>
      <c r="C223" s="373"/>
    </row>
    <row r="224" customFormat="false" ht="12" hidden="true" customHeight="true" outlineLevel="0" collapsed="false">
      <c r="B224" s="24" t="s">
        <v>566</v>
      </c>
      <c r="C224" s="373"/>
    </row>
    <row r="225" customFormat="false" ht="13" hidden="false" customHeight="false" outlineLevel="0" collapsed="false">
      <c r="B225" s="24" t="s">
        <v>567</v>
      </c>
      <c r="C225" s="373"/>
    </row>
    <row r="226" customFormat="false" ht="26" hidden="false" customHeight="true" outlineLevel="0" collapsed="false">
      <c r="B226" s="375" t="s">
        <v>568</v>
      </c>
      <c r="C226" s="345"/>
    </row>
    <row r="227" customFormat="false" ht="26" hidden="false" customHeight="true" outlineLevel="0" collapsed="false">
      <c r="B227" s="374" t="s">
        <v>569</v>
      </c>
      <c r="C227" s="345"/>
      <c r="D227" s="24" t="str">
        <f aca="false">IF(C222="Functional",IF(C227=C221,"","&lt;--- reminder:  operation should be same as component name"),"")</f>
        <v/>
      </c>
    </row>
    <row r="229" customFormat="false" ht="13" hidden="false" customHeight="false" outlineLevel="0" collapsed="false">
      <c r="B229" s="24" t="s">
        <v>563</v>
      </c>
      <c r="C229" s="373"/>
    </row>
    <row r="230" customFormat="false" ht="13" hidden="false" customHeight="false" outlineLevel="0" collapsed="false">
      <c r="B230" s="24" t="s">
        <v>564</v>
      </c>
      <c r="C230" s="373"/>
    </row>
    <row r="231" customFormat="false" ht="13" hidden="false" customHeight="false" outlineLevel="0" collapsed="false">
      <c r="B231" s="24" t="s">
        <v>565</v>
      </c>
      <c r="C231" s="373"/>
    </row>
    <row r="232" customFormat="false" ht="12" hidden="true" customHeight="true" outlineLevel="0" collapsed="false">
      <c r="B232" s="24" t="s">
        <v>566</v>
      </c>
      <c r="C232" s="373"/>
    </row>
    <row r="233" customFormat="false" ht="13" hidden="false" customHeight="false" outlineLevel="0" collapsed="false">
      <c r="B233" s="24" t="s">
        <v>567</v>
      </c>
      <c r="C233" s="373"/>
    </row>
    <row r="234" customFormat="false" ht="26" hidden="false" customHeight="true" outlineLevel="0" collapsed="false">
      <c r="B234" s="375" t="s">
        <v>568</v>
      </c>
      <c r="C234" s="345"/>
    </row>
    <row r="235" customFormat="false" ht="26" hidden="false" customHeight="true" outlineLevel="0" collapsed="false">
      <c r="B235" s="374" t="s">
        <v>569</v>
      </c>
      <c r="C235" s="345"/>
      <c r="D235" s="24" t="str">
        <f aca="false">IF(C230="Functional",IF(C235=C229,"","&lt;--- reminder:  operation should be same as component name"),"")</f>
        <v/>
      </c>
    </row>
    <row r="237" customFormat="false" ht="13" hidden="false" customHeight="false" outlineLevel="0" collapsed="false">
      <c r="B237" s="24" t="s">
        <v>563</v>
      </c>
      <c r="C237" s="373"/>
    </row>
    <row r="238" customFormat="false" ht="13" hidden="false" customHeight="false" outlineLevel="0" collapsed="false">
      <c r="B238" s="24" t="s">
        <v>564</v>
      </c>
      <c r="C238" s="373"/>
    </row>
    <row r="239" customFormat="false" ht="13" hidden="false" customHeight="false" outlineLevel="0" collapsed="false">
      <c r="B239" s="24" t="s">
        <v>565</v>
      </c>
      <c r="C239" s="373"/>
    </row>
    <row r="240" customFormat="false" ht="12" hidden="true" customHeight="true" outlineLevel="0" collapsed="false">
      <c r="B240" s="24" t="s">
        <v>566</v>
      </c>
      <c r="C240" s="373"/>
    </row>
    <row r="241" customFormat="false" ht="13" hidden="false" customHeight="false" outlineLevel="0" collapsed="false">
      <c r="B241" s="24" t="s">
        <v>567</v>
      </c>
      <c r="C241" s="373"/>
    </row>
    <row r="242" customFormat="false" ht="26" hidden="false" customHeight="true" outlineLevel="0" collapsed="false">
      <c r="B242" s="375" t="s">
        <v>568</v>
      </c>
      <c r="C242" s="345"/>
    </row>
    <row r="243" customFormat="false" ht="26" hidden="false" customHeight="true" outlineLevel="0" collapsed="false">
      <c r="B243" s="374" t="s">
        <v>569</v>
      </c>
      <c r="C243" s="345"/>
      <c r="D243" s="24" t="str">
        <f aca="false">IF(C238="Functional",IF(C243=C237,"","&lt;--- reminder:  operation should be same as component name"),"")</f>
        <v/>
      </c>
    </row>
    <row r="245" customFormat="false" ht="13" hidden="false" customHeight="false" outlineLevel="0" collapsed="false">
      <c r="B245" s="24" t="s">
        <v>563</v>
      </c>
      <c r="C245" s="373"/>
    </row>
    <row r="246" customFormat="false" ht="13" hidden="false" customHeight="false" outlineLevel="0" collapsed="false">
      <c r="B246" s="24" t="s">
        <v>564</v>
      </c>
      <c r="C246" s="373"/>
    </row>
    <row r="247" customFormat="false" ht="13" hidden="false" customHeight="false" outlineLevel="0" collapsed="false">
      <c r="B247" s="24" t="s">
        <v>565</v>
      </c>
      <c r="C247" s="373"/>
    </row>
    <row r="248" customFormat="false" ht="12" hidden="true" customHeight="true" outlineLevel="0" collapsed="false">
      <c r="B248" s="24" t="s">
        <v>566</v>
      </c>
      <c r="C248" s="373"/>
    </row>
    <row r="249" customFormat="false" ht="13" hidden="false" customHeight="false" outlineLevel="0" collapsed="false">
      <c r="B249" s="24" t="s">
        <v>567</v>
      </c>
      <c r="C249" s="373"/>
    </row>
    <row r="250" customFormat="false" ht="26" hidden="false" customHeight="true" outlineLevel="0" collapsed="false">
      <c r="B250" s="375" t="s">
        <v>568</v>
      </c>
      <c r="C250" s="345"/>
    </row>
    <row r="251" customFormat="false" ht="26" hidden="false" customHeight="true" outlineLevel="0" collapsed="false">
      <c r="B251" s="374" t="s">
        <v>569</v>
      </c>
      <c r="C251" s="345"/>
      <c r="D251" s="24" t="str">
        <f aca="false">IF(C246="Functional",IF(C251=C245,"","&lt;--- reminder:  operation should be same as component name"),"")</f>
        <v/>
      </c>
    </row>
    <row r="253" customFormat="false" ht="13" hidden="false" customHeight="false" outlineLevel="0" collapsed="false">
      <c r="B253" s="24" t="s">
        <v>563</v>
      </c>
      <c r="C253" s="373"/>
    </row>
    <row r="254" customFormat="false" ht="13" hidden="false" customHeight="false" outlineLevel="0" collapsed="false">
      <c r="B254" s="24" t="s">
        <v>564</v>
      </c>
      <c r="C254" s="373"/>
    </row>
    <row r="255" customFormat="false" ht="13" hidden="false" customHeight="false" outlineLevel="0" collapsed="false">
      <c r="B255" s="24" t="s">
        <v>565</v>
      </c>
      <c r="C255" s="373"/>
    </row>
    <row r="256" customFormat="false" ht="12" hidden="true" customHeight="true" outlineLevel="0" collapsed="false">
      <c r="B256" s="24" t="s">
        <v>566</v>
      </c>
      <c r="C256" s="373"/>
    </row>
    <row r="257" customFormat="false" ht="13" hidden="false" customHeight="false" outlineLevel="0" collapsed="false">
      <c r="B257" s="24" t="s">
        <v>567</v>
      </c>
      <c r="C257" s="373"/>
    </row>
    <row r="258" customFormat="false" ht="26" hidden="false" customHeight="true" outlineLevel="0" collapsed="false">
      <c r="B258" s="375" t="s">
        <v>568</v>
      </c>
      <c r="C258" s="345"/>
    </row>
    <row r="259" customFormat="false" ht="26" hidden="false" customHeight="true" outlineLevel="0" collapsed="false">
      <c r="B259" s="374" t="s">
        <v>569</v>
      </c>
      <c r="C259" s="345"/>
      <c r="D259" s="24" t="str">
        <f aca="false">IF(C254="Functional",IF(C259=C253,"","&lt;--- reminder:  operation should be same as component name"),"")</f>
        <v/>
      </c>
    </row>
    <row r="261" customFormat="false" ht="13" hidden="false" customHeight="false" outlineLevel="0" collapsed="false">
      <c r="B261" s="24" t="s">
        <v>563</v>
      </c>
      <c r="C261" s="373"/>
    </row>
    <row r="262" customFormat="false" ht="13" hidden="false" customHeight="false" outlineLevel="0" collapsed="false">
      <c r="B262" s="24" t="s">
        <v>564</v>
      </c>
      <c r="C262" s="373"/>
    </row>
    <row r="263" customFormat="false" ht="13" hidden="false" customHeight="false" outlineLevel="0" collapsed="false">
      <c r="B263" s="24" t="s">
        <v>565</v>
      </c>
      <c r="C263" s="373"/>
    </row>
    <row r="264" customFormat="false" ht="12" hidden="true" customHeight="true" outlineLevel="0" collapsed="false">
      <c r="B264" s="24" t="s">
        <v>566</v>
      </c>
      <c r="C264" s="373"/>
    </row>
    <row r="265" customFormat="false" ht="13" hidden="false" customHeight="false" outlineLevel="0" collapsed="false">
      <c r="B265" s="24" t="s">
        <v>567</v>
      </c>
      <c r="C265" s="373"/>
    </row>
    <row r="266" customFormat="false" ht="26" hidden="false" customHeight="true" outlineLevel="0" collapsed="false">
      <c r="B266" s="375" t="s">
        <v>568</v>
      </c>
      <c r="C266" s="345"/>
    </row>
    <row r="267" customFormat="false" ht="26" hidden="false" customHeight="true" outlineLevel="0" collapsed="false">
      <c r="B267" s="374" t="s">
        <v>569</v>
      </c>
      <c r="C267" s="345"/>
      <c r="D267" s="24" t="str">
        <f aca="false">IF(C262="Functional",IF(C267=C261,"","&lt;--- reminder:  operation should be same as component name"),"")</f>
        <v/>
      </c>
    </row>
    <row r="269" customFormat="false" ht="13" hidden="false" customHeight="false" outlineLevel="0" collapsed="false">
      <c r="B269" s="24" t="s">
        <v>563</v>
      </c>
      <c r="C269" s="373"/>
    </row>
    <row r="270" customFormat="false" ht="13" hidden="false" customHeight="false" outlineLevel="0" collapsed="false">
      <c r="B270" s="24" t="s">
        <v>564</v>
      </c>
      <c r="C270" s="373"/>
    </row>
    <row r="271" customFormat="false" ht="13" hidden="false" customHeight="false" outlineLevel="0" collapsed="false">
      <c r="B271" s="24" t="s">
        <v>565</v>
      </c>
      <c r="C271" s="373"/>
    </row>
    <row r="272" customFormat="false" ht="12" hidden="true" customHeight="true" outlineLevel="0" collapsed="false">
      <c r="B272" s="24" t="s">
        <v>566</v>
      </c>
      <c r="C272" s="373"/>
    </row>
    <row r="273" customFormat="false" ht="13" hidden="false" customHeight="false" outlineLevel="0" collapsed="false">
      <c r="B273" s="24" t="s">
        <v>567</v>
      </c>
      <c r="C273" s="373"/>
    </row>
    <row r="274" customFormat="false" ht="26" hidden="false" customHeight="true" outlineLevel="0" collapsed="false">
      <c r="B274" s="375" t="s">
        <v>568</v>
      </c>
      <c r="C274" s="345"/>
    </row>
    <row r="275" customFormat="false" ht="26" hidden="false" customHeight="true" outlineLevel="0" collapsed="false">
      <c r="B275" s="374" t="s">
        <v>569</v>
      </c>
      <c r="C275" s="345"/>
      <c r="D275" s="24" t="str">
        <f aca="false">IF(C270="Functional",IF(C275=C269,"","&lt;--- reminder:  operation should be same as component name"),"")</f>
        <v/>
      </c>
    </row>
    <row r="277" customFormat="false" ht="13" hidden="false" customHeight="false" outlineLevel="0" collapsed="false">
      <c r="B277" s="24" t="s">
        <v>563</v>
      </c>
      <c r="C277" s="373"/>
    </row>
    <row r="278" customFormat="false" ht="13" hidden="false" customHeight="false" outlineLevel="0" collapsed="false">
      <c r="B278" s="24" t="s">
        <v>564</v>
      </c>
      <c r="C278" s="373"/>
    </row>
    <row r="279" customFormat="false" ht="13" hidden="false" customHeight="false" outlineLevel="0" collapsed="false">
      <c r="B279" s="24" t="s">
        <v>565</v>
      </c>
      <c r="C279" s="373"/>
    </row>
    <row r="280" customFormat="false" ht="12" hidden="true" customHeight="true" outlineLevel="0" collapsed="false">
      <c r="B280" s="24" t="s">
        <v>566</v>
      </c>
      <c r="C280" s="373"/>
    </row>
    <row r="281" customFormat="false" ht="13" hidden="false" customHeight="false" outlineLevel="0" collapsed="false">
      <c r="B281" s="24" t="s">
        <v>567</v>
      </c>
      <c r="C281" s="373"/>
    </row>
    <row r="282" customFormat="false" ht="26" hidden="false" customHeight="true" outlineLevel="0" collapsed="false">
      <c r="B282" s="375" t="s">
        <v>568</v>
      </c>
      <c r="C282" s="345"/>
    </row>
    <row r="283" customFormat="false" ht="26" hidden="false" customHeight="true" outlineLevel="0" collapsed="false">
      <c r="B283" s="374" t="s">
        <v>569</v>
      </c>
      <c r="C283" s="345"/>
      <c r="D283" s="24" t="str">
        <f aca="false">IF(C278="Functional",IF(C283=C277,"","&lt;--- reminder:  operation should be same as component name"),"")</f>
        <v/>
      </c>
    </row>
    <row r="285" customFormat="false" ht="13" hidden="false" customHeight="false" outlineLevel="0" collapsed="false">
      <c r="B285" s="24" t="s">
        <v>563</v>
      </c>
      <c r="C285" s="373"/>
    </row>
    <row r="286" customFormat="false" ht="13" hidden="false" customHeight="false" outlineLevel="0" collapsed="false">
      <c r="B286" s="24" t="s">
        <v>564</v>
      </c>
      <c r="C286" s="373"/>
    </row>
    <row r="287" customFormat="false" ht="13" hidden="false" customHeight="false" outlineLevel="0" collapsed="false">
      <c r="B287" s="24" t="s">
        <v>565</v>
      </c>
      <c r="C287" s="373"/>
    </row>
    <row r="288" customFormat="false" ht="12" hidden="true" customHeight="true" outlineLevel="0" collapsed="false">
      <c r="B288" s="24" t="s">
        <v>566</v>
      </c>
      <c r="C288" s="373"/>
    </row>
    <row r="289" customFormat="false" ht="13" hidden="false" customHeight="false" outlineLevel="0" collapsed="false">
      <c r="B289" s="24" t="s">
        <v>567</v>
      </c>
      <c r="C289" s="373"/>
    </row>
    <row r="290" customFormat="false" ht="26" hidden="false" customHeight="true" outlineLevel="0" collapsed="false">
      <c r="B290" s="375" t="s">
        <v>568</v>
      </c>
      <c r="C290" s="345"/>
    </row>
    <row r="291" customFormat="false" ht="26" hidden="false" customHeight="true" outlineLevel="0" collapsed="false">
      <c r="B291" s="374" t="s">
        <v>569</v>
      </c>
      <c r="C291" s="345"/>
      <c r="D291" s="24" t="str">
        <f aca="false">IF(C286="Functional",IF(C291=C285,"","&lt;--- reminder:  operation should be same as component name"),"")</f>
        <v/>
      </c>
    </row>
  </sheetData>
  <sheetProtection sheet="true" objects="true" scenarios="true"/>
  <mergeCells count="11">
    <mergeCell ref="B2:C2"/>
    <mergeCell ref="A43:A59"/>
    <mergeCell ref="A60:A76"/>
    <mergeCell ref="A77:A93"/>
    <mergeCell ref="A94:A110"/>
    <mergeCell ref="A111:A127"/>
    <mergeCell ref="A128:A144"/>
    <mergeCell ref="A145:A161"/>
    <mergeCell ref="A162:A178"/>
    <mergeCell ref="A179:A195"/>
    <mergeCell ref="A196:A212"/>
  </mergeCells>
  <conditionalFormatting sqref="C50:C58">
    <cfRule type="expression" priority="2" aboveAverage="0" equalAverage="0" bottom="0" percent="0" rank="0" text="" dxfId="6">
      <formula>$C$44="Functional"</formula>
    </cfRule>
  </conditionalFormatting>
  <conditionalFormatting sqref="C67:C75">
    <cfRule type="expression" priority="3" aboveAverage="0" equalAverage="0" bottom="0" percent="0" rank="0" text="" dxfId="7">
      <formula>$C$61="Functional"</formula>
    </cfRule>
  </conditionalFormatting>
  <conditionalFormatting sqref="C84:C92">
    <cfRule type="expression" priority="4" aboveAverage="0" equalAverage="0" bottom="0" percent="0" rank="0" text="" dxfId="8">
      <formula>$C$78="Functional"</formula>
    </cfRule>
  </conditionalFormatting>
  <conditionalFormatting sqref="C101:C109">
    <cfRule type="expression" priority="5" aboveAverage="0" equalAverage="0" bottom="0" percent="0" rank="0" text="" dxfId="9">
      <formula>$C$95="Functional"</formula>
    </cfRule>
  </conditionalFormatting>
  <conditionalFormatting sqref="C118:C126">
    <cfRule type="expression" priority="6" aboveAverage="0" equalAverage="0" bottom="0" percent="0" rank="0" text="" dxfId="10">
      <formula>$C$112="Functional"</formula>
    </cfRule>
  </conditionalFormatting>
  <conditionalFormatting sqref="C135:C143">
    <cfRule type="expression" priority="7" aboveAverage="0" equalAverage="0" bottom="0" percent="0" rank="0" text="" dxfId="11">
      <formula>$C$129="Functional"</formula>
    </cfRule>
  </conditionalFormatting>
  <conditionalFormatting sqref="C152:C160">
    <cfRule type="expression" priority="8" aboveAverage="0" equalAverage="0" bottom="0" percent="0" rank="0" text="" dxfId="12">
      <formula>$C$146="Functional"</formula>
    </cfRule>
  </conditionalFormatting>
  <conditionalFormatting sqref="C169:C177">
    <cfRule type="expression" priority="9" aboveAverage="0" equalAverage="0" bottom="0" percent="0" rank="0" text="" dxfId="13">
      <formula>$C$163="Functional"</formula>
    </cfRule>
  </conditionalFormatting>
  <conditionalFormatting sqref="C186:C194">
    <cfRule type="expression" priority="10" aboveAverage="0" equalAverage="0" bottom="0" percent="0" rank="0" text="" dxfId="14">
      <formula>$C$180="Functional"</formula>
    </cfRule>
  </conditionalFormatting>
  <conditionalFormatting sqref="C203:C211">
    <cfRule type="expression" priority="11" aboveAverage="0" equalAverage="0" bottom="0" percent="0" rank="0" text="" dxfId="15">
      <formula>$C$197="Functional"</formula>
    </cfRule>
  </conditionalFormatting>
  <dataValidations count="2">
    <dataValidation allowBlank="true" operator="between" showDropDown="false" showErrorMessage="true" showInputMessage="true" sqref="C47 C64 C81 C98 C115 C132 C149 C166 C183 C200 C217 C225 C233 C241 C249 C257 C265 C273 C281 C289" type="list">
      <formula1>$C$27:$C$30</formula1>
      <formula2>0</formula2>
    </dataValidation>
    <dataValidation allowBlank="true" operator="between" showDropDown="false" showErrorMessage="true" showInputMessage="true" sqref="C44 C61 C78 C95 C112 C129 C146 C163 C180 C197 C214 C222 C230 C238 C246 C254 C262 C270 C278 C286" type="list">
      <formula1>$C$31:$C$32</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4"/>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D91" activeCellId="0" sqref="D91"/>
    </sheetView>
  </sheetViews>
  <sheetFormatPr defaultColWidth="10.84765625" defaultRowHeight="13" zeroHeight="false" outlineLevelRow="0" outlineLevelCol="0"/>
  <cols>
    <col collapsed="false" customWidth="true" hidden="false" outlineLevel="0" max="1" min="1" style="0" width="16.83"/>
    <col collapsed="false" customWidth="true" hidden="false" outlineLevel="0" max="3" min="2" style="0" width="11.16"/>
    <col collapsed="false" customWidth="true" hidden="false" outlineLevel="0" max="4" min="4" style="0" width="9.66"/>
    <col collapsed="false" customWidth="true" hidden="false" outlineLevel="0" max="5" min="5" style="0" width="11.99"/>
    <col collapsed="false" customWidth="true" hidden="false" outlineLevel="0" max="6" min="6" style="0" width="12.5"/>
    <col collapsed="false" customWidth="true" hidden="false" outlineLevel="0" max="8" min="7" style="0" width="14.34"/>
    <col collapsed="false" customWidth="true" hidden="false" outlineLevel="0" max="9" min="9" style="0" width="1"/>
    <col collapsed="false" customWidth="true" hidden="false" outlineLevel="0" max="15" min="10" style="0" width="14.34"/>
    <col collapsed="false" customWidth="true" hidden="false" outlineLevel="0" max="16" min="16" style="0" width="11.99"/>
    <col collapsed="false" customWidth="true" hidden="false" outlineLevel="0" max="17" min="17" style="0" width="12.17"/>
    <col collapsed="false" customWidth="true" hidden="false" outlineLevel="0" max="19" min="18" style="0" width="14.16"/>
    <col collapsed="false" customWidth="true" hidden="false" outlineLevel="0" max="20" min="20" style="0" width="1.16"/>
    <col collapsed="false" customWidth="true" hidden="false" outlineLevel="0" max="21" min="21" style="0" width="14.34"/>
    <col collapsed="false" customWidth="true" hidden="false" outlineLevel="0" max="23" min="22" style="0" width="13.5"/>
    <col collapsed="false" customWidth="true" hidden="false" outlineLevel="0" max="24" min="24" style="0" width="14.83"/>
    <col collapsed="false" customWidth="true" hidden="false" outlineLevel="0" max="25" min="25" style="0" width="11.5"/>
  </cols>
  <sheetData>
    <row r="1" s="24" customFormat="true" ht="20" hidden="false" customHeight="false" outlineLevel="0" collapsed="false">
      <c r="A1" s="376" t="s">
        <v>570</v>
      </c>
      <c r="B1" s="376"/>
      <c r="C1" s="376"/>
      <c r="D1" s="376"/>
      <c r="E1" s="23"/>
      <c r="F1" s="23"/>
      <c r="G1" s="23"/>
      <c r="H1" s="23"/>
      <c r="I1" s="23"/>
      <c r="J1" s="23"/>
      <c r="K1" s="23"/>
      <c r="L1" s="23"/>
      <c r="M1" s="23"/>
      <c r="N1" s="23"/>
      <c r="O1" s="23"/>
      <c r="P1" s="23"/>
      <c r="Q1" s="23"/>
      <c r="R1" s="23"/>
      <c r="S1" s="23"/>
      <c r="T1" s="23"/>
      <c r="U1" s="23"/>
      <c r="V1" s="23"/>
      <c r="W1" s="23"/>
    </row>
    <row r="2" s="24" customFormat="true" ht="14" hidden="true" customHeight="false" outlineLevel="0" collapsed="false">
      <c r="A2" s="377"/>
      <c r="B2" s="377"/>
      <c r="C2" s="377"/>
      <c r="D2" s="377"/>
      <c r="E2" s="377"/>
      <c r="F2" s="377"/>
      <c r="G2" s="377"/>
      <c r="H2" s="377"/>
      <c r="I2" s="377"/>
      <c r="J2" s="377"/>
      <c r="K2" s="377"/>
      <c r="L2" s="377"/>
      <c r="M2" s="377"/>
      <c r="N2" s="377"/>
      <c r="O2" s="377"/>
      <c r="P2" s="377"/>
      <c r="Q2" s="378"/>
    </row>
    <row r="3" s="24" customFormat="true" ht="13" hidden="true" customHeight="false" outlineLevel="0" collapsed="false">
      <c r="A3" s="379" t="str">
        <f aca="false">Constants!A1</f>
        <v>Constants</v>
      </c>
      <c r="B3" s="379" t="str">
        <f aca="false">Constants!B1</f>
        <v> </v>
      </c>
      <c r="C3" s="379" t="str">
        <f aca="false">Constants!D1</f>
        <v> </v>
      </c>
      <c r="D3" s="379" t="str">
        <f aca="false">Constants!E1</f>
        <v> </v>
      </c>
      <c r="E3" s="379" t="str">
        <f aca="false">Constants!F1</f>
        <v> </v>
      </c>
      <c r="F3" s="379" t="n">
        <f aca="false">Constants!G1</f>
        <v>0</v>
      </c>
      <c r="G3" s="379" t="str">
        <f aca="false">Constants!I1</f>
        <v> </v>
      </c>
      <c r="H3" s="379" t="str">
        <f aca="false">Constants!J1</f>
        <v> </v>
      </c>
      <c r="I3" s="379" t="str">
        <f aca="false">Constants!K1</f>
        <v> </v>
      </c>
      <c r="J3" s="379" t="n">
        <f aca="false">Constants!L1</f>
        <v>0</v>
      </c>
      <c r="K3" s="379" t="n">
        <f aca="false">Constants!M1</f>
        <v>0</v>
      </c>
      <c r="L3" s="379" t="n">
        <f aca="false">Constants!N1</f>
        <v>0</v>
      </c>
      <c r="M3" s="379" t="n">
        <f aca="false">Constants!O1</f>
        <v>0</v>
      </c>
      <c r="N3" s="379" t="n">
        <f aca="false">Constants!P1</f>
        <v>0</v>
      </c>
      <c r="O3" s="379" t="n">
        <f aca="false">Constants!Q1</f>
        <v>0</v>
      </c>
      <c r="P3" s="379" t="n">
        <f aca="false">Constants!R1</f>
        <v>0</v>
      </c>
      <c r="Q3" s="379" t="n">
        <f aca="false">Constants!S1</f>
        <v>0</v>
      </c>
    </row>
    <row r="4" s="24" customFormat="true" ht="13" hidden="true" customHeight="false" outlineLevel="0" collapsed="false">
      <c r="A4" s="379" t="str">
        <f aca="false">Constants!A2</f>
        <v>Start date:</v>
      </c>
      <c r="B4" s="379" t="n">
        <f aca="false">Constants!B2</f>
        <v>36526</v>
      </c>
      <c r="C4" s="379" t="str">
        <f aca="false">Constants!D2</f>
        <v> </v>
      </c>
      <c r="D4" s="379" t="str">
        <f aca="false">Constants!E2</f>
        <v>Grades:</v>
      </c>
      <c r="E4" s="379" t="str">
        <f aca="false">Constants!F2</f>
        <v>AA</v>
      </c>
      <c r="F4" s="379" t="n">
        <f aca="false">Constants!G2</f>
        <v>1</v>
      </c>
      <c r="G4" s="379" t="n">
        <f aca="false">Constants!I2</f>
        <v>0</v>
      </c>
      <c r="H4" s="379" t="n">
        <f aca="false">Constants!J2</f>
        <v>44462</v>
      </c>
      <c r="I4" s="379" t="n">
        <f aca="false">Constants!K2</f>
        <v>0</v>
      </c>
      <c r="J4" s="379" t="n">
        <f aca="false">Constants!L2</f>
        <v>0</v>
      </c>
      <c r="K4" s="379" t="n">
        <f aca="false">Constants!M2</f>
        <v>0</v>
      </c>
      <c r="L4" s="379" t="n">
        <f aca="false">Constants!N2</f>
        <v>0</v>
      </c>
      <c r="M4" s="379" t="n">
        <f aca="false">Constants!O2</f>
        <v>0</v>
      </c>
      <c r="N4" s="379" t="n">
        <f aca="false">Constants!P2</f>
        <v>0</v>
      </c>
      <c r="O4" s="379" t="n">
        <f aca="false">Constants!Q2</f>
        <v>0</v>
      </c>
      <c r="P4" s="379" t="n">
        <f aca="false">Constants!R2</f>
        <v>0</v>
      </c>
      <c r="Q4" s="379" t="n">
        <f aca="false">Constants!S2</f>
        <v>0</v>
      </c>
    </row>
    <row r="5" s="24" customFormat="true" ht="13" hidden="true" customHeight="false" outlineLevel="0" collapsed="false">
      <c r="A5" s="379" t="str">
        <f aca="false">Constants!A3</f>
        <v>End date:</v>
      </c>
      <c r="B5" s="379" t="n">
        <f aca="false">Constants!B3</f>
        <v>73051</v>
      </c>
      <c r="C5" s="379" t="str">
        <f aca="false">Constants!D3</f>
        <v> </v>
      </c>
      <c r="D5" s="379" t="str">
        <f aca="false">Constants!E3</f>
        <v> </v>
      </c>
      <c r="E5" s="379" t="str">
        <f aca="false">Constants!F3</f>
        <v>A</v>
      </c>
      <c r="F5" s="379" t="n">
        <f aca="false">Constants!G3</f>
        <v>0.95</v>
      </c>
      <c r="G5" s="379" t="n">
        <f aca="false">Constants!I3</f>
        <v>0</v>
      </c>
      <c r="H5" s="379" t="n">
        <f aca="false">Constants!J3</f>
        <v>0</v>
      </c>
      <c r="I5" s="379" t="n">
        <f aca="false">Constants!K3</f>
        <v>0</v>
      </c>
      <c r="J5" s="379" t="n">
        <f aca="false">Constants!L3</f>
        <v>0</v>
      </c>
      <c r="K5" s="379" t="n">
        <f aca="false">Constants!M3</f>
        <v>0</v>
      </c>
      <c r="L5" s="379" t="n">
        <f aca="false">Constants!N3</f>
        <v>0</v>
      </c>
      <c r="M5" s="379" t="n">
        <f aca="false">Constants!O3</f>
        <v>0</v>
      </c>
      <c r="N5" s="379" t="n">
        <f aca="false">Constants!P3</f>
        <v>0</v>
      </c>
      <c r="O5" s="379" t="n">
        <f aca="false">Constants!Q3</f>
        <v>0</v>
      </c>
      <c r="P5" s="379" t="n">
        <f aca="false">Constants!R3</f>
        <v>0</v>
      </c>
      <c r="Q5" s="379" t="n">
        <f aca="false">Constants!S3</f>
        <v>0</v>
      </c>
    </row>
    <row r="6" s="24" customFormat="true" ht="13" hidden="true" customHeight="false" outlineLevel="0" collapsed="false">
      <c r="A6" s="379" t="str">
        <f aca="false">Constants!A4</f>
        <v>Phases:</v>
      </c>
      <c r="B6" s="379" t="str">
        <f aca="false">Constants!B4</f>
        <v>Analyze</v>
      </c>
      <c r="C6" s="379" t="str">
        <f aca="false">Constants!D4</f>
        <v>Identifying customer needs</v>
      </c>
      <c r="D6" s="379" t="str">
        <f aca="false">Constants!E4</f>
        <v> </v>
      </c>
      <c r="E6" s="379" t="str">
        <f aca="false">Constants!F4</f>
        <v>AB</v>
      </c>
      <c r="F6" s="379" t="n">
        <f aca="false">Constants!G4</f>
        <v>0.9</v>
      </c>
      <c r="G6" s="379" t="n">
        <f aca="false">Constants!I4</f>
        <v>0</v>
      </c>
      <c r="H6" s="379" t="n">
        <f aca="false">Constants!J4</f>
        <v>0</v>
      </c>
      <c r="I6" s="379" t="n">
        <f aca="false">Constants!K4</f>
        <v>0</v>
      </c>
      <c r="J6" s="379" t="n">
        <f aca="false">Constants!L4</f>
        <v>0</v>
      </c>
      <c r="K6" s="379" t="n">
        <f aca="false">Constants!M4</f>
        <v>0</v>
      </c>
      <c r="L6" s="379" t="n">
        <f aca="false">Constants!N4</f>
        <v>0</v>
      </c>
      <c r="M6" s="379" t="n">
        <f aca="false">Constants!O4</f>
        <v>0</v>
      </c>
      <c r="N6" s="379" t="n">
        <f aca="false">Constants!P4</f>
        <v>0</v>
      </c>
      <c r="O6" s="379" t="n">
        <f aca="false">Constants!Q4</f>
        <v>0</v>
      </c>
      <c r="P6" s="379" t="n">
        <f aca="false">Constants!R4</f>
        <v>0</v>
      </c>
      <c r="Q6" s="379" t="n">
        <f aca="false">Constants!S4</f>
        <v>0</v>
      </c>
    </row>
    <row r="7" s="24" customFormat="true" ht="13" hidden="true" customHeight="false" outlineLevel="0" collapsed="false">
      <c r="A7" s="379" t="str">
        <f aca="false">Constants!A5</f>
        <v> </v>
      </c>
      <c r="B7" s="379" t="str">
        <f aca="false">Constants!B5</f>
        <v>Architect</v>
      </c>
      <c r="C7" s="379" t="str">
        <f aca="false">Constants!D5</f>
        <v>High-level design</v>
      </c>
      <c r="D7" s="379" t="str">
        <f aca="false">Constants!E5</f>
        <v> </v>
      </c>
      <c r="E7" s="379" t="str">
        <f aca="false">Constants!F5</f>
        <v>B</v>
      </c>
      <c r="F7" s="379" t="n">
        <f aca="false">Constants!G5</f>
        <v>0.85</v>
      </c>
      <c r="G7" s="379" t="n">
        <f aca="false">Constants!I5</f>
        <v>0</v>
      </c>
      <c r="H7" s="379" t="n">
        <f aca="false">Constants!J5</f>
        <v>0</v>
      </c>
      <c r="I7" s="379" t="n">
        <f aca="false">Constants!K5</f>
        <v>0</v>
      </c>
      <c r="J7" s="379" t="n">
        <f aca="false">Constants!L5</f>
        <v>0</v>
      </c>
      <c r="K7" s="379" t="n">
        <f aca="false">Constants!M5</f>
        <v>0</v>
      </c>
      <c r="L7" s="379" t="n">
        <f aca="false">Constants!N5</f>
        <v>0</v>
      </c>
      <c r="M7" s="379" t="n">
        <f aca="false">Constants!O5</f>
        <v>0</v>
      </c>
      <c r="N7" s="379" t="n">
        <f aca="false">Constants!P5</f>
        <v>0</v>
      </c>
      <c r="O7" s="379" t="n">
        <f aca="false">Constants!Q5</f>
        <v>0</v>
      </c>
      <c r="P7" s="379" t="n">
        <f aca="false">Constants!R5</f>
        <v>0</v>
      </c>
      <c r="Q7" s="379" t="n">
        <f aca="false">Constants!S5</f>
        <v>0</v>
      </c>
    </row>
    <row r="8" s="24" customFormat="true" ht="13" hidden="true" customHeight="false" outlineLevel="0" collapsed="false">
      <c r="A8" s="379" t="str">
        <f aca="false">Constants!A6</f>
        <v> </v>
      </c>
      <c r="B8" s="379" t="str">
        <f aca="false">Constants!B6</f>
        <v>Plan project</v>
      </c>
      <c r="C8" s="379" t="str">
        <f aca="false">Constants!D6</f>
        <v>Determine actions/effort for project duration</v>
      </c>
      <c r="D8" s="379" t="str">
        <f aca="false">Constants!E6</f>
        <v> </v>
      </c>
      <c r="E8" s="379" t="str">
        <f aca="false">Constants!F6</f>
        <v>BC</v>
      </c>
      <c r="F8" s="379" t="n">
        <f aca="false">Constants!G6</f>
        <v>0.8</v>
      </c>
      <c r="G8" s="379" t="n">
        <f aca="false">Constants!I6</f>
        <v>0</v>
      </c>
      <c r="H8" s="379" t="n">
        <f aca="false">Constants!J6</f>
        <v>0</v>
      </c>
      <c r="I8" s="379" t="n">
        <f aca="false">Constants!K6</f>
        <v>0</v>
      </c>
      <c r="J8" s="379" t="n">
        <f aca="false">Constants!L6</f>
        <v>0</v>
      </c>
      <c r="K8" s="379" t="n">
        <f aca="false">Constants!M6</f>
        <v>0</v>
      </c>
      <c r="L8" s="379" t="n">
        <f aca="false">Constants!N6</f>
        <v>0</v>
      </c>
      <c r="M8" s="379" t="n">
        <f aca="false">Constants!O6</f>
        <v>0</v>
      </c>
      <c r="N8" s="379" t="n">
        <f aca="false">Constants!P6</f>
        <v>0</v>
      </c>
      <c r="O8" s="379" t="n">
        <f aca="false">Constants!Q6</f>
        <v>0</v>
      </c>
      <c r="P8" s="379" t="n">
        <f aca="false">Constants!R6</f>
        <v>0</v>
      </c>
      <c r="Q8" s="379" t="n">
        <f aca="false">Constants!S6</f>
        <v>0</v>
      </c>
    </row>
    <row r="9" s="24" customFormat="true" ht="13" hidden="true" customHeight="false" outlineLevel="0" collapsed="false">
      <c r="A9" s="379" t="str">
        <f aca="false">Constants!A7</f>
        <v> </v>
      </c>
      <c r="B9" s="379" t="str">
        <f aca="false">Constants!B7</f>
        <v>Plan iteration</v>
      </c>
      <c r="C9" s="379" t="str">
        <f aca="false">Constants!D7</f>
        <v>Determine actions/effort this iteration</v>
      </c>
      <c r="D9" s="379" t="str">
        <f aca="false">Constants!E7</f>
        <v> </v>
      </c>
      <c r="E9" s="379" t="str">
        <f aca="false">Constants!F7</f>
        <v>C</v>
      </c>
      <c r="F9" s="379" t="n">
        <f aca="false">Constants!G7</f>
        <v>0.75</v>
      </c>
      <c r="G9" s="379" t="n">
        <f aca="false">Constants!I7</f>
        <v>0</v>
      </c>
      <c r="H9" s="379" t="n">
        <f aca="false">Constants!J7</f>
        <v>0</v>
      </c>
      <c r="I9" s="379" t="n">
        <f aca="false">Constants!K7</f>
        <v>0</v>
      </c>
      <c r="J9" s="379" t="n">
        <f aca="false">Constants!L7</f>
        <v>0</v>
      </c>
      <c r="K9" s="379" t="n">
        <f aca="false">Constants!M7</f>
        <v>0</v>
      </c>
      <c r="L9" s="379" t="n">
        <f aca="false">Constants!N7</f>
        <v>0</v>
      </c>
      <c r="M9" s="379" t="n">
        <f aca="false">Constants!O7</f>
        <v>0</v>
      </c>
      <c r="N9" s="379" t="n">
        <f aca="false">Constants!P7</f>
        <v>0</v>
      </c>
      <c r="O9" s="379" t="n">
        <f aca="false">Constants!Q7</f>
        <v>0</v>
      </c>
      <c r="P9" s="379" t="n">
        <f aca="false">Constants!R7</f>
        <v>0</v>
      </c>
      <c r="Q9" s="379" t="n">
        <f aca="false">Constants!S7</f>
        <v>0</v>
      </c>
    </row>
    <row r="10" s="24" customFormat="true" ht="13" hidden="true" customHeight="false" outlineLevel="0" collapsed="false">
      <c r="A10" s="379" t="str">
        <f aca="false">Constants!A8</f>
        <v> </v>
      </c>
      <c r="B10" s="379" t="str">
        <f aca="false">Constants!B8</f>
        <v>Construct</v>
      </c>
      <c r="C10" s="379" t="str">
        <f aca="false">Constants!D8</f>
        <v>Low-level design, coding, unit testing</v>
      </c>
      <c r="D10" s="379" t="str">
        <f aca="false">Constants!E8</f>
        <v> </v>
      </c>
      <c r="E10" s="379" t="str">
        <f aca="false">Constants!F8</f>
        <v>CD</v>
      </c>
      <c r="F10" s="379" t="n">
        <f aca="false">Constants!G8</f>
        <v>0.7</v>
      </c>
      <c r="G10" s="379" t="n">
        <f aca="false">Constants!H8</f>
        <v>44453</v>
      </c>
      <c r="H10" s="379" t="n">
        <f aca="false">Constants!I8</f>
        <v>0</v>
      </c>
      <c r="I10" s="379" t="n">
        <f aca="false">Constants!J8</f>
        <v>0</v>
      </c>
      <c r="J10" s="379" t="str">
        <f aca="false">Constants!K8</f>
        <v>AM</v>
      </c>
      <c r="K10" s="379" t="n">
        <f aca="false">Constants!L8</f>
        <v>0</v>
      </c>
      <c r="L10" s="379" t="n">
        <f aca="false">Constants!M8</f>
        <v>0</v>
      </c>
      <c r="M10" s="379" t="n">
        <f aca="false">Constants!N8</f>
        <v>0</v>
      </c>
      <c r="N10" s="379" t="n">
        <f aca="false">Constants!O8</f>
        <v>0</v>
      </c>
      <c r="O10" s="379" t="n">
        <f aca="false">Constants!P8</f>
        <v>0</v>
      </c>
      <c r="P10" s="379" t="n">
        <f aca="false">Constants!Q8</f>
        <v>0</v>
      </c>
      <c r="Q10" s="379" t="n">
        <f aca="false">Constants!R8</f>
        <v>0</v>
      </c>
    </row>
    <row r="11" s="24" customFormat="true" ht="13" hidden="true" customHeight="false" outlineLevel="0" collapsed="false">
      <c r="A11" s="379" t="str">
        <f aca="false">Constants!A9</f>
        <v> </v>
      </c>
      <c r="B11" s="379" t="str">
        <f aca="false">Constants!B9</f>
        <v>Refactor</v>
      </c>
      <c r="C11" s="379" t="str">
        <f aca="false">Constants!D9</f>
        <v>Restructure internal design</v>
      </c>
      <c r="D11" s="379" t="str">
        <f aca="false">Constants!E9</f>
        <v> </v>
      </c>
      <c r="E11" s="379" t="str">
        <f aca="false">Constants!F9</f>
        <v>D</v>
      </c>
      <c r="F11" s="379" t="n">
        <f aca="false">Constants!G9</f>
        <v>0.65</v>
      </c>
      <c r="G11" s="379" t="n">
        <f aca="false">Constants!H9</f>
        <v>44454</v>
      </c>
      <c r="H11" s="379" t="n">
        <f aca="false">Constants!I9</f>
        <v>1</v>
      </c>
      <c r="I11" s="379" t="n">
        <f aca="false">Constants!J9</f>
        <v>5</v>
      </c>
      <c r="J11" s="379" t="str">
        <f aca="false">Constants!K9</f>
        <v>PM</v>
      </c>
      <c r="K11" s="379" t="n">
        <f aca="false">Constants!L9</f>
        <v>0</v>
      </c>
      <c r="L11" s="379" t="n">
        <f aca="false">Constants!M9</f>
        <v>0</v>
      </c>
      <c r="M11" s="379" t="n">
        <f aca="false">Constants!N9</f>
        <v>0</v>
      </c>
      <c r="N11" s="379" t="n">
        <f aca="false">Constants!O9</f>
        <v>0</v>
      </c>
      <c r="O11" s="379" t="n">
        <f aca="false">Constants!P9</f>
        <v>0</v>
      </c>
      <c r="P11" s="379" t="n">
        <f aca="false">Constants!Q9</f>
        <v>0</v>
      </c>
      <c r="Q11" s="379" t="n">
        <f aca="false">Constants!R9</f>
        <v>0</v>
      </c>
    </row>
    <row r="12" s="24" customFormat="true" ht="13" hidden="true" customHeight="false" outlineLevel="0" collapsed="false">
      <c r="A12" s="379" t="str">
        <f aca="false">Constants!A10</f>
        <v> </v>
      </c>
      <c r="B12" s="379" t="str">
        <f aca="false">Constants!B10</f>
        <v>Review</v>
      </c>
      <c r="C12" s="379" t="str">
        <f aca="false">Constants!D10</f>
        <v>Examine test code for risk mitigation</v>
      </c>
      <c r="D12" s="379" t="str">
        <f aca="false">Constants!E10</f>
        <v> </v>
      </c>
      <c r="E12" s="379" t="str">
        <f aca="false">Constants!F10</f>
        <v>F</v>
      </c>
      <c r="F12" s="379" t="n">
        <f aca="false">Constants!G10</f>
        <v>0.5</v>
      </c>
      <c r="G12" s="379" t="n">
        <f aca="false">Constants!H10</f>
        <v>44455</v>
      </c>
      <c r="H12" s="379" t="n">
        <f aca="false">Constants!I10</f>
        <v>2</v>
      </c>
      <c r="I12" s="379" t="n">
        <f aca="false">Constants!J10</f>
        <v>10</v>
      </c>
      <c r="J12" s="379" t="n">
        <f aca="false">Constants!K10</f>
        <v>0</v>
      </c>
      <c r="K12" s="379" t="n">
        <f aca="false">Constants!L10</f>
        <v>0</v>
      </c>
      <c r="L12" s="379" t="n">
        <f aca="false">Constants!M10</f>
        <v>0</v>
      </c>
      <c r="M12" s="379" t="n">
        <f aca="false">Constants!N10</f>
        <v>0</v>
      </c>
      <c r="N12" s="379" t="n">
        <f aca="false">Constants!O10</f>
        <v>0</v>
      </c>
      <c r="O12" s="379" t="n">
        <f aca="false">Constants!P10</f>
        <v>0</v>
      </c>
      <c r="P12" s="379" t="n">
        <f aca="false">Constants!Q10</f>
        <v>0</v>
      </c>
      <c r="Q12" s="379" t="n">
        <f aca="false">Constants!R10</f>
        <v>0</v>
      </c>
    </row>
    <row r="13" s="24" customFormat="true" ht="13" hidden="true" customHeight="false" outlineLevel="0" collapsed="false">
      <c r="A13" s="379" t="str">
        <f aca="false">Constants!A11</f>
        <v> </v>
      </c>
      <c r="B13" s="379" t="str">
        <f aca="false">Constants!B11</f>
        <v>Integration test</v>
      </c>
      <c r="C13" s="379" t="str">
        <f aca="false">Constants!D11</f>
        <v>End-to-end test of components to date</v>
      </c>
      <c r="D13" s="379" t="str">
        <f aca="false">Constants!E11</f>
        <v> </v>
      </c>
      <c r="E13" s="379" t="str">
        <f aca="false">Constants!F11</f>
        <v> </v>
      </c>
      <c r="F13" s="379" t="str">
        <f aca="false">Constants!G11</f>
        <v> </v>
      </c>
      <c r="G13" s="379" t="n">
        <f aca="false">Constants!H11</f>
        <v>44456</v>
      </c>
      <c r="H13" s="379" t="n">
        <f aca="false">Constants!I11</f>
        <v>3</v>
      </c>
      <c r="I13" s="379" t="n">
        <f aca="false">Constants!J11</f>
        <v>15</v>
      </c>
      <c r="J13" s="379" t="n">
        <f aca="false">Constants!K11</f>
        <v>0</v>
      </c>
      <c r="K13" s="379" t="n">
        <f aca="false">Constants!L11</f>
        <v>0</v>
      </c>
      <c r="L13" s="379" t="n">
        <f aca="false">Constants!M11</f>
        <v>0</v>
      </c>
      <c r="M13" s="379" t="n">
        <f aca="false">Constants!N11</f>
        <v>0</v>
      </c>
      <c r="N13" s="379" t="n">
        <f aca="false">Constants!O11</f>
        <v>0</v>
      </c>
      <c r="O13" s="379" t="n">
        <f aca="false">Constants!P11</f>
        <v>0</v>
      </c>
      <c r="P13" s="379" t="n">
        <f aca="false">Constants!Q11</f>
        <v>0</v>
      </c>
      <c r="Q13" s="379" t="n">
        <f aca="false">Constants!R11</f>
        <v>0</v>
      </c>
    </row>
    <row r="14" s="24" customFormat="true" ht="13" hidden="true" customHeight="false" outlineLevel="0" collapsed="false">
      <c r="A14" s="379" t="str">
        <f aca="false">Constants!A12</f>
        <v> </v>
      </c>
      <c r="B14" s="379" t="str">
        <f aca="false">Constants!B12</f>
        <v>Repattern</v>
      </c>
      <c r="C14" s="379" t="str">
        <f aca="false">Constants!D12</f>
        <v>Restructure external design</v>
      </c>
      <c r="D14" s="379" t="str">
        <f aca="false">Constants!E12</f>
        <v> </v>
      </c>
      <c r="E14" s="379" t="str">
        <f aca="false">Constants!F12</f>
        <v> </v>
      </c>
      <c r="F14" s="379" t="str">
        <f aca="false">Constants!G12</f>
        <v> </v>
      </c>
      <c r="G14" s="379" t="n">
        <f aca="false">Constants!H12</f>
        <v>44457</v>
      </c>
      <c r="H14" s="379" t="n">
        <f aca="false">Constants!I12</f>
        <v>4</v>
      </c>
      <c r="I14" s="379" t="n">
        <f aca="false">Constants!J12</f>
        <v>20</v>
      </c>
      <c r="J14" s="379" t="n">
        <f aca="false">Constants!K12</f>
        <v>0</v>
      </c>
      <c r="K14" s="379" t="n">
        <f aca="false">Constants!L12</f>
        <v>0</v>
      </c>
      <c r="L14" s="379" t="n">
        <f aca="false">Constants!M12</f>
        <v>0</v>
      </c>
      <c r="M14" s="379" t="n">
        <f aca="false">Constants!N12</f>
        <v>0</v>
      </c>
      <c r="N14" s="379" t="n">
        <f aca="false">Constants!O12</f>
        <v>0</v>
      </c>
      <c r="O14" s="379" t="n">
        <f aca="false">Constants!P12</f>
        <v>0</v>
      </c>
      <c r="P14" s="379" t="n">
        <f aca="false">Constants!Q12</f>
        <v>0</v>
      </c>
      <c r="Q14" s="379" t="n">
        <f aca="false">Constants!R12</f>
        <v>0</v>
      </c>
    </row>
    <row r="15" s="24" customFormat="true" ht="13" hidden="true" customHeight="false" outlineLevel="0" collapsed="false">
      <c r="A15" s="379" t="str">
        <f aca="false">Constants!A13</f>
        <v> </v>
      </c>
      <c r="B15" s="379" t="str">
        <f aca="false">Constants!B13</f>
        <v>Postmortem</v>
      </c>
      <c r="C15" s="379" t="str">
        <f aca="false">Constants!D13</f>
        <v>Capture post-development statistics</v>
      </c>
      <c r="D15" s="379" t="str">
        <f aca="false">Constants!E13</f>
        <v> </v>
      </c>
      <c r="E15" s="379" t="str">
        <f aca="false">Constants!F13</f>
        <v> </v>
      </c>
      <c r="F15" s="379" t="str">
        <f aca="false">Constants!G13</f>
        <v> </v>
      </c>
      <c r="G15" s="379" t="n">
        <f aca="false">Constants!H13</f>
        <v>44458</v>
      </c>
      <c r="H15" s="379" t="n">
        <f aca="false">Constants!I13</f>
        <v>5</v>
      </c>
      <c r="I15" s="379" t="n">
        <f aca="false">Constants!J13</f>
        <v>25</v>
      </c>
      <c r="J15" s="379" t="n">
        <f aca="false">Constants!K13</f>
        <v>0</v>
      </c>
      <c r="K15" s="379" t="n">
        <f aca="false">Constants!L13</f>
        <v>0</v>
      </c>
      <c r="L15" s="379" t="n">
        <f aca="false">Constants!M13</f>
        <v>0</v>
      </c>
      <c r="M15" s="379" t="n">
        <f aca="false">Constants!N13</f>
        <v>0</v>
      </c>
      <c r="N15" s="379" t="n">
        <f aca="false">Constants!O13</f>
        <v>0</v>
      </c>
      <c r="O15" s="379" t="n">
        <f aca="false">Constants!P13</f>
        <v>0</v>
      </c>
      <c r="P15" s="379" t="n">
        <f aca="false">Constants!Q13</f>
        <v>0</v>
      </c>
      <c r="Q15" s="379" t="n">
        <f aca="false">Constants!R13</f>
        <v>0</v>
      </c>
    </row>
    <row r="16" s="24" customFormat="true" ht="13" hidden="true" customHeight="false" outlineLevel="0" collapsed="false">
      <c r="A16" s="379" t="str">
        <f aca="false">Constants!A14</f>
        <v> </v>
      </c>
      <c r="B16" s="379" t="str">
        <f aca="false">Constants!B14</f>
        <v>Sandbox</v>
      </c>
      <c r="C16" s="379" t="str">
        <f aca="false">Constants!D14</f>
        <v>Prove ideas, try concepts</v>
      </c>
      <c r="D16" s="379" t="str">
        <f aca="false">Constants!E14</f>
        <v> </v>
      </c>
      <c r="E16" s="379" t="str">
        <f aca="false">Constants!F14</f>
        <v> </v>
      </c>
      <c r="F16" s="379" t="str">
        <f aca="false">Constants!G14</f>
        <v> </v>
      </c>
      <c r="G16" s="379" t="n">
        <f aca="false">Constants!H14</f>
        <v>44459</v>
      </c>
      <c r="H16" s="379" t="n">
        <f aca="false">Constants!I14</f>
        <v>6</v>
      </c>
      <c r="I16" s="379" t="n">
        <f aca="false">Constants!J14</f>
        <v>30</v>
      </c>
      <c r="J16" s="379" t="n">
        <f aca="false">Constants!K14</f>
        <v>0</v>
      </c>
      <c r="K16" s="379" t="n">
        <f aca="false">Constants!L14</f>
        <v>0</v>
      </c>
      <c r="L16" s="379" t="n">
        <f aca="false">Constants!M14</f>
        <v>0</v>
      </c>
      <c r="M16" s="379" t="n">
        <f aca="false">Constants!N14</f>
        <v>0</v>
      </c>
      <c r="N16" s="379" t="n">
        <f aca="false">Constants!O14</f>
        <v>0</v>
      </c>
      <c r="O16" s="379" t="n">
        <f aca="false">Constants!P14</f>
        <v>0</v>
      </c>
      <c r="P16" s="379" t="n">
        <f aca="false">Constants!Q14</f>
        <v>0</v>
      </c>
      <c r="Q16" s="379" t="n">
        <f aca="false">Constants!R14</f>
        <v>0</v>
      </c>
    </row>
    <row r="17" s="24" customFormat="true" ht="13" hidden="true" customHeight="false" outlineLevel="0" collapsed="false">
      <c r="A17" s="379" t="str">
        <f aca="false">Constants!A15</f>
        <v> </v>
      </c>
      <c r="B17" s="379" t="str">
        <f aca="false">Constants!B15</f>
        <v> </v>
      </c>
      <c r="C17" s="379" t="str">
        <f aca="false">Constants!C15</f>
        <v> </v>
      </c>
      <c r="D17" s="379" t="str">
        <f aca="false">Constants!D15</f>
        <v> </v>
      </c>
      <c r="E17" s="379" t="str">
        <f aca="false">Constants!E15</f>
        <v> </v>
      </c>
      <c r="F17" s="379" t="str">
        <f aca="false">Constants!F15</f>
        <v> </v>
      </c>
      <c r="G17" s="379" t="n">
        <f aca="false">Constants!H15</f>
        <v>44460</v>
      </c>
      <c r="H17" s="379" t="n">
        <f aca="false">Constants!I15</f>
        <v>7</v>
      </c>
      <c r="I17" s="379" t="n">
        <f aca="false">Constants!J15</f>
        <v>35</v>
      </c>
      <c r="J17" s="379" t="n">
        <f aca="false">Constants!K15</f>
        <v>0</v>
      </c>
      <c r="K17" s="379" t="n">
        <f aca="false">Constants!L15</f>
        <v>0</v>
      </c>
      <c r="L17" s="379" t="n">
        <f aca="false">Constants!M15</f>
        <v>0</v>
      </c>
      <c r="M17" s="379" t="n">
        <f aca="false">Constants!N15</f>
        <v>0</v>
      </c>
      <c r="N17" s="379" t="n">
        <f aca="false">Constants!O15</f>
        <v>0</v>
      </c>
      <c r="O17" s="379" t="n">
        <f aca="false">Constants!P15</f>
        <v>0</v>
      </c>
      <c r="P17" s="379" t="n">
        <f aca="false">Constants!Q15</f>
        <v>0</v>
      </c>
      <c r="Q17" s="379" t="n">
        <f aca="false">Constants!R15</f>
        <v>0</v>
      </c>
    </row>
    <row r="18" s="24" customFormat="true" ht="13" hidden="true" customHeight="false" outlineLevel="0" collapsed="false">
      <c r="A18" s="379" t="str">
        <f aca="false">Constants!A16</f>
        <v> </v>
      </c>
      <c r="B18" s="379" t="str">
        <f aca="false">Constants!B16</f>
        <v> </v>
      </c>
      <c r="C18" s="379" t="str">
        <f aca="false">Constants!C16</f>
        <v> </v>
      </c>
      <c r="D18" s="379" t="str">
        <f aca="false">Constants!D16</f>
        <v> </v>
      </c>
      <c r="E18" s="379" t="str">
        <f aca="false">Constants!E16</f>
        <v> </v>
      </c>
      <c r="F18" s="379" t="str">
        <f aca="false">Constants!F16</f>
        <v> </v>
      </c>
      <c r="G18" s="379" t="n">
        <f aca="false">Constants!H16</f>
        <v>44461</v>
      </c>
      <c r="H18" s="379" t="n">
        <f aca="false">Constants!I16</f>
        <v>8</v>
      </c>
      <c r="I18" s="379" t="n">
        <f aca="false">Constants!J16</f>
        <v>40</v>
      </c>
      <c r="J18" s="379" t="n">
        <f aca="false">Constants!K16</f>
        <v>0</v>
      </c>
      <c r="K18" s="379" t="n">
        <f aca="false">Constants!L16</f>
        <v>0</v>
      </c>
      <c r="L18" s="379" t="n">
        <f aca="false">Constants!M16</f>
        <v>0</v>
      </c>
      <c r="M18" s="379" t="n">
        <f aca="false">Constants!N16</f>
        <v>0</v>
      </c>
      <c r="N18" s="379" t="n">
        <f aca="false">Constants!O16</f>
        <v>0</v>
      </c>
      <c r="O18" s="379" t="n">
        <f aca="false">Constants!P16</f>
        <v>0</v>
      </c>
      <c r="P18" s="379" t="n">
        <f aca="false">Constants!Q16</f>
        <v>0</v>
      </c>
      <c r="Q18" s="379" t="n">
        <f aca="false">Constants!R16</f>
        <v>0</v>
      </c>
    </row>
    <row r="19" s="24" customFormat="true" ht="13" hidden="true" customHeight="false" outlineLevel="0" collapsed="false">
      <c r="A19" s="379" t="str">
        <f aca="false">Constants!A17</f>
        <v> </v>
      </c>
      <c r="B19" s="379" t="str">
        <f aca="false">Constants!B17</f>
        <v> </v>
      </c>
      <c r="C19" s="379" t="str">
        <f aca="false">Constants!C17</f>
        <v> </v>
      </c>
      <c r="D19" s="379" t="str">
        <f aca="false">Constants!D17</f>
        <v> </v>
      </c>
      <c r="E19" s="379" t="str">
        <f aca="false">Constants!E17</f>
        <v> </v>
      </c>
      <c r="F19" s="379" t="str">
        <f aca="false">Constants!F17</f>
        <v> </v>
      </c>
      <c r="G19" s="379" t="n">
        <f aca="false">Constants!H17</f>
        <v>44462</v>
      </c>
      <c r="H19" s="379" t="n">
        <f aca="false">Constants!I17</f>
        <v>9</v>
      </c>
      <c r="I19" s="379" t="n">
        <f aca="false">Constants!J17</f>
        <v>45</v>
      </c>
      <c r="J19" s="379" t="n">
        <f aca="false">Constants!K17</f>
        <v>0</v>
      </c>
      <c r="K19" s="379" t="n">
        <f aca="false">Constants!L17</f>
        <v>0</v>
      </c>
      <c r="L19" s="379" t="n">
        <f aca="false">Constants!M17</f>
        <v>0</v>
      </c>
      <c r="M19" s="379" t="n">
        <f aca="false">Constants!N17</f>
        <v>0</v>
      </c>
      <c r="N19" s="379" t="n">
        <f aca="false">Constants!O17</f>
        <v>0</v>
      </c>
      <c r="O19" s="379" t="n">
        <f aca="false">Constants!P17</f>
        <v>0</v>
      </c>
      <c r="P19" s="379" t="n">
        <f aca="false">Constants!Q17</f>
        <v>0</v>
      </c>
      <c r="Q19" s="379" t="n">
        <f aca="false">Constants!R17</f>
        <v>0</v>
      </c>
    </row>
    <row r="20" s="24" customFormat="true" ht="13" hidden="true" customHeight="false" outlineLevel="0" collapsed="false">
      <c r="A20" s="379" t="str">
        <f aca="false">Constants!A18</f>
        <v> </v>
      </c>
      <c r="B20" s="379" t="str">
        <f aca="false">Constants!B18</f>
        <v> </v>
      </c>
      <c r="C20" s="379" t="str">
        <f aca="false">Constants!C18</f>
        <v> </v>
      </c>
      <c r="D20" s="379" t="str">
        <f aca="false">Constants!D18</f>
        <v> </v>
      </c>
      <c r="E20" s="379" t="str">
        <f aca="false">Constants!E18</f>
        <v> </v>
      </c>
      <c r="F20" s="379" t="str">
        <f aca="false">Constants!F18</f>
        <v> </v>
      </c>
      <c r="G20" s="379" t="n">
        <f aca="false">Constants!H18</f>
        <v>44463</v>
      </c>
      <c r="H20" s="379" t="n">
        <f aca="false">Constants!I18</f>
        <v>10</v>
      </c>
      <c r="I20" s="379" t="n">
        <f aca="false">Constants!J18</f>
        <v>50</v>
      </c>
      <c r="J20" s="379" t="n">
        <f aca="false">Constants!K18</f>
        <v>0</v>
      </c>
      <c r="K20" s="379" t="n">
        <f aca="false">Constants!L18</f>
        <v>0</v>
      </c>
      <c r="L20" s="379" t="n">
        <f aca="false">Constants!M18</f>
        <v>0</v>
      </c>
      <c r="M20" s="379" t="n">
        <f aca="false">Constants!N18</f>
        <v>0</v>
      </c>
      <c r="N20" s="379" t="n">
        <f aca="false">Constants!O18</f>
        <v>0</v>
      </c>
      <c r="O20" s="379" t="n">
        <f aca="false">Constants!P18</f>
        <v>0</v>
      </c>
      <c r="P20" s="379" t="n">
        <f aca="false">Constants!Q18</f>
        <v>0</v>
      </c>
      <c r="Q20" s="379" t="n">
        <f aca="false">Constants!R18</f>
        <v>0</v>
      </c>
    </row>
    <row r="21" s="24" customFormat="true" ht="13" hidden="true" customHeight="false" outlineLevel="0" collapsed="false">
      <c r="A21" s="379" t="str">
        <f aca="false">Constants!A19</f>
        <v>Defect Types:</v>
      </c>
      <c r="B21" s="379" t="str">
        <f aca="false">Constants!B19</f>
        <v>Requirements Change</v>
      </c>
      <c r="C21" s="379" t="str">
        <f aca="false">Constants!C19</f>
        <v>Changes to requirements</v>
      </c>
      <c r="D21" s="379" t="str">
        <f aca="false">Constants!D19</f>
        <v>Iteration</v>
      </c>
      <c r="E21" s="379" t="str">
        <f aca="false">Constants!E19</f>
        <v>NA</v>
      </c>
      <c r="F21" s="379" t="str">
        <f aca="false">Constants!F19</f>
        <v>did not follow </v>
      </c>
      <c r="G21" s="379" t="n">
        <f aca="false">Constants!H19</f>
        <v>44464</v>
      </c>
      <c r="H21" s="379" t="n">
        <f aca="false">Constants!I19</f>
        <v>11</v>
      </c>
      <c r="I21" s="379" t="n">
        <f aca="false">Constants!J19</f>
        <v>55</v>
      </c>
      <c r="J21" s="379" t="n">
        <f aca="false">Constants!K19</f>
        <v>0</v>
      </c>
      <c r="K21" s="379" t="n">
        <f aca="false">Constants!L19</f>
        <v>0</v>
      </c>
      <c r="L21" s="379" t="n">
        <f aca="false">Constants!M19</f>
        <v>0</v>
      </c>
      <c r="M21" s="379" t="n">
        <f aca="false">Constants!N19</f>
        <v>0</v>
      </c>
      <c r="N21" s="379" t="n">
        <f aca="false">Constants!O19</f>
        <v>0</v>
      </c>
      <c r="O21" s="379" t="n">
        <f aca="false">Constants!P19</f>
        <v>0</v>
      </c>
      <c r="P21" s="379" t="n">
        <f aca="false">Constants!Q19</f>
        <v>0</v>
      </c>
      <c r="Q21" s="379" t="n">
        <f aca="false">Constants!R19</f>
        <v>0</v>
      </c>
    </row>
    <row r="22" s="24" customFormat="true" ht="13" hidden="true" customHeight="false" outlineLevel="0" collapsed="false">
      <c r="A22" s="379" t="str">
        <f aca="false">Constants!A20</f>
        <v> </v>
      </c>
      <c r="B22" s="379" t="str">
        <f aca="false">Constants!B20</f>
        <v>Requirements Clarification</v>
      </c>
      <c r="C22" s="379" t="str">
        <f aca="false">Constants!C20</f>
        <v>Clarifications to requirements</v>
      </c>
      <c r="D22" s="379" t="str">
        <f aca="false">Constants!D20</f>
        <v> </v>
      </c>
      <c r="E22" s="379" t="n">
        <f aca="false">Constants!E20</f>
        <v>1</v>
      </c>
      <c r="F22" s="379" t="str">
        <f aca="false">Constants!F20</f>
        <v>very painful</v>
      </c>
      <c r="G22" s="379" t="n">
        <f aca="false">Constants!H20</f>
        <v>44465</v>
      </c>
      <c r="H22" s="379" t="n">
        <f aca="false">Constants!I20</f>
        <v>12</v>
      </c>
      <c r="I22" s="379" t="n">
        <f aca="false">Constants!J20</f>
        <v>0</v>
      </c>
      <c r="J22" s="379" t="n">
        <f aca="false">Constants!K20</f>
        <v>0</v>
      </c>
      <c r="K22" s="379" t="n">
        <f aca="false">Constants!L20</f>
        <v>0</v>
      </c>
      <c r="L22" s="379" t="n">
        <f aca="false">Constants!M20</f>
        <v>0</v>
      </c>
      <c r="M22" s="379" t="n">
        <f aca="false">Constants!N20</f>
        <v>0</v>
      </c>
      <c r="N22" s="379" t="n">
        <f aca="false">Constants!O20</f>
        <v>0</v>
      </c>
      <c r="O22" s="379" t="n">
        <f aca="false">Constants!P20</f>
        <v>0</v>
      </c>
      <c r="P22" s="379" t="n">
        <f aca="false">Constants!Q20</f>
        <v>0</v>
      </c>
      <c r="Q22" s="379" t="n">
        <f aca="false">Constants!R20</f>
        <v>0</v>
      </c>
    </row>
    <row r="23" s="24" customFormat="true" ht="13" hidden="true" customHeight="false" outlineLevel="0" collapsed="false">
      <c r="A23" s="379" t="str">
        <f aca="false">Constants!A21</f>
        <v> </v>
      </c>
      <c r="B23" s="379" t="str">
        <f aca="false">Constants!B21</f>
        <v>Product syntax</v>
      </c>
      <c r="C23" s="379" t="str">
        <f aca="false">Constants!C21</f>
        <v>Syntax flaws in the deliverable product</v>
      </c>
      <c r="D23" s="379" t="str">
        <f aca="false">Constants!D21</f>
        <v> </v>
      </c>
      <c r="E23" s="379" t="n">
        <f aca="false">Constants!E21</f>
        <v>2</v>
      </c>
      <c r="F23" s="379" t="str">
        <f aca="false">Constants!F21</f>
        <v>painful</v>
      </c>
      <c r="G23" s="379" t="n">
        <f aca="false">Constants!H21</f>
        <v>44466</v>
      </c>
      <c r="H23" s="379" t="n">
        <f aca="false">Constants!I21</f>
        <v>13</v>
      </c>
      <c r="I23" s="379" t="n">
        <f aca="false">Constants!J21</f>
        <v>0</v>
      </c>
      <c r="J23" s="379" t="n">
        <f aca="false">Constants!K21</f>
        <v>0</v>
      </c>
      <c r="K23" s="379" t="n">
        <f aca="false">Constants!L21</f>
        <v>0</v>
      </c>
      <c r="L23" s="379" t="n">
        <f aca="false">Constants!M21</f>
        <v>0</v>
      </c>
      <c r="M23" s="379" t="n">
        <f aca="false">Constants!N21</f>
        <v>0</v>
      </c>
      <c r="N23" s="379" t="n">
        <f aca="false">Constants!O21</f>
        <v>0</v>
      </c>
      <c r="O23" s="379" t="n">
        <f aca="false">Constants!P21</f>
        <v>0</v>
      </c>
      <c r="P23" s="379" t="n">
        <f aca="false">Constants!Q21</f>
        <v>0</v>
      </c>
      <c r="Q23" s="379" t="n">
        <f aca="false">Constants!R21</f>
        <v>0</v>
      </c>
    </row>
    <row r="24" s="24" customFormat="true" ht="13" hidden="true" customHeight="false" outlineLevel="0" collapsed="false">
      <c r="A24" s="379" t="str">
        <f aca="false">Constants!A22</f>
        <v> </v>
      </c>
      <c r="B24" s="379" t="str">
        <f aca="false">Constants!B22</f>
        <v>Product logic</v>
      </c>
      <c r="C24" s="379" t="str">
        <f aca="false">Constants!C22</f>
        <v>Logic flaws in the deliverable product</v>
      </c>
      <c r="D24" s="379" t="str">
        <f aca="false">Constants!D22</f>
        <v> </v>
      </c>
      <c r="E24" s="379" t="n">
        <f aca="false">Constants!E22</f>
        <v>3</v>
      </c>
      <c r="F24" s="379" t="str">
        <f aca="false">Constants!F22</f>
        <v>neutral</v>
      </c>
      <c r="G24" s="379" t="n">
        <f aca="false">Constants!H22</f>
        <v>44467</v>
      </c>
      <c r="H24" s="379" t="n">
        <f aca="false">Constants!I22</f>
        <v>14</v>
      </c>
      <c r="I24" s="379" t="n">
        <f aca="false">Constants!J22</f>
        <v>0</v>
      </c>
      <c r="J24" s="379" t="n">
        <f aca="false">Constants!K22</f>
        <v>0</v>
      </c>
      <c r="K24" s="379" t="n">
        <f aca="false">Constants!L22</f>
        <v>0</v>
      </c>
      <c r="L24" s="379" t="n">
        <f aca="false">Constants!M22</f>
        <v>0</v>
      </c>
      <c r="M24" s="379" t="n">
        <f aca="false">Constants!N22</f>
        <v>0</v>
      </c>
      <c r="N24" s="379" t="n">
        <f aca="false">Constants!O22</f>
        <v>0</v>
      </c>
      <c r="O24" s="379" t="n">
        <f aca="false">Constants!P22</f>
        <v>0</v>
      </c>
      <c r="P24" s="379" t="n">
        <f aca="false">Constants!Q22</f>
        <v>0</v>
      </c>
      <c r="Q24" s="379" t="n">
        <f aca="false">Constants!R22</f>
        <v>0</v>
      </c>
    </row>
    <row r="25" s="26" customFormat="true" ht="13" hidden="true" customHeight="false" outlineLevel="0" collapsed="false">
      <c r="A25" s="379" t="str">
        <f aca="false">Constants!A23</f>
        <v> </v>
      </c>
      <c r="B25" s="379" t="str">
        <f aca="false">Constants!B23</f>
        <v>Product interface</v>
      </c>
      <c r="C25" s="379" t="str">
        <f aca="false">Constants!C23</f>
        <v>Flaws in the interface of a component of the deliverable product</v>
      </c>
      <c r="D25" s="379" t="str">
        <f aca="false">Constants!D23</f>
        <v> </v>
      </c>
      <c r="E25" s="379" t="n">
        <f aca="false">Constants!E23</f>
        <v>4</v>
      </c>
      <c r="F25" s="379" t="str">
        <f aca="false">Constants!F23</f>
        <v>helpful</v>
      </c>
      <c r="G25" s="379" t="n">
        <f aca="false">Constants!H23</f>
        <v>44468</v>
      </c>
      <c r="H25" s="379" t="n">
        <f aca="false">Constants!I23</f>
        <v>15</v>
      </c>
      <c r="I25" s="379" t="n">
        <f aca="false">Constants!J23</f>
        <v>0</v>
      </c>
      <c r="J25" s="379" t="n">
        <f aca="false">Constants!K23</f>
        <v>0</v>
      </c>
      <c r="K25" s="379" t="n">
        <f aca="false">Constants!L23</f>
        <v>0</v>
      </c>
      <c r="L25" s="379" t="n">
        <f aca="false">Constants!M23</f>
        <v>0</v>
      </c>
      <c r="M25" s="379" t="n">
        <f aca="false">Constants!N23</f>
        <v>0</v>
      </c>
      <c r="N25" s="379" t="n">
        <f aca="false">Constants!O23</f>
        <v>0</v>
      </c>
      <c r="O25" s="379" t="n">
        <f aca="false">Constants!P23</f>
        <v>0</v>
      </c>
      <c r="P25" s="379" t="n">
        <f aca="false">Constants!Q23</f>
        <v>0</v>
      </c>
      <c r="Q25" s="379" t="n">
        <f aca="false">Constants!R23</f>
        <v>0</v>
      </c>
    </row>
    <row r="26" s="24" customFormat="true" ht="13" hidden="true" customHeight="false" outlineLevel="0" collapsed="false">
      <c r="A26" s="379" t="str">
        <f aca="false">Constants!A24</f>
        <v> </v>
      </c>
      <c r="B26" s="379" t="str">
        <f aca="false">Constants!B24</f>
        <v>Product checking</v>
      </c>
      <c r="C26" s="379" t="str">
        <f aca="false">Constants!C24</f>
        <v>Flaws with boundary/type checking within a component of the deliverable product</v>
      </c>
      <c r="D26" s="379" t="str">
        <f aca="false">Constants!D24</f>
        <v> </v>
      </c>
      <c r="E26" s="379" t="n">
        <f aca="false">Constants!E24</f>
        <v>5</v>
      </c>
      <c r="F26" s="379" t="str">
        <f aca="false">Constants!F24</f>
        <v>very helpful</v>
      </c>
      <c r="G26" s="379" t="n">
        <f aca="false">Constants!H24</f>
        <v>44469</v>
      </c>
      <c r="H26" s="379" t="n">
        <f aca="false">Constants!I24</f>
        <v>16</v>
      </c>
      <c r="I26" s="379" t="n">
        <f aca="false">Constants!J24</f>
        <v>0</v>
      </c>
      <c r="J26" s="379" t="n">
        <f aca="false">Constants!K24</f>
        <v>0</v>
      </c>
      <c r="K26" s="379" t="n">
        <f aca="false">Constants!L24</f>
        <v>0</v>
      </c>
      <c r="L26" s="379" t="n">
        <f aca="false">Constants!M24</f>
        <v>0</v>
      </c>
      <c r="M26" s="379" t="n">
        <f aca="false">Constants!N24</f>
        <v>0</v>
      </c>
      <c r="N26" s="379" t="n">
        <f aca="false">Constants!O24</f>
        <v>0</v>
      </c>
      <c r="O26" s="379" t="n">
        <f aca="false">Constants!P24</f>
        <v>0</v>
      </c>
      <c r="P26" s="379" t="n">
        <f aca="false">Constants!Q24</f>
        <v>0</v>
      </c>
      <c r="Q26" s="379" t="n">
        <f aca="false">Constants!R24</f>
        <v>0</v>
      </c>
    </row>
    <row r="27" s="24" customFormat="true" ht="13" hidden="true" customHeight="false" outlineLevel="0" collapsed="false">
      <c r="A27" s="379" t="str">
        <f aca="false">Constants!A25</f>
        <v> </v>
      </c>
      <c r="B27" s="379" t="str">
        <f aca="false">Constants!B25</f>
        <v>Test syntax</v>
      </c>
      <c r="C27" s="379" t="str">
        <f aca="false">Constants!C25</f>
        <v>Syntax flaws in the test code </v>
      </c>
      <c r="D27" s="379" t="str">
        <f aca="false">Constants!D25</f>
        <v> </v>
      </c>
      <c r="E27" s="379" t="n">
        <f aca="false">Constants!E25</f>
        <v>6</v>
      </c>
      <c r="F27" s="379" t="str">
        <f aca="false">Constants!F25</f>
        <v> </v>
      </c>
      <c r="G27" s="379" t="n">
        <f aca="false">Constants!H25</f>
        <v>44470</v>
      </c>
      <c r="H27" s="379" t="n">
        <f aca="false">Constants!I25</f>
        <v>17</v>
      </c>
      <c r="I27" s="379" t="n">
        <f aca="false">Constants!J25</f>
        <v>0</v>
      </c>
      <c r="J27" s="379" t="n">
        <f aca="false">Constants!K25</f>
        <v>0</v>
      </c>
      <c r="K27" s="379" t="n">
        <f aca="false">Constants!L25</f>
        <v>0</v>
      </c>
      <c r="L27" s="379" t="n">
        <f aca="false">Constants!M25</f>
        <v>0</v>
      </c>
      <c r="M27" s="379" t="n">
        <f aca="false">Constants!N25</f>
        <v>0</v>
      </c>
      <c r="N27" s="379" t="n">
        <f aca="false">Constants!O25</f>
        <v>0</v>
      </c>
      <c r="O27" s="379" t="n">
        <f aca="false">Constants!P25</f>
        <v>0</v>
      </c>
      <c r="P27" s="379" t="n">
        <f aca="false">Constants!Q25</f>
        <v>0</v>
      </c>
      <c r="Q27" s="379" t="n">
        <f aca="false">Constants!R25</f>
        <v>0</v>
      </c>
    </row>
    <row r="28" s="24" customFormat="true" ht="13" hidden="true" customHeight="false" outlineLevel="0" collapsed="false">
      <c r="A28" s="379" t="str">
        <f aca="false">Constants!A26</f>
        <v> </v>
      </c>
      <c r="B28" s="379" t="str">
        <f aca="false">Constants!B26</f>
        <v>Test logic</v>
      </c>
      <c r="C28" s="379" t="str">
        <f aca="false">Constants!C26</f>
        <v>Logic flaws in the test code</v>
      </c>
      <c r="D28" s="379" t="str">
        <f aca="false">Constants!D26</f>
        <v> </v>
      </c>
      <c r="E28" s="379" t="n">
        <f aca="false">Constants!E26</f>
        <v>7</v>
      </c>
      <c r="F28" s="379" t="str">
        <f aca="false">Constants!F26</f>
        <v> </v>
      </c>
      <c r="G28" s="379" t="n">
        <f aca="false">Constants!H26</f>
        <v>44471</v>
      </c>
      <c r="H28" s="379" t="n">
        <f aca="false">Constants!I26</f>
        <v>18</v>
      </c>
      <c r="I28" s="379" t="n">
        <f aca="false">Constants!J26</f>
        <v>0</v>
      </c>
      <c r="J28" s="379" t="n">
        <f aca="false">Constants!K26</f>
        <v>0</v>
      </c>
      <c r="K28" s="379" t="n">
        <f aca="false">Constants!L26</f>
        <v>0</v>
      </c>
      <c r="L28" s="379" t="n">
        <f aca="false">Constants!M26</f>
        <v>0</v>
      </c>
      <c r="M28" s="379" t="n">
        <f aca="false">Constants!N26</f>
        <v>0</v>
      </c>
      <c r="N28" s="379" t="n">
        <f aca="false">Constants!O26</f>
        <v>0</v>
      </c>
      <c r="O28" s="379" t="n">
        <f aca="false">Constants!P26</f>
        <v>0</v>
      </c>
      <c r="P28" s="379" t="n">
        <f aca="false">Constants!Q26</f>
        <v>0</v>
      </c>
      <c r="Q28" s="379" t="n">
        <f aca="false">Constants!R26</f>
        <v>0</v>
      </c>
    </row>
    <row r="29" s="24" customFormat="true" ht="13" hidden="true" customHeight="false" outlineLevel="0" collapsed="false">
      <c r="A29" s="379" t="str">
        <f aca="false">Constants!A27</f>
        <v> </v>
      </c>
      <c r="B29" s="379" t="str">
        <f aca="false">Constants!B27</f>
        <v>Test interface</v>
      </c>
      <c r="C29" s="379" t="str">
        <f aca="false">Constants!C27</f>
        <v>Flaws in the interface of a component of the test code</v>
      </c>
      <c r="D29" s="379" t="str">
        <f aca="false">Constants!D27</f>
        <v> </v>
      </c>
      <c r="E29" s="379" t="n">
        <f aca="false">Constants!E27</f>
        <v>8</v>
      </c>
      <c r="F29" s="379" t="str">
        <f aca="false">Constants!F27</f>
        <v> </v>
      </c>
      <c r="G29" s="379" t="n">
        <f aca="false">Constants!H27</f>
        <v>44472</v>
      </c>
      <c r="H29" s="379" t="n">
        <f aca="false">Constants!I27</f>
        <v>19</v>
      </c>
      <c r="I29" s="379" t="n">
        <f aca="false">Constants!J27</f>
        <v>0</v>
      </c>
      <c r="J29" s="379" t="n">
        <f aca="false">Constants!K27</f>
        <v>0</v>
      </c>
      <c r="K29" s="379" t="n">
        <f aca="false">Constants!L27</f>
        <v>0</v>
      </c>
      <c r="L29" s="379" t="n">
        <f aca="false">Constants!M27</f>
        <v>0</v>
      </c>
      <c r="M29" s="379" t="n">
        <f aca="false">Constants!N27</f>
        <v>0</v>
      </c>
      <c r="N29" s="379" t="n">
        <f aca="false">Constants!O27</f>
        <v>0</v>
      </c>
      <c r="O29" s="379" t="n">
        <f aca="false">Constants!P27</f>
        <v>0</v>
      </c>
      <c r="P29" s="379" t="n">
        <f aca="false">Constants!Q27</f>
        <v>0</v>
      </c>
      <c r="Q29" s="379" t="n">
        <f aca="false">Constants!R27</f>
        <v>0</v>
      </c>
    </row>
    <row r="30" s="24" customFormat="true" ht="13" hidden="true" customHeight="false" outlineLevel="0" collapsed="false">
      <c r="A30" s="379" t="str">
        <f aca="false">Constants!A28</f>
        <v> </v>
      </c>
      <c r="B30" s="379" t="str">
        <f aca="false">Constants!B28</f>
        <v>Test checking</v>
      </c>
      <c r="C30" s="379" t="str">
        <f aca="false">Constants!C28</f>
        <v>Flaws with boundary/type checking within a component of the test code</v>
      </c>
      <c r="D30" s="379" t="str">
        <f aca="false">Constants!D28</f>
        <v> </v>
      </c>
      <c r="E30" s="379" t="n">
        <f aca="false">Constants!E28</f>
        <v>9</v>
      </c>
      <c r="F30" s="379" t="str">
        <f aca="false">Constants!F28</f>
        <v> </v>
      </c>
      <c r="G30" s="379" t="n">
        <f aca="false">Constants!H28</f>
        <v>44473</v>
      </c>
      <c r="H30" s="379" t="n">
        <f aca="false">Constants!I28</f>
        <v>20</v>
      </c>
      <c r="I30" s="379" t="n">
        <f aca="false">Constants!J28</f>
        <v>0</v>
      </c>
      <c r="J30" s="379" t="n">
        <f aca="false">Constants!K28</f>
        <v>0</v>
      </c>
      <c r="K30" s="379" t="n">
        <f aca="false">Constants!L28</f>
        <v>0</v>
      </c>
      <c r="L30" s="379" t="n">
        <f aca="false">Constants!M28</f>
        <v>0</v>
      </c>
      <c r="M30" s="379" t="n">
        <f aca="false">Constants!N28</f>
        <v>0</v>
      </c>
      <c r="N30" s="379" t="n">
        <f aca="false">Constants!O28</f>
        <v>0</v>
      </c>
      <c r="O30" s="379" t="n">
        <f aca="false">Constants!P28</f>
        <v>0</v>
      </c>
      <c r="P30" s="379" t="n">
        <f aca="false">Constants!Q28</f>
        <v>0</v>
      </c>
      <c r="Q30" s="379" t="n">
        <f aca="false">Constants!R28</f>
        <v>0</v>
      </c>
    </row>
    <row r="31" s="24" customFormat="true" ht="13" hidden="true" customHeight="false" outlineLevel="0" collapsed="false">
      <c r="A31" s="379" t="str">
        <f aca="false">Constants!A29</f>
        <v> </v>
      </c>
      <c r="B31" s="379" t="str">
        <f aca="false">Constants!B29</f>
        <v>Bad Smell</v>
      </c>
      <c r="C31" s="379" t="str">
        <f aca="false">Constants!C29</f>
        <v>Refactoring changes (please note the bad smell in the defect description)</v>
      </c>
      <c r="D31" s="379" t="str">
        <f aca="false">Constants!D29</f>
        <v> </v>
      </c>
      <c r="E31" s="379" t="n">
        <f aca="false">Constants!E29</f>
        <v>10</v>
      </c>
      <c r="F31" s="379" t="n">
        <f aca="false">Constants!F29</f>
        <v>0</v>
      </c>
      <c r="G31" s="379" t="n">
        <f aca="false">Constants!H29</f>
        <v>44474</v>
      </c>
      <c r="H31" s="379" t="n">
        <f aca="false">Constants!I29</f>
        <v>21</v>
      </c>
      <c r="I31" s="379" t="n">
        <f aca="false">Constants!J29</f>
        <v>0</v>
      </c>
      <c r="J31" s="379" t="n">
        <f aca="false">Constants!K29</f>
        <v>0</v>
      </c>
      <c r="K31" s="379" t="n">
        <f aca="false">Constants!L29</f>
        <v>0</v>
      </c>
      <c r="L31" s="379" t="n">
        <f aca="false">Constants!M29</f>
        <v>0</v>
      </c>
      <c r="M31" s="379" t="n">
        <f aca="false">Constants!N29</f>
        <v>0</v>
      </c>
      <c r="N31" s="379" t="n">
        <f aca="false">Constants!O29</f>
        <v>0</v>
      </c>
      <c r="O31" s="379" t="n">
        <f aca="false">Constants!P29</f>
        <v>0</v>
      </c>
      <c r="P31" s="379" t="n">
        <f aca="false">Constants!Q29</f>
        <v>0</v>
      </c>
      <c r="Q31" s="379" t="n">
        <f aca="false">Constants!R29</f>
        <v>0</v>
      </c>
    </row>
    <row r="32" s="24" customFormat="true" ht="13" hidden="true" customHeight="false" outlineLevel="0" collapsed="false">
      <c r="A32" s="379" t="str">
        <f aca="false">Constants!A30</f>
        <v>Y/N:</v>
      </c>
      <c r="B32" s="379" t="str">
        <f aca="false">Constants!B30</f>
        <v>Yes</v>
      </c>
      <c r="C32" s="379" t="str">
        <f aca="false">Constants!C30</f>
        <v> </v>
      </c>
      <c r="D32" s="379" t="str">
        <f aca="false">Constants!D30</f>
        <v> </v>
      </c>
      <c r="E32" s="379" t="str">
        <f aca="false">Constants!E30</f>
        <v>Passed</v>
      </c>
      <c r="F32" s="379" t="n">
        <f aca="false">Constants!F30</f>
        <v>0</v>
      </c>
      <c r="G32" s="379" t="n">
        <f aca="false">Constants!H30</f>
        <v>44475</v>
      </c>
      <c r="H32" s="379" t="n">
        <f aca="false">Constants!I30</f>
        <v>22</v>
      </c>
      <c r="I32" s="379" t="n">
        <f aca="false">Constants!J30</f>
        <v>0</v>
      </c>
      <c r="J32" s="379" t="n">
        <f aca="false">Constants!K30</f>
        <v>0</v>
      </c>
      <c r="K32" s="379" t="n">
        <f aca="false">Constants!L30</f>
        <v>0</v>
      </c>
      <c r="L32" s="379" t="n">
        <f aca="false">Constants!M30</f>
        <v>0</v>
      </c>
      <c r="M32" s="379" t="n">
        <f aca="false">Constants!N30</f>
        <v>0</v>
      </c>
      <c r="N32" s="379" t="n">
        <f aca="false">Constants!O30</f>
        <v>0</v>
      </c>
      <c r="O32" s="379" t="n">
        <f aca="false">Constants!P30</f>
        <v>0</v>
      </c>
      <c r="P32" s="379" t="n">
        <f aca="false">Constants!Q30</f>
        <v>0</v>
      </c>
      <c r="Q32" s="379" t="n">
        <f aca="false">Constants!R30</f>
        <v>0</v>
      </c>
    </row>
    <row r="33" s="24" customFormat="true" ht="13" hidden="true" customHeight="false" outlineLevel="0" collapsed="false">
      <c r="A33" s="379" t="str">
        <f aca="false">Constants!A31</f>
        <v> </v>
      </c>
      <c r="B33" s="379" t="str">
        <f aca="false">Constants!B31</f>
        <v>No</v>
      </c>
      <c r="C33" s="379" t="str">
        <f aca="false">Constants!C31</f>
        <v> </v>
      </c>
      <c r="D33" s="379" t="str">
        <f aca="false">Constants!D31</f>
        <v> </v>
      </c>
      <c r="E33" s="379" t="str">
        <f aca="false">Constants!E31</f>
        <v>Passed with issues</v>
      </c>
      <c r="F33" s="379" t="n">
        <f aca="false">Constants!F31</f>
        <v>0</v>
      </c>
      <c r="G33" s="379" t="n">
        <f aca="false">Constants!H31</f>
        <v>44476</v>
      </c>
      <c r="H33" s="379" t="n">
        <f aca="false">Constants!I31</f>
        <v>23</v>
      </c>
      <c r="I33" s="379" t="n">
        <f aca="false">Constants!J31</f>
        <v>0</v>
      </c>
      <c r="J33" s="379" t="n">
        <f aca="false">Constants!K31</f>
        <v>0</v>
      </c>
      <c r="K33" s="379" t="n">
        <f aca="false">Constants!L31</f>
        <v>0</v>
      </c>
      <c r="L33" s="379" t="n">
        <f aca="false">Constants!M31</f>
        <v>0</v>
      </c>
      <c r="M33" s="379" t="n">
        <f aca="false">Constants!N31</f>
        <v>0</v>
      </c>
      <c r="N33" s="379" t="n">
        <f aca="false">Constants!O31</f>
        <v>0</v>
      </c>
      <c r="O33" s="379" t="n">
        <f aca="false">Constants!P31</f>
        <v>0</v>
      </c>
      <c r="P33" s="379" t="n">
        <f aca="false">Constants!Q31</f>
        <v>0</v>
      </c>
      <c r="Q33" s="379" t="n">
        <f aca="false">Constants!R31</f>
        <v>0</v>
      </c>
    </row>
    <row r="34" s="24" customFormat="true" ht="13" hidden="true" customHeight="false" outlineLevel="0" collapsed="false">
      <c r="A34" s="379" t="str">
        <f aca="false">Constants!A32</f>
        <v>Proxy Types:</v>
      </c>
      <c r="B34" s="379" t="str">
        <f aca="false">Constants!B32</f>
        <v>-</v>
      </c>
      <c r="C34" s="379" t="str">
        <f aca="false">Constants!C32</f>
        <v> </v>
      </c>
      <c r="D34" s="379" t="str">
        <f aca="false">Constants!D32</f>
        <v> </v>
      </c>
      <c r="E34" s="379" t="str">
        <f aca="false">Constants!E32</f>
        <v>Failed</v>
      </c>
      <c r="F34" s="379" t="str">
        <f aca="false">Constants!F32</f>
        <v>Base</v>
      </c>
      <c r="G34" s="379" t="n">
        <f aca="false">Constants!H32</f>
        <v>44477</v>
      </c>
      <c r="H34" s="379" t="n">
        <f aca="false">Constants!I32</f>
        <v>0</v>
      </c>
      <c r="I34" s="379" t="n">
        <f aca="false">Constants!J32</f>
        <v>0</v>
      </c>
      <c r="J34" s="379" t="n">
        <f aca="false">Constants!K32</f>
        <v>0</v>
      </c>
      <c r="K34" s="379" t="n">
        <f aca="false">Constants!L32</f>
        <v>0</v>
      </c>
      <c r="L34" s="379" t="n">
        <f aca="false">Constants!M32</f>
        <v>0</v>
      </c>
      <c r="M34" s="379" t="n">
        <f aca="false">Constants!N32</f>
        <v>0</v>
      </c>
      <c r="N34" s="379" t="n">
        <f aca="false">Constants!O32</f>
        <v>0</v>
      </c>
      <c r="O34" s="379" t="n">
        <f aca="false">Constants!P32</f>
        <v>0</v>
      </c>
      <c r="P34" s="379" t="n">
        <f aca="false">Constants!Q32</f>
        <v>0</v>
      </c>
      <c r="Q34" s="379" t="n">
        <f aca="false">Constants!R32</f>
        <v>0</v>
      </c>
    </row>
    <row r="35" s="24" customFormat="true" ht="13" hidden="true" customHeight="false" outlineLevel="0" collapsed="false">
      <c r="A35" s="379" t="str">
        <f aca="false">Constants!A33</f>
        <v> </v>
      </c>
      <c r="B35" s="379" t="str">
        <f aca="false">Constants!B33</f>
        <v>Calculation</v>
      </c>
      <c r="C35" s="379" t="str">
        <f aca="false">Constants!C33</f>
        <v> </v>
      </c>
      <c r="D35" s="379" t="str">
        <f aca="false">Constants!D33</f>
        <v> </v>
      </c>
      <c r="E35" s="379" t="str">
        <f aca="false">Constants!E33</f>
        <v>Not tested</v>
      </c>
      <c r="F35" s="379" t="str">
        <f aca="false">Constants!F33</f>
        <v>New</v>
      </c>
      <c r="G35" s="379" t="n">
        <f aca="false">Constants!H33</f>
        <v>44478</v>
      </c>
      <c r="H35" s="379" t="n">
        <f aca="false">Constants!I33</f>
        <v>0</v>
      </c>
      <c r="I35" s="379" t="n">
        <f aca="false">Constants!J33</f>
        <v>0</v>
      </c>
      <c r="J35" s="379" t="n">
        <f aca="false">Constants!K33</f>
        <v>0</v>
      </c>
      <c r="K35" s="379" t="n">
        <f aca="false">Constants!L33</f>
        <v>0</v>
      </c>
      <c r="L35" s="379" t="n">
        <f aca="false">Constants!M33</f>
        <v>0</v>
      </c>
      <c r="M35" s="379" t="n">
        <f aca="false">Constants!N33</f>
        <v>0</v>
      </c>
      <c r="N35" s="379" t="n">
        <f aca="false">Constants!O33</f>
        <v>0</v>
      </c>
      <c r="O35" s="379" t="n">
        <f aca="false">Constants!P33</f>
        <v>0</v>
      </c>
      <c r="P35" s="379" t="n">
        <f aca="false">Constants!Q33</f>
        <v>0</v>
      </c>
      <c r="Q35" s="379" t="n">
        <f aca="false">Constants!R33</f>
        <v>0</v>
      </c>
    </row>
    <row r="36" s="24" customFormat="true" ht="13" hidden="true" customHeight="false" outlineLevel="0" collapsed="false">
      <c r="A36" s="379" t="str">
        <f aca="false">Constants!A34</f>
        <v> </v>
      </c>
      <c r="B36" s="379" t="str">
        <f aca="false">Constants!B34</f>
        <v>Data</v>
      </c>
      <c r="C36" s="379" t="str">
        <f aca="false">Constants!C34</f>
        <v> </v>
      </c>
      <c r="D36" s="379" t="str">
        <f aca="false">Constants!D34</f>
        <v> </v>
      </c>
      <c r="E36" s="379" t="str">
        <f aca="false">Constants!E34</f>
        <v>Not applicable</v>
      </c>
      <c r="F36" s="379" t="str">
        <f aca="false">Constants!F34</f>
        <v>Reusable</v>
      </c>
      <c r="G36" s="379" t="n">
        <f aca="false">Constants!H34</f>
        <v>44479</v>
      </c>
      <c r="H36" s="379" t="n">
        <f aca="false">Constants!I34</f>
        <v>0</v>
      </c>
      <c r="I36" s="379" t="n">
        <f aca="false">Constants!J34</f>
        <v>0</v>
      </c>
      <c r="J36" s="379" t="n">
        <f aca="false">Constants!K34</f>
        <v>0</v>
      </c>
      <c r="K36" s="379" t="n">
        <f aca="false">Constants!L34</f>
        <v>0</v>
      </c>
      <c r="L36" s="379" t="n">
        <f aca="false">Constants!M34</f>
        <v>0</v>
      </c>
      <c r="M36" s="379" t="n">
        <f aca="false">Constants!N34</f>
        <v>0</v>
      </c>
      <c r="N36" s="379" t="n">
        <f aca="false">Constants!O34</f>
        <v>0</v>
      </c>
      <c r="O36" s="379" t="n">
        <f aca="false">Constants!P34</f>
        <v>0</v>
      </c>
      <c r="P36" s="379" t="n">
        <f aca="false">Constants!Q34</f>
        <v>0</v>
      </c>
      <c r="Q36" s="379" t="n">
        <f aca="false">Constants!R34</f>
        <v>0</v>
      </c>
    </row>
    <row r="37" s="24" customFormat="true" ht="13" hidden="true" customHeight="false" outlineLevel="0" collapsed="false">
      <c r="A37" s="379" t="str">
        <f aca="false">Constants!A35</f>
        <v> </v>
      </c>
      <c r="B37" s="379" t="str">
        <f aca="false">Constants!B35</f>
        <v>I/O</v>
      </c>
      <c r="C37" s="379" t="str">
        <f aca="false">Constants!C35</f>
        <v> </v>
      </c>
      <c r="D37" s="379" t="str">
        <f aca="false">Constants!D35</f>
        <v> </v>
      </c>
      <c r="E37" s="379" t="str">
        <f aca="false">Constants!E35</f>
        <v> </v>
      </c>
      <c r="F37" s="379" t="str">
        <f aca="false">Constants!F35</f>
        <v> </v>
      </c>
      <c r="G37" s="379" t="n">
        <f aca="false">Constants!H35</f>
        <v>44480</v>
      </c>
      <c r="H37" s="379" t="n">
        <f aca="false">Constants!I35</f>
        <v>0</v>
      </c>
      <c r="I37" s="379" t="n">
        <f aca="false">Constants!J35</f>
        <v>0</v>
      </c>
      <c r="J37" s="379" t="n">
        <f aca="false">Constants!K35</f>
        <v>0</v>
      </c>
      <c r="K37" s="379" t="n">
        <f aca="false">Constants!L35</f>
        <v>0</v>
      </c>
      <c r="L37" s="379" t="n">
        <f aca="false">Constants!M35</f>
        <v>0</v>
      </c>
      <c r="M37" s="379" t="n">
        <f aca="false">Constants!N35</f>
        <v>0</v>
      </c>
      <c r="N37" s="379" t="n">
        <f aca="false">Constants!O35</f>
        <v>0</v>
      </c>
      <c r="O37" s="379" t="n">
        <f aca="false">Constants!P35</f>
        <v>0</v>
      </c>
      <c r="P37" s="379" t="n">
        <f aca="false">Constants!Q35</f>
        <v>0</v>
      </c>
      <c r="Q37" s="379" t="n">
        <f aca="false">Constants!R35</f>
        <v>0</v>
      </c>
    </row>
    <row r="38" s="24" customFormat="true" ht="13" hidden="true" customHeight="false" outlineLevel="0" collapsed="false">
      <c r="A38" s="379" t="str">
        <f aca="false">Constants!A36</f>
        <v> </v>
      </c>
      <c r="B38" s="379" t="str">
        <f aca="false">Constants!B36</f>
        <v>Logic</v>
      </c>
      <c r="C38" s="379" t="str">
        <f aca="false">Constants!C36</f>
        <v> </v>
      </c>
      <c r="D38" s="379" t="str">
        <f aca="false">Constants!D36</f>
        <v> </v>
      </c>
      <c r="E38" s="379" t="str">
        <f aca="false">Constants!E36</f>
        <v> </v>
      </c>
      <c r="F38" s="379" t="str">
        <f aca="false">Constants!F36</f>
        <v> </v>
      </c>
      <c r="G38" s="379" t="n">
        <f aca="false">Constants!H36</f>
        <v>44481</v>
      </c>
      <c r="H38" s="379" t="n">
        <f aca="false">Constants!I36</f>
        <v>0</v>
      </c>
      <c r="I38" s="379" t="n">
        <f aca="false">Constants!J36</f>
        <v>0</v>
      </c>
      <c r="J38" s="379" t="n">
        <f aca="false">Constants!K36</f>
        <v>0</v>
      </c>
      <c r="K38" s="379" t="n">
        <f aca="false">Constants!L36</f>
        <v>0</v>
      </c>
      <c r="L38" s="379" t="n">
        <f aca="false">Constants!M36</f>
        <v>0</v>
      </c>
      <c r="M38" s="379" t="n">
        <f aca="false">Constants!N36</f>
        <v>0</v>
      </c>
      <c r="N38" s="379" t="n">
        <f aca="false">Constants!O36</f>
        <v>0</v>
      </c>
      <c r="O38" s="379" t="n">
        <f aca="false">Constants!P36</f>
        <v>0</v>
      </c>
      <c r="P38" s="379" t="n">
        <f aca="false">Constants!Q36</f>
        <v>0</v>
      </c>
      <c r="Q38" s="379" t="n">
        <f aca="false">Constants!R36</f>
        <v>0</v>
      </c>
    </row>
    <row r="39" s="24" customFormat="true" ht="13" hidden="true" customHeight="false" outlineLevel="0" collapsed="false">
      <c r="A39" s="379" t="str">
        <f aca="false">Constants!A37</f>
        <v> </v>
      </c>
      <c r="B39" s="379" t="str">
        <f aca="false">Constants!B37</f>
        <v> </v>
      </c>
      <c r="C39" s="379" t="str">
        <f aca="false">Constants!C37</f>
        <v> </v>
      </c>
      <c r="D39" s="379" t="str">
        <f aca="false">Constants!D37</f>
        <v> </v>
      </c>
      <c r="E39" s="379" t="str">
        <f aca="false">Constants!E37</f>
        <v> </v>
      </c>
      <c r="F39" s="379" t="str">
        <f aca="false">Constants!F37</f>
        <v> </v>
      </c>
      <c r="G39" s="379" t="n">
        <f aca="false">Constants!H37</f>
        <v>44482</v>
      </c>
      <c r="H39" s="379" t="n">
        <f aca="false">Constants!I37</f>
        <v>0</v>
      </c>
      <c r="I39" s="379" t="n">
        <f aca="false">Constants!J37</f>
        <v>0</v>
      </c>
      <c r="J39" s="379" t="n">
        <f aca="false">Constants!K37</f>
        <v>0</v>
      </c>
      <c r="K39" s="379" t="n">
        <f aca="false">Constants!L37</f>
        <v>0</v>
      </c>
      <c r="L39" s="379" t="n">
        <f aca="false">Constants!M37</f>
        <v>0</v>
      </c>
      <c r="M39" s="379" t="n">
        <f aca="false">Constants!N37</f>
        <v>0</v>
      </c>
      <c r="N39" s="379" t="n">
        <f aca="false">Constants!O37</f>
        <v>0</v>
      </c>
      <c r="O39" s="379" t="n">
        <f aca="false">Constants!P37</f>
        <v>0</v>
      </c>
      <c r="P39" s="379" t="n">
        <f aca="false">Constants!Q37</f>
        <v>0</v>
      </c>
      <c r="Q39" s="379" t="n">
        <f aca="false">Constants!R37</f>
        <v>0</v>
      </c>
    </row>
    <row r="40" s="24" customFormat="true" ht="13" hidden="true" customHeight="false" outlineLevel="0" collapsed="false">
      <c r="A40" s="379" t="str">
        <f aca="false">Constants!A38</f>
        <v>Sizes:</v>
      </c>
      <c r="B40" s="379" t="str">
        <f aca="false">Constants!B38</f>
        <v>VS</v>
      </c>
      <c r="C40" s="379" t="str">
        <f aca="false">Constants!C38</f>
        <v>S</v>
      </c>
      <c r="D40" s="379" t="str">
        <f aca="false">Constants!D38</f>
        <v>M</v>
      </c>
      <c r="E40" s="379" t="str">
        <f aca="false">Constants!E38</f>
        <v>L</v>
      </c>
      <c r="F40" s="379" t="str">
        <f aca="false">Constants!F38</f>
        <v>VL</v>
      </c>
      <c r="G40" s="379" t="str">
        <f aca="false">Constants!G38</f>
        <v>VS</v>
      </c>
      <c r="H40" s="379" t="n">
        <f aca="false">Constants!H38</f>
        <v>0</v>
      </c>
      <c r="I40" s="379" t="n">
        <f aca="false">Constants!I38</f>
        <v>0</v>
      </c>
      <c r="J40" s="379" t="n">
        <f aca="false">Constants!J38</f>
        <v>0</v>
      </c>
      <c r="K40" s="379" t="n">
        <f aca="false">Constants!K38</f>
        <v>0</v>
      </c>
      <c r="L40" s="379" t="n">
        <f aca="false">Constants!L38</f>
        <v>0</v>
      </c>
      <c r="M40" s="379" t="n">
        <f aca="false">Constants!M38</f>
        <v>0</v>
      </c>
      <c r="N40" s="379" t="n">
        <f aca="false">Constants!N38</f>
        <v>0</v>
      </c>
      <c r="O40" s="379" t="n">
        <f aca="false">Constants!O38</f>
        <v>0</v>
      </c>
      <c r="P40" s="379" t="n">
        <f aca="false">Constants!P38</f>
        <v>0</v>
      </c>
      <c r="Q40" s="379" t="n">
        <f aca="false">Constants!Q38</f>
        <v>0</v>
      </c>
    </row>
    <row r="41" s="24" customFormat="true" ht="13" hidden="true" customHeight="false" outlineLevel="0" collapsed="false">
      <c r="A41" s="379" t="str">
        <f aca="false">Constants!A39</f>
        <v>upper</v>
      </c>
      <c r="B41" s="379" t="n">
        <f aca="false">Constants!B39</f>
        <v>-1.5</v>
      </c>
      <c r="C41" s="379" t="n">
        <f aca="false">Constants!C39</f>
        <v>-0.5</v>
      </c>
      <c r="D41" s="379" t="n">
        <f aca="false">Constants!D39</f>
        <v>0.5</v>
      </c>
      <c r="E41" s="379" t="n">
        <f aca="false">Constants!E39</f>
        <v>1.5</v>
      </c>
      <c r="F41" s="379" t="n">
        <f aca="false">Constants!F39</f>
        <v>99999</v>
      </c>
      <c r="G41" s="379" t="str">
        <f aca="false">Constants!G39</f>
        <v>S</v>
      </c>
      <c r="H41" s="379" t="n">
        <f aca="false">Constants!H39</f>
        <v>0</v>
      </c>
      <c r="I41" s="379" t="n">
        <f aca="false">Constants!I39</f>
        <v>0</v>
      </c>
      <c r="J41" s="379" t="n">
        <f aca="false">Constants!J39</f>
        <v>0</v>
      </c>
      <c r="K41" s="379" t="n">
        <f aca="false">Constants!K39</f>
        <v>0</v>
      </c>
      <c r="L41" s="379" t="n">
        <f aca="false">Constants!L39</f>
        <v>0</v>
      </c>
      <c r="M41" s="379" t="n">
        <f aca="false">Constants!M39</f>
        <v>0</v>
      </c>
      <c r="N41" s="379" t="n">
        <f aca="false">Constants!N39</f>
        <v>0</v>
      </c>
      <c r="O41" s="379" t="n">
        <f aca="false">Constants!O39</f>
        <v>0</v>
      </c>
      <c r="P41" s="379" t="n">
        <f aca="false">Constants!P39</f>
        <v>0</v>
      </c>
      <c r="Q41" s="379" t="n">
        <f aca="false">Constants!Q39</f>
        <v>0</v>
      </c>
    </row>
    <row r="42" s="24" customFormat="true" ht="13" hidden="true" customHeight="false" outlineLevel="0" collapsed="false">
      <c r="A42" s="379" t="str">
        <f aca="false">Constants!A40</f>
        <v>mid</v>
      </c>
      <c r="B42" s="379" t="n">
        <f aca="false">Constants!B40</f>
        <v>-2</v>
      </c>
      <c r="C42" s="379" t="n">
        <f aca="false">Constants!C40</f>
        <v>-1</v>
      </c>
      <c r="D42" s="379" t="n">
        <f aca="false">Constants!D40</f>
        <v>0</v>
      </c>
      <c r="E42" s="379" t="n">
        <f aca="false">Constants!E40</f>
        <v>1</v>
      </c>
      <c r="F42" s="379" t="n">
        <f aca="false">Constants!F40</f>
        <v>2</v>
      </c>
      <c r="G42" s="379" t="str">
        <f aca="false">Constants!G40</f>
        <v>M</v>
      </c>
      <c r="H42" s="379" t="n">
        <f aca="false">Constants!H40</f>
        <v>0</v>
      </c>
      <c r="I42" s="379" t="n">
        <f aca="false">Constants!I40</f>
        <v>0</v>
      </c>
      <c r="J42" s="379" t="n">
        <f aca="false">Constants!J40</f>
        <v>0</v>
      </c>
      <c r="K42" s="379" t="n">
        <f aca="false">Constants!K40</f>
        <v>0</v>
      </c>
      <c r="L42" s="379" t="n">
        <f aca="false">Constants!L40</f>
        <v>0</v>
      </c>
      <c r="M42" s="379" t="n">
        <f aca="false">Constants!M40</f>
        <v>0</v>
      </c>
      <c r="N42" s="379" t="n">
        <f aca="false">Constants!N40</f>
        <v>0</v>
      </c>
      <c r="O42" s="379" t="n">
        <f aca="false">Constants!O40</f>
        <v>0</v>
      </c>
      <c r="P42" s="379" t="n">
        <f aca="false">Constants!P40</f>
        <v>0</v>
      </c>
      <c r="Q42" s="379" t="n">
        <f aca="false">Constants!Q40</f>
        <v>0</v>
      </c>
    </row>
    <row r="43" s="24" customFormat="true" ht="13" hidden="true" customHeight="false" outlineLevel="0" collapsed="false">
      <c r="A43" s="379" t="str">
        <f aca="false">Constants!A41</f>
        <v>lower</v>
      </c>
      <c r="B43" s="379" t="n">
        <f aca="false">Constants!B41</f>
        <v>0</v>
      </c>
      <c r="C43" s="379" t="n">
        <f aca="false">Constants!C41</f>
        <v>-1.5</v>
      </c>
      <c r="D43" s="379" t="n">
        <f aca="false">Constants!D41</f>
        <v>-0.5</v>
      </c>
      <c r="E43" s="379" t="n">
        <f aca="false">Constants!E41</f>
        <v>0.5</v>
      </c>
      <c r="F43" s="379" t="n">
        <f aca="false">Constants!F41</f>
        <v>1.5</v>
      </c>
      <c r="G43" s="379" t="str">
        <f aca="false">Constants!G41</f>
        <v>L</v>
      </c>
      <c r="H43" s="379" t="n">
        <f aca="false">Constants!H41</f>
        <v>0</v>
      </c>
      <c r="I43" s="379" t="n">
        <f aca="false">Constants!I41</f>
        <v>0</v>
      </c>
      <c r="J43" s="379" t="n">
        <f aca="false">Constants!J41</f>
        <v>0</v>
      </c>
      <c r="K43" s="379" t="n">
        <f aca="false">Constants!K41</f>
        <v>0</v>
      </c>
      <c r="L43" s="379" t="n">
        <f aca="false">Constants!L41</f>
        <v>0</v>
      </c>
      <c r="M43" s="379" t="n">
        <f aca="false">Constants!M41</f>
        <v>0</v>
      </c>
      <c r="N43" s="379" t="n">
        <f aca="false">Constants!N41</f>
        <v>0</v>
      </c>
      <c r="O43" s="379" t="n">
        <f aca="false">Constants!O41</f>
        <v>0</v>
      </c>
      <c r="P43" s="379" t="n">
        <f aca="false">Constants!P41</f>
        <v>0</v>
      </c>
      <c r="Q43" s="379" t="n">
        <f aca="false">Constants!Q41</f>
        <v>0</v>
      </c>
    </row>
    <row r="44" s="24" customFormat="true" ht="13" hidden="true" customHeight="false" outlineLevel="0" collapsed="false">
      <c r="A44" s="379" t="str">
        <f aca="false">Constants!A42</f>
        <v> </v>
      </c>
      <c r="B44" s="379" t="n">
        <f aca="false">Constants!B42</f>
        <v>0</v>
      </c>
      <c r="C44" s="379" t="n">
        <f aca="false">Constants!C42</f>
        <v>0</v>
      </c>
      <c r="D44" s="379" t="n">
        <f aca="false">Constants!D42</f>
        <v>0</v>
      </c>
      <c r="E44" s="379" t="n">
        <f aca="false">Constants!E42</f>
        <v>0</v>
      </c>
      <c r="F44" s="379" t="str">
        <f aca="false">Constants!F42</f>
        <v> </v>
      </c>
      <c r="G44" s="379" t="str">
        <f aca="false">Constants!G42</f>
        <v>VL</v>
      </c>
      <c r="H44" s="379" t="n">
        <f aca="false">Constants!H42</f>
        <v>0</v>
      </c>
      <c r="I44" s="379" t="n">
        <f aca="false">Constants!I42</f>
        <v>0</v>
      </c>
      <c r="J44" s="379" t="n">
        <f aca="false">Constants!J42</f>
        <v>0</v>
      </c>
      <c r="K44" s="379" t="n">
        <f aca="false">Constants!K42</f>
        <v>0</v>
      </c>
      <c r="L44" s="379" t="n">
        <f aca="false">Constants!L42</f>
        <v>0</v>
      </c>
      <c r="M44" s="379" t="n">
        <f aca="false">Constants!M42</f>
        <v>0</v>
      </c>
      <c r="N44" s="379" t="n">
        <f aca="false">Constants!N42</f>
        <v>0</v>
      </c>
      <c r="O44" s="379" t="n">
        <f aca="false">Constants!O42</f>
        <v>0</v>
      </c>
      <c r="P44" s="379" t="n">
        <f aca="false">Constants!P42</f>
        <v>0</v>
      </c>
      <c r="Q44" s="379" t="n">
        <f aca="false">Constants!Q42</f>
        <v>0</v>
      </c>
    </row>
    <row r="45" s="24" customFormat="true" ht="13" hidden="true" customHeight="false" outlineLevel="0" collapsed="false">
      <c r="A45" s="379" t="str">
        <f aca="false">Constants!A43</f>
        <v> </v>
      </c>
      <c r="B45" s="379" t="str">
        <f aca="false">Constants!B43</f>
        <v> </v>
      </c>
      <c r="C45" s="379" t="str">
        <f aca="false">Constants!C43</f>
        <v> </v>
      </c>
      <c r="D45" s="379" t="str">
        <f aca="false">Constants!D43</f>
        <v> </v>
      </c>
      <c r="E45" s="379" t="str">
        <f aca="false">Constants!E43</f>
        <v> </v>
      </c>
      <c r="F45" s="379" t="str">
        <f aca="false">Constants!F43</f>
        <v> </v>
      </c>
      <c r="G45" s="379" t="n">
        <f aca="false">Constants!G43</f>
        <v>0</v>
      </c>
      <c r="H45" s="379" t="n">
        <f aca="false">Constants!H43</f>
        <v>0</v>
      </c>
      <c r="I45" s="379" t="n">
        <f aca="false">Constants!I43</f>
        <v>0</v>
      </c>
      <c r="J45" s="379" t="n">
        <f aca="false">Constants!J43</f>
        <v>0</v>
      </c>
      <c r="K45" s="379" t="n">
        <f aca="false">Constants!K43</f>
        <v>0</v>
      </c>
      <c r="L45" s="379" t="n">
        <f aca="false">Constants!L43</f>
        <v>0</v>
      </c>
      <c r="M45" s="379" t="n">
        <f aca="false">Constants!M43</f>
        <v>0</v>
      </c>
      <c r="N45" s="379" t="n">
        <f aca="false">Constants!N43</f>
        <v>0</v>
      </c>
      <c r="O45" s="379" t="n">
        <f aca="false">Constants!O43</f>
        <v>0</v>
      </c>
      <c r="P45" s="379" t="n">
        <f aca="false">Constants!P43</f>
        <v>0</v>
      </c>
      <c r="Q45" s="379" t="n">
        <f aca="false">Constants!Q43</f>
        <v>0</v>
      </c>
    </row>
    <row r="46" s="24" customFormat="true" ht="13" hidden="true" customHeight="false" outlineLevel="0" collapsed="false">
      <c r="A46" s="379" t="str">
        <f aca="false">Constants!A44</f>
        <v>&lt;-- Mandatory</v>
      </c>
      <c r="B46" s="379" t="str">
        <f aca="false">Constants!B44</f>
        <v> </v>
      </c>
      <c r="C46" s="379" t="str">
        <f aca="false">Constants!C44</f>
        <v>✔</v>
      </c>
      <c r="D46" s="379" t="str">
        <f aca="false">Constants!D44</f>
        <v> </v>
      </c>
      <c r="E46" s="379" t="str">
        <f aca="false">Constants!E44</f>
        <v> </v>
      </c>
      <c r="F46" s="379" t="str">
        <f aca="false">Constants!F44</f>
        <v> </v>
      </c>
      <c r="G46" s="379" t="n">
        <f aca="false">Constants!G44</f>
        <v>0</v>
      </c>
      <c r="H46" s="379" t="n">
        <f aca="false">Constants!H44</f>
        <v>0</v>
      </c>
      <c r="I46" s="379" t="n">
        <f aca="false">Constants!I44</f>
        <v>0</v>
      </c>
      <c r="J46" s="379" t="n">
        <f aca="false">Constants!J44</f>
        <v>0</v>
      </c>
      <c r="K46" s="379" t="n">
        <f aca="false">Constants!K44</f>
        <v>0</v>
      </c>
      <c r="L46" s="379" t="n">
        <f aca="false">Constants!L44</f>
        <v>0</v>
      </c>
      <c r="M46" s="379" t="n">
        <f aca="false">Constants!M44</f>
        <v>0</v>
      </c>
      <c r="N46" s="379" t="n">
        <f aca="false">Constants!N44</f>
        <v>0</v>
      </c>
      <c r="O46" s="379" t="n">
        <f aca="false">Constants!O44</f>
        <v>0</v>
      </c>
      <c r="P46" s="379" t="n">
        <f aca="false">Constants!P44</f>
        <v>0</v>
      </c>
      <c r="Q46" s="379" t="n">
        <f aca="false">Constants!Q44</f>
        <v>0</v>
      </c>
    </row>
    <row r="47" s="23" customFormat="true" ht="12" hidden="false" customHeight="true" outlineLevel="0" collapsed="false">
      <c r="A47" s="380"/>
      <c r="B47" s="380"/>
      <c r="C47" s="380"/>
      <c r="D47" s="380"/>
      <c r="E47" s="380"/>
      <c r="F47" s="380"/>
      <c r="G47" s="380"/>
      <c r="H47" s="380"/>
      <c r="I47" s="380"/>
      <c r="J47" s="380"/>
      <c r="K47" s="380"/>
      <c r="L47" s="380"/>
      <c r="M47" s="380"/>
      <c r="N47" s="380"/>
      <c r="O47" s="380"/>
      <c r="P47" s="380"/>
    </row>
    <row r="48" s="24" customFormat="true" ht="20" hidden="false" customHeight="false" outlineLevel="0" collapsed="false">
      <c r="A48" s="376"/>
      <c r="B48" s="376"/>
      <c r="C48" s="376"/>
      <c r="D48" s="381" t="s">
        <v>571</v>
      </c>
      <c r="E48" s="381"/>
      <c r="F48" s="381"/>
      <c r="G48" s="381"/>
      <c r="H48" s="381"/>
      <c r="I48" s="381"/>
      <c r="J48" s="381"/>
      <c r="K48" s="381"/>
      <c r="L48" s="381"/>
      <c r="M48" s="381"/>
      <c r="N48" s="382"/>
      <c r="O48" s="381" t="s">
        <v>397</v>
      </c>
      <c r="P48" s="381"/>
      <c r="Q48" s="381"/>
      <c r="R48" s="381"/>
      <c r="S48" s="381"/>
      <c r="T48" s="381"/>
      <c r="U48" s="381"/>
      <c r="V48" s="381"/>
      <c r="W48" s="381"/>
      <c r="X48" s="381"/>
      <c r="Y48" s="381"/>
      <c r="Z48" s="26"/>
    </row>
    <row r="49" s="24" customFormat="true" ht="20" hidden="false" customHeight="true" outlineLevel="0" collapsed="false">
      <c r="A49" s="376"/>
      <c r="B49" s="376"/>
      <c r="C49" s="376"/>
      <c r="D49" s="383" t="s">
        <v>572</v>
      </c>
      <c r="E49" s="383"/>
      <c r="F49" s="383"/>
      <c r="G49" s="383"/>
      <c r="H49" s="383"/>
      <c r="I49" s="305"/>
      <c r="J49" s="384" t="s">
        <v>573</v>
      </c>
      <c r="K49" s="384"/>
      <c r="L49" s="384"/>
      <c r="M49" s="385"/>
      <c r="N49" s="382"/>
      <c r="O49" s="386" t="str">
        <f aca="false">D49</f>
        <v>Changes to existing code</v>
      </c>
      <c r="P49" s="386"/>
      <c r="Q49" s="386"/>
      <c r="R49" s="386"/>
      <c r="S49" s="386"/>
      <c r="T49" s="305"/>
      <c r="U49" s="387" t="str">
        <f aca="false">J49</f>
        <v>New code</v>
      </c>
      <c r="V49" s="387"/>
      <c r="W49" s="387"/>
      <c r="X49" s="388"/>
      <c r="Y49" s="389"/>
      <c r="Z49" s="26"/>
    </row>
    <row r="50" s="271" customFormat="true" ht="56" hidden="false" customHeight="false" outlineLevel="0" collapsed="false">
      <c r="A50" s="296" t="s">
        <v>574</v>
      </c>
      <c r="B50" s="390" t="s">
        <v>445</v>
      </c>
      <c r="C50" s="390" t="s">
        <v>575</v>
      </c>
      <c r="D50" s="391" t="s">
        <v>576</v>
      </c>
      <c r="E50" s="392" t="s">
        <v>577</v>
      </c>
      <c r="F50" s="392" t="s">
        <v>578</v>
      </c>
      <c r="G50" s="392" t="s">
        <v>579</v>
      </c>
      <c r="H50" s="392" t="s">
        <v>580</v>
      </c>
      <c r="I50" s="393"/>
      <c r="J50" s="391" t="s">
        <v>581</v>
      </c>
      <c r="K50" s="392" t="s">
        <v>582</v>
      </c>
      <c r="L50" s="392" t="s">
        <v>583</v>
      </c>
      <c r="M50" s="394" t="s">
        <v>584</v>
      </c>
      <c r="N50" s="295"/>
      <c r="O50" s="395" t="str">
        <f aca="false">D50</f>
        <v>Base LOC count</v>
      </c>
      <c r="P50" s="396" t="str">
        <f aca="false">E50</f>
        <v>Number of LOC modified in base</v>
      </c>
      <c r="Q50" s="396" t="str">
        <f aca="false">F50</f>
        <v>Number of LOC added to base</v>
      </c>
      <c r="R50" s="396" t="str">
        <f aca="false">G50</f>
        <v>Number of LOC deleted from base</v>
      </c>
      <c r="S50" s="397" t="str">
        <f aca="false">H50</f>
        <v>Number of base LOC contributing to effort</v>
      </c>
      <c r="T50" s="393"/>
      <c r="U50" s="395" t="str">
        <f aca="false">J50</f>
        <v>Number of new methods added</v>
      </c>
      <c r="V50" s="396" t="str">
        <f aca="false">K50</f>
        <v>LOC/Method</v>
      </c>
      <c r="W50" s="397" t="str">
        <f aca="false">L50</f>
        <v>Number of new LOC contributing to effort</v>
      </c>
      <c r="X50" s="398" t="s">
        <v>585</v>
      </c>
      <c r="Y50" s="399" t="s">
        <v>586</v>
      </c>
    </row>
    <row r="51" s="271" customFormat="true" ht="13" hidden="false" customHeight="false" outlineLevel="0" collapsed="false">
      <c r="A51" s="400" t="str">
        <f aca="false">IF(ISBLANK(Architecture!C43),"",Architecture!C43)</f>
        <v/>
      </c>
      <c r="B51" s="401"/>
      <c r="C51" s="402"/>
      <c r="D51" s="279"/>
      <c r="E51" s="279"/>
      <c r="F51" s="279"/>
      <c r="G51" s="279"/>
      <c r="H51" s="403" t="n">
        <f aca="false">E51+F51</f>
        <v>0</v>
      </c>
      <c r="I51" s="404"/>
      <c r="J51" s="279"/>
      <c r="K51" s="279"/>
      <c r="L51" s="405" t="n">
        <f aca="false">J51*K51</f>
        <v>0</v>
      </c>
      <c r="M51" s="406" t="n">
        <f aca="false">H51+L51</f>
        <v>0</v>
      </c>
      <c r="N51" s="407"/>
      <c r="O51" s="279" t="str">
        <f aca="false">IF(ISNUMBER(D51),D51,"")</f>
        <v/>
      </c>
      <c r="P51" s="279"/>
      <c r="Q51" s="279"/>
      <c r="R51" s="279"/>
      <c r="S51" s="406" t="n">
        <f aca="false">P51+Q51</f>
        <v>0</v>
      </c>
      <c r="T51" s="404"/>
      <c r="U51" s="279"/>
      <c r="V51" s="406" t="str">
        <f aca="false">IF(ISERROR(W51/U51),"",W51/U51)</f>
        <v/>
      </c>
      <c r="W51" s="279"/>
      <c r="X51" s="408" t="n">
        <f aca="false">S51+W51</f>
        <v>0</v>
      </c>
      <c r="Y51" s="279"/>
    </row>
    <row r="52" s="271" customFormat="true" ht="13" hidden="false" customHeight="false" outlineLevel="0" collapsed="false">
      <c r="A52" s="400" t="str">
        <f aca="false">IF(ISBLANK(Architecture!C60),"",Architecture!C60)</f>
        <v/>
      </c>
      <c r="B52" s="401"/>
      <c r="C52" s="402"/>
      <c r="D52" s="279"/>
      <c r="E52" s="279"/>
      <c r="F52" s="279"/>
      <c r="G52" s="279"/>
      <c r="H52" s="403" t="n">
        <f aca="false">E52+F52</f>
        <v>0</v>
      </c>
      <c r="I52" s="404"/>
      <c r="J52" s="279"/>
      <c r="K52" s="279"/>
      <c r="L52" s="405" t="n">
        <f aca="false">J52*K52</f>
        <v>0</v>
      </c>
      <c r="M52" s="408" t="n">
        <f aca="false">H52+L52</f>
        <v>0</v>
      </c>
      <c r="N52" s="407"/>
      <c r="O52" s="279" t="str">
        <f aca="false">IF(ISNUMBER(D52),D52,"")</f>
        <v/>
      </c>
      <c r="P52" s="279"/>
      <c r="Q52" s="279"/>
      <c r="R52" s="279"/>
      <c r="S52" s="406" t="n">
        <f aca="false">P52+Q52</f>
        <v>0</v>
      </c>
      <c r="T52" s="404"/>
      <c r="U52" s="279"/>
      <c r="V52" s="406" t="str">
        <f aca="false">IF(ISERROR(W52/U52),"",W52/U52)</f>
        <v/>
      </c>
      <c r="W52" s="279"/>
      <c r="X52" s="408" t="n">
        <f aca="false">S52+W52</f>
        <v>0</v>
      </c>
      <c r="Y52" s="279"/>
    </row>
    <row r="53" s="271" customFormat="true" ht="13" hidden="false" customHeight="false" outlineLevel="0" collapsed="false">
      <c r="A53" s="400" t="str">
        <f aca="false">IF(ISBLANK(Architecture!C77),"",Architecture!C77)</f>
        <v/>
      </c>
      <c r="B53" s="401"/>
      <c r="C53" s="402"/>
      <c r="D53" s="279"/>
      <c r="E53" s="279"/>
      <c r="F53" s="279"/>
      <c r="G53" s="279"/>
      <c r="H53" s="403" t="n">
        <f aca="false">E53+F53</f>
        <v>0</v>
      </c>
      <c r="I53" s="404"/>
      <c r="J53" s="279"/>
      <c r="K53" s="279"/>
      <c r="L53" s="405" t="n">
        <f aca="false">J53*K53</f>
        <v>0</v>
      </c>
      <c r="M53" s="408" t="n">
        <f aca="false">H53+L53</f>
        <v>0</v>
      </c>
      <c r="N53" s="407"/>
      <c r="O53" s="279" t="str">
        <f aca="false">IF(ISNUMBER(D53),D53,"")</f>
        <v/>
      </c>
      <c r="P53" s="279"/>
      <c r="Q53" s="279"/>
      <c r="R53" s="279"/>
      <c r="S53" s="406" t="n">
        <f aca="false">P53+Q53</f>
        <v>0</v>
      </c>
      <c r="T53" s="404"/>
      <c r="U53" s="279"/>
      <c r="V53" s="406" t="str">
        <f aca="false">IF(ISERROR(W53/U53),"",W53/U53)</f>
        <v/>
      </c>
      <c r="W53" s="279"/>
      <c r="X53" s="408" t="n">
        <f aca="false">S53+W53</f>
        <v>0</v>
      </c>
      <c r="Y53" s="279"/>
    </row>
    <row r="54" s="271" customFormat="true" ht="13" hidden="false" customHeight="false" outlineLevel="0" collapsed="false">
      <c r="A54" s="400" t="str">
        <f aca="false">IF(ISBLANK(Architecture!C94),"",Architecture!C94)</f>
        <v/>
      </c>
      <c r="B54" s="401"/>
      <c r="C54" s="402"/>
      <c r="D54" s="279"/>
      <c r="E54" s="279"/>
      <c r="F54" s="279"/>
      <c r="G54" s="279"/>
      <c r="H54" s="403" t="n">
        <f aca="false">E54+F54</f>
        <v>0</v>
      </c>
      <c r="I54" s="404"/>
      <c r="J54" s="279"/>
      <c r="K54" s="279"/>
      <c r="L54" s="405" t="n">
        <f aca="false">J54*K54</f>
        <v>0</v>
      </c>
      <c r="M54" s="408" t="n">
        <f aca="false">H54+L54</f>
        <v>0</v>
      </c>
      <c r="N54" s="407"/>
      <c r="O54" s="279" t="str">
        <f aca="false">IF(ISNUMBER(D54),D54,"")</f>
        <v/>
      </c>
      <c r="P54" s="279"/>
      <c r="Q54" s="279"/>
      <c r="R54" s="279"/>
      <c r="S54" s="406" t="n">
        <f aca="false">P54+Q54</f>
        <v>0</v>
      </c>
      <c r="T54" s="404"/>
      <c r="U54" s="279"/>
      <c r="V54" s="406" t="str">
        <f aca="false">IF(ISERROR(W54/U54),"",W54/U54)</f>
        <v/>
      </c>
      <c r="W54" s="279"/>
      <c r="X54" s="408" t="n">
        <f aca="false">S54+W54</f>
        <v>0</v>
      </c>
      <c r="Y54" s="279"/>
    </row>
    <row r="55" s="271" customFormat="true" ht="13" hidden="false" customHeight="false" outlineLevel="0" collapsed="false">
      <c r="A55" s="400" t="str">
        <f aca="false">IF(ISBLANK(Architecture!C111),"",Architecture!C111)</f>
        <v/>
      </c>
      <c r="B55" s="401"/>
      <c r="C55" s="402"/>
      <c r="D55" s="279"/>
      <c r="E55" s="279"/>
      <c r="F55" s="279"/>
      <c r="G55" s="279"/>
      <c r="H55" s="403" t="n">
        <f aca="false">E55+F55</f>
        <v>0</v>
      </c>
      <c r="I55" s="404"/>
      <c r="J55" s="279"/>
      <c r="K55" s="279"/>
      <c r="L55" s="405" t="n">
        <f aca="false">J55*K55</f>
        <v>0</v>
      </c>
      <c r="M55" s="408" t="n">
        <f aca="false">H55+L55</f>
        <v>0</v>
      </c>
      <c r="N55" s="407"/>
      <c r="O55" s="279" t="str">
        <f aca="false">IF(ISNUMBER(D55),D55,"")</f>
        <v/>
      </c>
      <c r="P55" s="279"/>
      <c r="Q55" s="279"/>
      <c r="R55" s="279"/>
      <c r="S55" s="406" t="n">
        <f aca="false">P55+Q55</f>
        <v>0</v>
      </c>
      <c r="T55" s="404"/>
      <c r="U55" s="279"/>
      <c r="V55" s="406" t="str">
        <f aca="false">IF(ISERROR(W55/U55),"",W55/U55)</f>
        <v/>
      </c>
      <c r="W55" s="279"/>
      <c r="X55" s="408" t="n">
        <f aca="false">S55+W55</f>
        <v>0</v>
      </c>
      <c r="Y55" s="279"/>
    </row>
    <row r="56" s="271" customFormat="true" ht="13" hidden="false" customHeight="false" outlineLevel="0" collapsed="false">
      <c r="A56" s="400" t="str">
        <f aca="false">IF(ISBLANK(Architecture!C128),"",Architecture!C128)</f>
        <v/>
      </c>
      <c r="B56" s="401"/>
      <c r="C56" s="402"/>
      <c r="D56" s="279"/>
      <c r="E56" s="279"/>
      <c r="F56" s="279"/>
      <c r="G56" s="279"/>
      <c r="H56" s="403" t="n">
        <f aca="false">E56+F56</f>
        <v>0</v>
      </c>
      <c r="I56" s="404"/>
      <c r="J56" s="279"/>
      <c r="K56" s="279"/>
      <c r="L56" s="405" t="n">
        <f aca="false">J56*K56</f>
        <v>0</v>
      </c>
      <c r="M56" s="408" t="n">
        <f aca="false">H56+L56</f>
        <v>0</v>
      </c>
      <c r="N56" s="407"/>
      <c r="O56" s="279" t="str">
        <f aca="false">IF(ISNUMBER(D56),D56,"")</f>
        <v/>
      </c>
      <c r="P56" s="279"/>
      <c r="Q56" s="279"/>
      <c r="R56" s="279"/>
      <c r="S56" s="406" t="n">
        <f aca="false">P56+Q56</f>
        <v>0</v>
      </c>
      <c r="T56" s="404"/>
      <c r="U56" s="279"/>
      <c r="V56" s="406" t="str">
        <f aca="false">IF(ISERROR(W56/U56),"",W56/U56)</f>
        <v/>
      </c>
      <c r="W56" s="279"/>
      <c r="X56" s="408" t="n">
        <f aca="false">S56+W56</f>
        <v>0</v>
      </c>
      <c r="Y56" s="279"/>
    </row>
    <row r="57" s="271" customFormat="true" ht="13" hidden="false" customHeight="false" outlineLevel="0" collapsed="false">
      <c r="A57" s="400" t="str">
        <f aca="false">IF(ISBLANK(Architecture!C145),"",Architecture!C145)</f>
        <v/>
      </c>
      <c r="B57" s="401"/>
      <c r="C57" s="402"/>
      <c r="D57" s="279"/>
      <c r="E57" s="279"/>
      <c r="F57" s="279"/>
      <c r="G57" s="279"/>
      <c r="H57" s="403" t="n">
        <f aca="false">E57+F57</f>
        <v>0</v>
      </c>
      <c r="I57" s="404"/>
      <c r="J57" s="279"/>
      <c r="K57" s="279"/>
      <c r="L57" s="405" t="n">
        <f aca="false">J57*K57</f>
        <v>0</v>
      </c>
      <c r="M57" s="408" t="n">
        <f aca="false">H57+L57</f>
        <v>0</v>
      </c>
      <c r="N57" s="407"/>
      <c r="O57" s="279" t="str">
        <f aca="false">IF(ISNUMBER(D57),D57,"")</f>
        <v/>
      </c>
      <c r="P57" s="279"/>
      <c r="Q57" s="279"/>
      <c r="R57" s="279"/>
      <c r="S57" s="406" t="n">
        <f aca="false">P57+Q57</f>
        <v>0</v>
      </c>
      <c r="T57" s="404"/>
      <c r="U57" s="279"/>
      <c r="V57" s="406" t="str">
        <f aca="false">IF(ISERROR(W57/U57),"",W57/U57)</f>
        <v/>
      </c>
      <c r="W57" s="279"/>
      <c r="X57" s="408" t="n">
        <f aca="false">S57+W57</f>
        <v>0</v>
      </c>
      <c r="Y57" s="279"/>
    </row>
    <row r="58" s="271" customFormat="true" ht="13" hidden="false" customHeight="false" outlineLevel="0" collapsed="false">
      <c r="A58" s="400" t="str">
        <f aca="false">IF(ISBLANK(Architecture!C162),"",Architecture!C162)</f>
        <v/>
      </c>
      <c r="B58" s="409"/>
      <c r="C58" s="402"/>
      <c r="D58" s="309"/>
      <c r="E58" s="309"/>
      <c r="F58" s="309"/>
      <c r="G58" s="309"/>
      <c r="H58" s="403" t="n">
        <f aca="false">E58+F58</f>
        <v>0</v>
      </c>
      <c r="I58" s="410"/>
      <c r="J58" s="309"/>
      <c r="K58" s="309"/>
      <c r="L58" s="405" t="n">
        <f aca="false">J58*K58</f>
        <v>0</v>
      </c>
      <c r="M58" s="408" t="n">
        <f aca="false">H58+L58</f>
        <v>0</v>
      </c>
      <c r="N58" s="301"/>
      <c r="O58" s="279" t="str">
        <f aca="false">IF(ISNUMBER(D58),D58,"")</f>
        <v/>
      </c>
      <c r="P58" s="309"/>
      <c r="Q58" s="309"/>
      <c r="R58" s="309"/>
      <c r="S58" s="406" t="n">
        <f aca="false">P58+Q58</f>
        <v>0</v>
      </c>
      <c r="T58" s="410"/>
      <c r="U58" s="309"/>
      <c r="V58" s="406" t="str">
        <f aca="false">IF(ISERROR(W58/U58),"",W58/U58)</f>
        <v/>
      </c>
      <c r="W58" s="309"/>
      <c r="X58" s="408" t="n">
        <f aca="false">S58+W58</f>
        <v>0</v>
      </c>
      <c r="Y58" s="279"/>
    </row>
    <row r="59" s="271" customFormat="true" ht="13" hidden="false" customHeight="false" outlineLevel="0" collapsed="false">
      <c r="A59" s="400" t="str">
        <f aca="false">IF(ISBLANK(Architecture!C179),"",Architecture!C179)</f>
        <v/>
      </c>
      <c r="B59" s="409"/>
      <c r="C59" s="402"/>
      <c r="D59" s="309"/>
      <c r="E59" s="309"/>
      <c r="F59" s="309"/>
      <c r="G59" s="309"/>
      <c r="H59" s="403" t="n">
        <f aca="false">E59+F59</f>
        <v>0</v>
      </c>
      <c r="I59" s="410"/>
      <c r="J59" s="309"/>
      <c r="K59" s="309"/>
      <c r="L59" s="405" t="n">
        <f aca="false">J59*K59</f>
        <v>0</v>
      </c>
      <c r="M59" s="408" t="n">
        <f aca="false">H59+L59</f>
        <v>0</v>
      </c>
      <c r="N59" s="301"/>
      <c r="O59" s="279" t="str">
        <f aca="false">IF(ISNUMBER(D59),D59,"")</f>
        <v/>
      </c>
      <c r="P59" s="309"/>
      <c r="Q59" s="309"/>
      <c r="R59" s="309"/>
      <c r="S59" s="406" t="n">
        <f aca="false">P59+Q59</f>
        <v>0</v>
      </c>
      <c r="T59" s="410"/>
      <c r="U59" s="309"/>
      <c r="V59" s="406" t="str">
        <f aca="false">IF(ISERROR(W59/U59),"",W59/U59)</f>
        <v/>
      </c>
      <c r="W59" s="309"/>
      <c r="X59" s="408" t="n">
        <f aca="false">S59+W59</f>
        <v>0</v>
      </c>
      <c r="Y59" s="279"/>
    </row>
    <row r="60" s="271" customFormat="true" ht="13" hidden="false" customHeight="false" outlineLevel="0" collapsed="false">
      <c r="A60" s="400" t="str">
        <f aca="false">IF(ISBLANK(Architecture!C196),"",Architecture!C196)</f>
        <v/>
      </c>
      <c r="B60" s="409"/>
      <c r="C60" s="402"/>
      <c r="D60" s="309"/>
      <c r="E60" s="309"/>
      <c r="F60" s="309"/>
      <c r="G60" s="309"/>
      <c r="H60" s="403" t="n">
        <f aca="false">E60+F60</f>
        <v>0</v>
      </c>
      <c r="I60" s="410"/>
      <c r="J60" s="309"/>
      <c r="K60" s="309"/>
      <c r="L60" s="405" t="n">
        <f aca="false">J60*K60</f>
        <v>0</v>
      </c>
      <c r="M60" s="408" t="n">
        <f aca="false">H60+L60</f>
        <v>0</v>
      </c>
      <c r="N60" s="301"/>
      <c r="O60" s="279" t="str">
        <f aca="false">IF(ISNUMBER(D60),D60,"")</f>
        <v/>
      </c>
      <c r="P60" s="309"/>
      <c r="Q60" s="309"/>
      <c r="R60" s="309"/>
      <c r="S60" s="406" t="n">
        <f aca="false">P60+Q60</f>
        <v>0</v>
      </c>
      <c r="T60" s="410"/>
      <c r="U60" s="309"/>
      <c r="V60" s="406" t="str">
        <f aca="false">IF(ISERROR(W60/U60),"",W60/U60)</f>
        <v/>
      </c>
      <c r="W60" s="309"/>
      <c r="X60" s="408" t="n">
        <f aca="false">S60+W60</f>
        <v>0</v>
      </c>
      <c r="Y60" s="279"/>
    </row>
    <row r="61" s="271" customFormat="true" ht="13" hidden="false" customHeight="false" outlineLevel="0" collapsed="false">
      <c r="A61" s="400" t="str">
        <f aca="false">IF(ISBLANK(Architecture!C213),"",Architecture!C213)</f>
        <v/>
      </c>
      <c r="B61" s="401"/>
      <c r="C61" s="402"/>
      <c r="D61" s="279"/>
      <c r="E61" s="279"/>
      <c r="F61" s="279"/>
      <c r="G61" s="279"/>
      <c r="H61" s="403" t="n">
        <f aca="false">E61+F61</f>
        <v>0</v>
      </c>
      <c r="I61" s="404"/>
      <c r="J61" s="279"/>
      <c r="K61" s="279"/>
      <c r="L61" s="405" t="n">
        <f aca="false">J61*K61</f>
        <v>0</v>
      </c>
      <c r="M61" s="406" t="n">
        <f aca="false">H61+L61</f>
        <v>0</v>
      </c>
      <c r="N61" s="407"/>
      <c r="O61" s="279" t="str">
        <f aca="false">IF(ISNUMBER(D61),D61,"")</f>
        <v/>
      </c>
      <c r="P61" s="279"/>
      <c r="Q61" s="279"/>
      <c r="R61" s="279"/>
      <c r="S61" s="406" t="n">
        <f aca="false">P61+Q61</f>
        <v>0</v>
      </c>
      <c r="T61" s="404"/>
      <c r="U61" s="279"/>
      <c r="V61" s="406" t="str">
        <f aca="false">IF(ISERROR(W61/U61),"",W61/U61)</f>
        <v/>
      </c>
      <c r="W61" s="279"/>
      <c r="X61" s="408" t="n">
        <f aca="false">S61+W61</f>
        <v>0</v>
      </c>
      <c r="Y61" s="279"/>
    </row>
    <row r="62" s="271" customFormat="true" ht="13" hidden="false" customHeight="false" outlineLevel="0" collapsed="false">
      <c r="A62" s="400" t="str">
        <f aca="false">IF(ISBLANK(Architecture!C221),"",Architecture!C221)</f>
        <v/>
      </c>
      <c r="B62" s="401"/>
      <c r="C62" s="402"/>
      <c r="D62" s="279"/>
      <c r="E62" s="279"/>
      <c r="F62" s="279"/>
      <c r="G62" s="279"/>
      <c r="H62" s="403" t="n">
        <f aca="false">E62+F62</f>
        <v>0</v>
      </c>
      <c r="I62" s="404"/>
      <c r="J62" s="279"/>
      <c r="K62" s="279"/>
      <c r="L62" s="405" t="n">
        <f aca="false">J62*K62</f>
        <v>0</v>
      </c>
      <c r="M62" s="408" t="n">
        <f aca="false">H62+L62</f>
        <v>0</v>
      </c>
      <c r="N62" s="407"/>
      <c r="O62" s="279" t="str">
        <f aca="false">IF(ISNUMBER(D62),D62,"")</f>
        <v/>
      </c>
      <c r="P62" s="279"/>
      <c r="Q62" s="279"/>
      <c r="R62" s="279"/>
      <c r="S62" s="406" t="n">
        <f aca="false">P62+Q62</f>
        <v>0</v>
      </c>
      <c r="T62" s="404"/>
      <c r="U62" s="279"/>
      <c r="V62" s="406" t="str">
        <f aca="false">IF(ISERROR(W62/U62),"",W62/U62)</f>
        <v/>
      </c>
      <c r="W62" s="279"/>
      <c r="X62" s="408" t="n">
        <f aca="false">S62+W62</f>
        <v>0</v>
      </c>
      <c r="Y62" s="279"/>
    </row>
    <row r="63" s="271" customFormat="true" ht="13" hidden="false" customHeight="false" outlineLevel="0" collapsed="false">
      <c r="A63" s="400" t="str">
        <f aca="false">IF(ISBLANK(Architecture!C229),"",Architecture!C229)</f>
        <v/>
      </c>
      <c r="B63" s="401"/>
      <c r="C63" s="402"/>
      <c r="D63" s="279"/>
      <c r="E63" s="279"/>
      <c r="F63" s="279"/>
      <c r="G63" s="279"/>
      <c r="H63" s="403" t="n">
        <f aca="false">E63+F63</f>
        <v>0</v>
      </c>
      <c r="I63" s="404"/>
      <c r="J63" s="279"/>
      <c r="K63" s="279"/>
      <c r="L63" s="405" t="n">
        <f aca="false">J63*K63</f>
        <v>0</v>
      </c>
      <c r="M63" s="408" t="n">
        <f aca="false">H63+L63</f>
        <v>0</v>
      </c>
      <c r="N63" s="407"/>
      <c r="O63" s="279" t="str">
        <f aca="false">IF(ISNUMBER(D63),D63,"")</f>
        <v/>
      </c>
      <c r="P63" s="279"/>
      <c r="Q63" s="279"/>
      <c r="R63" s="279"/>
      <c r="S63" s="406" t="n">
        <f aca="false">P63+Q63</f>
        <v>0</v>
      </c>
      <c r="T63" s="404"/>
      <c r="U63" s="279"/>
      <c r="V63" s="406" t="str">
        <f aca="false">IF(ISERROR(W63/U63),"",W63/U63)</f>
        <v/>
      </c>
      <c r="W63" s="279"/>
      <c r="X63" s="408" t="n">
        <f aca="false">S63+W63</f>
        <v>0</v>
      </c>
      <c r="Y63" s="279"/>
    </row>
    <row r="64" s="271" customFormat="true" ht="13" hidden="false" customHeight="false" outlineLevel="0" collapsed="false">
      <c r="A64" s="400" t="str">
        <f aca="false">IF(ISBLANK(Architecture!C237),"",Architecture!C237)</f>
        <v/>
      </c>
      <c r="B64" s="401"/>
      <c r="C64" s="402"/>
      <c r="D64" s="279"/>
      <c r="E64" s="279"/>
      <c r="F64" s="279"/>
      <c r="G64" s="279"/>
      <c r="H64" s="403" t="n">
        <f aca="false">E64+F64</f>
        <v>0</v>
      </c>
      <c r="I64" s="404"/>
      <c r="J64" s="279"/>
      <c r="K64" s="279"/>
      <c r="L64" s="405" t="n">
        <f aca="false">J64*K64</f>
        <v>0</v>
      </c>
      <c r="M64" s="408" t="n">
        <f aca="false">H64+L64</f>
        <v>0</v>
      </c>
      <c r="N64" s="407"/>
      <c r="O64" s="279" t="str">
        <f aca="false">IF(ISNUMBER(D64),D64,"")</f>
        <v/>
      </c>
      <c r="P64" s="279"/>
      <c r="Q64" s="279"/>
      <c r="R64" s="279"/>
      <c r="S64" s="406" t="n">
        <f aca="false">P64+Q64</f>
        <v>0</v>
      </c>
      <c r="T64" s="404"/>
      <c r="U64" s="279"/>
      <c r="V64" s="406" t="str">
        <f aca="false">IF(ISERROR(W64/U64),"",W64/U64)</f>
        <v/>
      </c>
      <c r="W64" s="279"/>
      <c r="X64" s="408" t="n">
        <f aca="false">S64+W64</f>
        <v>0</v>
      </c>
      <c r="Y64" s="279"/>
    </row>
    <row r="65" s="271" customFormat="true" ht="13" hidden="false" customHeight="false" outlineLevel="0" collapsed="false">
      <c r="A65" s="400" t="str">
        <f aca="false">IF(ISBLANK(Architecture!C245),"",Architecture!C245)</f>
        <v/>
      </c>
      <c r="B65" s="401"/>
      <c r="C65" s="402"/>
      <c r="D65" s="279"/>
      <c r="E65" s="279"/>
      <c r="F65" s="279"/>
      <c r="G65" s="279"/>
      <c r="H65" s="403" t="n">
        <f aca="false">E65+F65</f>
        <v>0</v>
      </c>
      <c r="I65" s="404"/>
      <c r="J65" s="279"/>
      <c r="K65" s="279"/>
      <c r="L65" s="405" t="n">
        <f aca="false">J65*K65</f>
        <v>0</v>
      </c>
      <c r="M65" s="408" t="n">
        <f aca="false">H65+L65</f>
        <v>0</v>
      </c>
      <c r="N65" s="407"/>
      <c r="O65" s="279" t="str">
        <f aca="false">IF(ISNUMBER(D65),D65,"")</f>
        <v/>
      </c>
      <c r="P65" s="279"/>
      <c r="Q65" s="279"/>
      <c r="R65" s="279"/>
      <c r="S65" s="406" t="n">
        <f aca="false">P65+Q65</f>
        <v>0</v>
      </c>
      <c r="T65" s="404"/>
      <c r="U65" s="279"/>
      <c r="V65" s="406" t="str">
        <f aca="false">IF(ISERROR(W65/U65),"",W65/U65)</f>
        <v/>
      </c>
      <c r="W65" s="279"/>
      <c r="X65" s="408" t="n">
        <f aca="false">S65+W65</f>
        <v>0</v>
      </c>
      <c r="Y65" s="279"/>
    </row>
    <row r="66" s="271" customFormat="true" ht="13" hidden="false" customHeight="false" outlineLevel="0" collapsed="false">
      <c r="A66" s="400" t="str">
        <f aca="false">IF(ISBLANK(Architecture!C253),"",Architecture!C253)</f>
        <v/>
      </c>
      <c r="B66" s="401"/>
      <c r="C66" s="402"/>
      <c r="D66" s="279"/>
      <c r="E66" s="279"/>
      <c r="F66" s="279"/>
      <c r="G66" s="279"/>
      <c r="H66" s="403" t="n">
        <f aca="false">E66+F66</f>
        <v>0</v>
      </c>
      <c r="I66" s="404"/>
      <c r="J66" s="279"/>
      <c r="K66" s="279"/>
      <c r="L66" s="405" t="n">
        <f aca="false">J66*K66</f>
        <v>0</v>
      </c>
      <c r="M66" s="408" t="n">
        <f aca="false">H66+L66</f>
        <v>0</v>
      </c>
      <c r="N66" s="407"/>
      <c r="O66" s="279" t="str">
        <f aca="false">IF(ISNUMBER(D66),D66,"")</f>
        <v/>
      </c>
      <c r="P66" s="279"/>
      <c r="Q66" s="279"/>
      <c r="R66" s="279"/>
      <c r="S66" s="406" t="n">
        <f aca="false">P66+Q66</f>
        <v>0</v>
      </c>
      <c r="T66" s="404"/>
      <c r="U66" s="279"/>
      <c r="V66" s="406" t="str">
        <f aca="false">IF(ISERROR(W66/U66),"",W66/U66)</f>
        <v/>
      </c>
      <c r="W66" s="279"/>
      <c r="X66" s="408" t="n">
        <f aca="false">S66+W66</f>
        <v>0</v>
      </c>
      <c r="Y66" s="279"/>
    </row>
    <row r="67" s="271" customFormat="true" ht="13" hidden="false" customHeight="false" outlineLevel="0" collapsed="false">
      <c r="A67" s="400" t="str">
        <f aca="false">IF(ISBLANK(Architecture!C261),"",Architecture!C261)</f>
        <v/>
      </c>
      <c r="B67" s="401"/>
      <c r="C67" s="402"/>
      <c r="D67" s="279"/>
      <c r="E67" s="279"/>
      <c r="F67" s="279"/>
      <c r="G67" s="279"/>
      <c r="H67" s="403" t="n">
        <f aca="false">E67+F67</f>
        <v>0</v>
      </c>
      <c r="I67" s="404"/>
      <c r="J67" s="279"/>
      <c r="K67" s="279"/>
      <c r="L67" s="405" t="n">
        <f aca="false">J67*K67</f>
        <v>0</v>
      </c>
      <c r="M67" s="408" t="n">
        <f aca="false">H67+L67</f>
        <v>0</v>
      </c>
      <c r="N67" s="407"/>
      <c r="O67" s="279" t="str">
        <f aca="false">IF(ISNUMBER(D67),D67,"")</f>
        <v/>
      </c>
      <c r="P67" s="279"/>
      <c r="Q67" s="279"/>
      <c r="R67" s="279"/>
      <c r="S67" s="406" t="n">
        <f aca="false">P67+Q67</f>
        <v>0</v>
      </c>
      <c r="T67" s="404"/>
      <c r="U67" s="279"/>
      <c r="V67" s="406" t="str">
        <f aca="false">IF(ISERROR(W67/U67),"",W67/U67)</f>
        <v/>
      </c>
      <c r="W67" s="279"/>
      <c r="X67" s="408" t="n">
        <f aca="false">S67+W67</f>
        <v>0</v>
      </c>
      <c r="Y67" s="279"/>
    </row>
    <row r="68" s="271" customFormat="true" ht="13" hidden="false" customHeight="false" outlineLevel="0" collapsed="false">
      <c r="A68" s="400" t="str">
        <f aca="false">IF(ISBLANK(Architecture!C269),"",Architecture!C269)</f>
        <v/>
      </c>
      <c r="B68" s="409"/>
      <c r="C68" s="402"/>
      <c r="D68" s="309"/>
      <c r="E68" s="309"/>
      <c r="F68" s="309"/>
      <c r="G68" s="309"/>
      <c r="H68" s="403" t="n">
        <f aca="false">E68+F68</f>
        <v>0</v>
      </c>
      <c r="I68" s="410"/>
      <c r="J68" s="309"/>
      <c r="K68" s="309"/>
      <c r="L68" s="405" t="n">
        <f aca="false">J68*K68</f>
        <v>0</v>
      </c>
      <c r="M68" s="408" t="n">
        <f aca="false">H68+L68</f>
        <v>0</v>
      </c>
      <c r="N68" s="301"/>
      <c r="O68" s="279" t="str">
        <f aca="false">IF(ISNUMBER(D68),D68,"")</f>
        <v/>
      </c>
      <c r="P68" s="309"/>
      <c r="Q68" s="309"/>
      <c r="R68" s="309"/>
      <c r="S68" s="406" t="n">
        <f aca="false">P68+Q68</f>
        <v>0</v>
      </c>
      <c r="T68" s="410"/>
      <c r="U68" s="309"/>
      <c r="V68" s="406" t="str">
        <f aca="false">IF(ISERROR(W68/U68),"",W68/U68)</f>
        <v/>
      </c>
      <c r="W68" s="309"/>
      <c r="X68" s="408" t="n">
        <f aca="false">S68+W68</f>
        <v>0</v>
      </c>
      <c r="Y68" s="279"/>
    </row>
    <row r="69" s="271" customFormat="true" ht="13" hidden="false" customHeight="false" outlineLevel="0" collapsed="false">
      <c r="A69" s="400" t="str">
        <f aca="false">IF(ISBLANK(Architecture!C277),"",Architecture!C277)</f>
        <v/>
      </c>
      <c r="B69" s="409"/>
      <c r="C69" s="402"/>
      <c r="D69" s="309"/>
      <c r="E69" s="309"/>
      <c r="F69" s="309"/>
      <c r="G69" s="309"/>
      <c r="H69" s="403" t="n">
        <f aca="false">E69+F69</f>
        <v>0</v>
      </c>
      <c r="I69" s="410"/>
      <c r="J69" s="309"/>
      <c r="K69" s="309"/>
      <c r="L69" s="405" t="n">
        <f aca="false">J69*K69</f>
        <v>0</v>
      </c>
      <c r="M69" s="408" t="n">
        <f aca="false">H69+L69</f>
        <v>0</v>
      </c>
      <c r="N69" s="301"/>
      <c r="O69" s="279" t="str">
        <f aca="false">IF(ISNUMBER(D69),D69,"")</f>
        <v/>
      </c>
      <c r="P69" s="309"/>
      <c r="Q69" s="309"/>
      <c r="R69" s="309"/>
      <c r="S69" s="406" t="n">
        <f aca="false">P69+Q69</f>
        <v>0</v>
      </c>
      <c r="T69" s="410"/>
      <c r="U69" s="309"/>
      <c r="V69" s="406" t="str">
        <f aca="false">IF(ISERROR(W69/U69),"",W69/U69)</f>
        <v/>
      </c>
      <c r="W69" s="309"/>
      <c r="X69" s="408" t="n">
        <f aca="false">S69+W69</f>
        <v>0</v>
      </c>
      <c r="Y69" s="279"/>
    </row>
    <row r="70" s="271" customFormat="true" ht="13" hidden="false" customHeight="false" outlineLevel="0" collapsed="false">
      <c r="A70" s="400" t="str">
        <f aca="false">IF(ISBLANK(Architecture!C285),"",Architecture!C285)</f>
        <v/>
      </c>
      <c r="B70" s="409"/>
      <c r="C70" s="402"/>
      <c r="D70" s="309"/>
      <c r="E70" s="309"/>
      <c r="F70" s="309"/>
      <c r="G70" s="309"/>
      <c r="H70" s="403" t="n">
        <f aca="false">E70+F70</f>
        <v>0</v>
      </c>
      <c r="I70" s="410"/>
      <c r="J70" s="309"/>
      <c r="K70" s="309"/>
      <c r="L70" s="405" t="n">
        <f aca="false">J70*K70</f>
        <v>0</v>
      </c>
      <c r="M70" s="408" t="n">
        <f aca="false">H70+L70</f>
        <v>0</v>
      </c>
      <c r="N70" s="301"/>
      <c r="O70" s="279" t="str">
        <f aca="false">IF(ISNUMBER(D70),D70,"")</f>
        <v/>
      </c>
      <c r="P70" s="309"/>
      <c r="Q70" s="309"/>
      <c r="R70" s="309"/>
      <c r="S70" s="406" t="n">
        <f aca="false">P70+Q70</f>
        <v>0</v>
      </c>
      <c r="T70" s="410"/>
      <c r="U70" s="309"/>
      <c r="V70" s="406" t="str">
        <f aca="false">IF(ISERROR(W70/U70),"",W70/U70)</f>
        <v/>
      </c>
      <c r="W70" s="309"/>
      <c r="X70" s="408" t="n">
        <f aca="false">S70+W70</f>
        <v>0</v>
      </c>
      <c r="Y70" s="279"/>
    </row>
    <row r="71" s="413" customFormat="true" ht="13" hidden="false" customHeight="false" outlineLevel="0" collapsed="false">
      <c r="A71" s="411" t="s">
        <v>587</v>
      </c>
      <c r="B71" s="411"/>
      <c r="C71" s="411"/>
      <c r="D71" s="412" t="n">
        <f aca="false">SUM(D51:D70)</f>
        <v>0</v>
      </c>
      <c r="E71" s="412" t="n">
        <f aca="false">SUM(E51:E70)</f>
        <v>0</v>
      </c>
      <c r="F71" s="412" t="n">
        <f aca="false">SUM(F51:F70)</f>
        <v>0</v>
      </c>
      <c r="G71" s="412" t="n">
        <f aca="false">SUM(G51:G70)</f>
        <v>0</v>
      </c>
      <c r="H71" s="412" t="n">
        <f aca="false">SUM(H51:H70)</f>
        <v>0</v>
      </c>
      <c r="I71" s="412"/>
      <c r="J71" s="412" t="n">
        <f aca="false">SUM(J51:J70)</f>
        <v>0</v>
      </c>
      <c r="K71" s="412"/>
      <c r="L71" s="412" t="n">
        <f aca="false">SUM(L51:L70)</f>
        <v>0</v>
      </c>
      <c r="M71" s="412" t="n">
        <f aca="false">SUM(M51:M70)</f>
        <v>0</v>
      </c>
      <c r="N71" s="301"/>
      <c r="O71" s="412" t="n">
        <f aca="false">SUM(O51:O70)</f>
        <v>0</v>
      </c>
      <c r="P71" s="412" t="n">
        <f aca="false">SUM(P51:P70)</f>
        <v>0</v>
      </c>
      <c r="Q71" s="412" t="n">
        <f aca="false">SUM(Q51:Q70)</f>
        <v>0</v>
      </c>
      <c r="R71" s="412" t="n">
        <f aca="false">SUM(R51:R70)</f>
        <v>0</v>
      </c>
      <c r="S71" s="412" t="n">
        <f aca="false">SUM(S51:S70)</f>
        <v>0</v>
      </c>
      <c r="T71" s="412" t="n">
        <f aca="false">SUM(T51:T70)</f>
        <v>0</v>
      </c>
      <c r="U71" s="412" t="n">
        <f aca="false">SUM(U51:U70)</f>
        <v>0</v>
      </c>
      <c r="V71" s="412"/>
      <c r="W71" s="412" t="n">
        <f aca="false">SUM(W51:W70)</f>
        <v>0</v>
      </c>
      <c r="X71" s="412" t="n">
        <f aca="false">SUM(X51:X70)</f>
        <v>0</v>
      </c>
      <c r="Y71" s="412"/>
      <c r="Z71" s="412"/>
    </row>
    <row r="72" s="413" customFormat="true" ht="13" hidden="true" customHeight="false" outlineLevel="0" collapsed="false">
      <c r="A72" s="414"/>
      <c r="B72" s="414"/>
      <c r="C72" s="414"/>
      <c r="D72" s="301"/>
      <c r="E72" s="301"/>
      <c r="F72" s="301"/>
      <c r="G72" s="301"/>
      <c r="H72" s="301"/>
      <c r="I72" s="301"/>
      <c r="J72" s="301"/>
      <c r="K72" s="301"/>
      <c r="L72" s="301"/>
      <c r="M72" s="301"/>
    </row>
    <row r="73" s="271" customFormat="true" ht="13" hidden="true" customHeight="false" outlineLevel="0" collapsed="false">
      <c r="A73" s="333"/>
      <c r="L73" s="295"/>
      <c r="M73" s="295"/>
      <c r="N73" s="295"/>
    </row>
    <row r="74" s="24" customFormat="true" ht="13" hidden="true" customHeight="false" outlineLevel="0" collapsed="false">
      <c r="A74" s="277" t="s">
        <v>588</v>
      </c>
    </row>
    <row r="75" s="24" customFormat="true" ht="13" hidden="true" customHeight="false" outlineLevel="0" collapsed="false">
      <c r="C75" s="415" t="n">
        <f aca="false">L71</f>
        <v>0</v>
      </c>
    </row>
    <row r="76" s="24" customFormat="true" ht="13" hidden="true" customHeight="false" outlineLevel="0" collapsed="false">
      <c r="C76" s="416" t="n">
        <f aca="false">IF(ISERR(SUM('Historical Data'!D121:D125)/SUM('Historical Data'!B121:B125)),0,SUM('Historical Data'!D121:D125)/SUM('Historical Data'!B121:B125))</f>
        <v>0</v>
      </c>
    </row>
    <row r="77" s="24" customFormat="true" ht="13" hidden="true" customHeight="false" outlineLevel="0" collapsed="false">
      <c r="C77" s="415" t="n">
        <f aca="false">CEILING(C75*C76,1)</f>
        <v>0</v>
      </c>
    </row>
    <row r="78" s="24" customFormat="true" ht="13" hidden="true" customHeight="false" outlineLevel="0" collapsed="false">
      <c r="C78" s="416" t="n">
        <f aca="false">IF(ISERR(CORREL('Historical Data'!B121:B125,'Historical Data'!D121:D125)^2),0,CORREL('Historical Data'!B121:B125,'Historical Data'!D121:D125)^2)</f>
        <v>0</v>
      </c>
      <c r="D78" s="24" t="str">
        <f aca="false">IF(C78&gt;=0.75,"High",IF(C78&gt;=0.5,"Medium","Low"))</f>
        <v>Low</v>
      </c>
      <c r="K78" s="417"/>
    </row>
    <row r="79" s="24" customFormat="true" ht="13" hidden="true" customHeight="false" outlineLevel="0" collapsed="false">
      <c r="C79" s="26"/>
    </row>
    <row r="80" s="24" customFormat="true" ht="13" hidden="true" customHeight="false" outlineLevel="0" collapsed="false">
      <c r="A80" s="277" t="s">
        <v>589</v>
      </c>
      <c r="C80" s="26"/>
    </row>
    <row r="81" s="24" customFormat="true" ht="13" hidden="true" customHeight="false" outlineLevel="0" collapsed="false">
      <c r="A81" s="271"/>
      <c r="C81" s="415" t="str">
        <f aca="false">'Historical Data'!B128</f>
        <v/>
      </c>
    </row>
    <row r="82" s="24" customFormat="true" ht="13" hidden="true" customHeight="false" outlineLevel="0" collapsed="false">
      <c r="C82" s="416" t="n">
        <f aca="false">IF(ISERR(SUM('Historical Data'!F121:F125)/SUM('Historical Data'!D121:D125)),0,SUM('Historical Data'!F121:F125)/SUM('Historical Data'!D121:D125))</f>
        <v>0</v>
      </c>
    </row>
    <row r="83" s="24" customFormat="true" ht="13" hidden="true" customHeight="false" outlineLevel="0" collapsed="false">
      <c r="C83" s="415" t="n">
        <f aca="false">CEILING(C77*C82,1)</f>
        <v>0</v>
      </c>
    </row>
    <row r="84" s="24" customFormat="true" ht="13" hidden="true" customHeight="false" outlineLevel="0" collapsed="false">
      <c r="C84" s="415" t="n">
        <f aca="false">FLOOR(C77*MIN('Historical Data'!$H$121:$H$124),1)</f>
        <v>0</v>
      </c>
    </row>
    <row r="85" s="24" customFormat="true" ht="13" hidden="true" customHeight="false" outlineLevel="0" collapsed="false">
      <c r="C85" s="415" t="n">
        <f aca="false">CEILING(C77*MAX('Historical Data'!$H$121:$H$124),1)</f>
        <v>0</v>
      </c>
    </row>
    <row r="86" s="24" customFormat="true" ht="13" hidden="true" customHeight="false" outlineLevel="0" collapsed="false">
      <c r="C86" s="416" t="n">
        <f aca="false">IF(ISERR(CORREL('Historical Data'!F121:F125,'Historical Data'!D121:D125)^2),0,CORREL('Historical Data'!F121:F125,'Historical Data'!D121:D125)^2)</f>
        <v>0</v>
      </c>
      <c r="D86" s="24" t="str">
        <f aca="false">IF(MIN(C86,C78)&gt;=0.75,"High",IF(MIN(C86,C78)&gt;=0.5,"Medium","Low"))</f>
        <v>Low</v>
      </c>
    </row>
    <row r="87" s="24" customFormat="true" ht="13" hidden="true" customHeight="false" outlineLevel="0" collapsed="false"/>
    <row r="88" s="24" customFormat="true" ht="13" hidden="false" customHeight="false" outlineLevel="0" collapsed="false"/>
    <row r="89" s="24" customFormat="true" ht="13" hidden="false" customHeight="false" outlineLevel="0" collapsed="false">
      <c r="A89" s="271" t="s">
        <v>590</v>
      </c>
      <c r="B89" s="271" t="s">
        <v>591</v>
      </c>
      <c r="D89" s="290" t="n">
        <f aca="false">M71</f>
        <v>0</v>
      </c>
      <c r="E89" s="290"/>
      <c r="F89" s="290"/>
      <c r="G89" s="290"/>
      <c r="H89" s="290"/>
      <c r="I89" s="290"/>
      <c r="J89" s="290"/>
    </row>
    <row r="90" s="24" customFormat="true" ht="13" hidden="false" customHeight="false" outlineLevel="0" collapsed="false">
      <c r="A90" s="277"/>
      <c r="B90" s="24" t="s">
        <v>592</v>
      </c>
      <c r="D90" s="286"/>
      <c r="E90" s="285"/>
      <c r="F90" s="285"/>
      <c r="G90" s="285"/>
      <c r="H90" s="285"/>
      <c r="I90" s="285"/>
      <c r="J90" s="285"/>
      <c r="K90" s="23"/>
      <c r="L90" s="23"/>
      <c r="M90" s="23"/>
      <c r="N90" s="23"/>
      <c r="O90" s="271" t="s">
        <v>593</v>
      </c>
      <c r="P90" s="271" t="s">
        <v>594</v>
      </c>
      <c r="Q90" s="290" t="n">
        <f aca="false">X71</f>
        <v>0</v>
      </c>
    </row>
    <row r="91" s="24" customFormat="true" ht="13" hidden="false" customHeight="false" outlineLevel="0" collapsed="false">
      <c r="B91" s="24" t="s">
        <v>595</v>
      </c>
      <c r="D91" s="286"/>
      <c r="E91" s="285"/>
      <c r="F91" s="285"/>
      <c r="G91" s="285"/>
      <c r="H91" s="285"/>
      <c r="I91" s="285"/>
      <c r="J91" s="285"/>
      <c r="K91" s="23"/>
    </row>
    <row r="92" s="24" customFormat="true" ht="83" hidden="true" customHeight="true" outlineLevel="0" collapsed="false">
      <c r="B92" s="374" t="s">
        <v>596</v>
      </c>
      <c r="D92" s="418"/>
      <c r="E92" s="418"/>
      <c r="F92" s="418"/>
      <c r="G92" s="418"/>
      <c r="H92" s="418"/>
      <c r="I92" s="418"/>
      <c r="J92" s="418"/>
      <c r="K92" s="418"/>
      <c r="L92" s="418"/>
      <c r="M92" s="418"/>
      <c r="N92" s="418"/>
      <c r="O92" s="418"/>
      <c r="P92" s="418"/>
      <c r="Q92" s="419"/>
      <c r="R92" s="419"/>
      <c r="S92" s="23"/>
    </row>
    <row r="93" customFormat="false" ht="13" hidden="false" customHeight="false" outlineLevel="0" collapsed="false">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customFormat="false" ht="13" hidden="false" customHeight="false" outlineLevel="0" collapsed="false">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sheetData>
  <sheetProtection sheet="true" objects="true" scenarios="true"/>
  <mergeCells count="7">
    <mergeCell ref="D48:M48"/>
    <mergeCell ref="O48:Y48"/>
    <mergeCell ref="D49:H49"/>
    <mergeCell ref="J49:L49"/>
    <mergeCell ref="O49:S49"/>
    <mergeCell ref="U49:W49"/>
    <mergeCell ref="D92:P92"/>
  </mergeCells>
  <dataValidations count="3">
    <dataValidation allowBlank="true" operator="between" showDropDown="false" showErrorMessage="true" showInputMessage="true" sqref="B51:B70" type="list">
      <formula1>$F$34:$F$36</formula1>
      <formula2>0</formula2>
    </dataValidation>
    <dataValidation allowBlank="true" operator="between" showDropDown="false" showErrorMessage="true" showInputMessage="true" sqref="C51:C70" type="list">
      <formula1>$G$40:$G$44</formula1>
      <formula2>0</formula2>
    </dataValidation>
    <dataValidation allowBlank="true" operator="between" showDropDown="false" showErrorMessage="true" showInputMessage="true" sqref="Y51:Y70" type="list">
      <formula1>$B$32:$B$33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P91" activeCellId="0" sqref="P91"/>
    </sheetView>
  </sheetViews>
  <sheetFormatPr defaultColWidth="10.6875" defaultRowHeight="13" zeroHeight="false" outlineLevelRow="0" outlineLevelCol="0"/>
  <cols>
    <col collapsed="false" customWidth="true" hidden="false" outlineLevel="0" max="1" min="1" style="0" width="16.83"/>
    <col collapsed="false" customWidth="true" hidden="false" outlineLevel="0" max="5" min="2" style="0" width="14.34"/>
    <col collapsed="false" customWidth="true" hidden="false" outlineLevel="0" max="6" min="6" style="0" width="3.66"/>
    <col collapsed="false" customWidth="true" hidden="false" outlineLevel="0" max="7" min="7" style="0" width="14.34"/>
    <col collapsed="false" customWidth="true" hidden="false" outlineLevel="0" max="10" min="8" style="0" width="14.16"/>
  </cols>
  <sheetData>
    <row r="1" s="24" customFormat="true" ht="20" hidden="false" customHeight="false" outlineLevel="0" collapsed="false">
      <c r="A1" s="376" t="s">
        <v>570</v>
      </c>
      <c r="B1" s="23"/>
      <c r="C1" s="23"/>
      <c r="D1" s="23"/>
      <c r="E1" s="23"/>
      <c r="F1" s="23"/>
      <c r="G1" s="23"/>
      <c r="H1" s="23"/>
      <c r="I1" s="23"/>
      <c r="J1" s="23"/>
      <c r="K1" s="23"/>
      <c r="L1" s="23"/>
    </row>
    <row r="2" s="24" customFormat="true" ht="14" hidden="true" customHeight="false" outlineLevel="0" collapsed="false">
      <c r="A2" s="326"/>
      <c r="B2" s="326"/>
      <c r="C2" s="326"/>
      <c r="D2" s="326"/>
      <c r="E2" s="326"/>
      <c r="F2" s="326"/>
      <c r="G2" s="326"/>
    </row>
    <row r="3" s="24" customFormat="true" ht="20" hidden="true" customHeight="false" outlineLevel="0" collapsed="false">
      <c r="A3" s="420" t="s">
        <v>454</v>
      </c>
      <c r="B3" s="331"/>
      <c r="C3" s="331"/>
      <c r="D3" s="331"/>
      <c r="E3" s="331"/>
      <c r="F3" s="331"/>
      <c r="G3" s="331"/>
      <c r="H3" s="331"/>
    </row>
    <row r="4" s="24" customFormat="true" ht="13" hidden="true" customHeight="false" outlineLevel="0" collapsed="false">
      <c r="A4" s="331" t="s">
        <v>455</v>
      </c>
      <c r="B4" s="421" t="n">
        <v>36526</v>
      </c>
      <c r="C4" s="421"/>
      <c r="D4" s="331"/>
      <c r="E4" s="331" t="s">
        <v>456</v>
      </c>
      <c r="F4" s="331" t="s">
        <v>457</v>
      </c>
      <c r="G4" s="331"/>
      <c r="H4" s="331"/>
    </row>
    <row r="5" s="24" customFormat="true" ht="13" hidden="true" customHeight="false" outlineLevel="0" collapsed="false">
      <c r="A5" s="331" t="s">
        <v>458</v>
      </c>
      <c r="B5" s="421" t="n">
        <v>43831</v>
      </c>
      <c r="C5" s="421"/>
      <c r="D5" s="331"/>
      <c r="E5" s="331"/>
      <c r="F5" s="331" t="s">
        <v>459</v>
      </c>
      <c r="G5" s="331"/>
      <c r="H5" s="331"/>
    </row>
    <row r="6" s="24" customFormat="true" ht="13" hidden="true" customHeight="false" outlineLevel="0" collapsed="false">
      <c r="A6" s="331" t="s">
        <v>460</v>
      </c>
      <c r="B6" s="422" t="s">
        <v>463</v>
      </c>
      <c r="C6" s="422"/>
      <c r="D6" s="331"/>
      <c r="E6" s="331"/>
      <c r="F6" s="331" t="s">
        <v>461</v>
      </c>
      <c r="G6" s="331"/>
      <c r="H6" s="331"/>
    </row>
    <row r="7" s="24" customFormat="true" ht="13" hidden="true" customHeight="false" outlineLevel="0" collapsed="false">
      <c r="A7" s="331"/>
      <c r="B7" s="422" t="s">
        <v>37</v>
      </c>
      <c r="C7" s="422"/>
      <c r="D7" s="331"/>
      <c r="E7" s="331"/>
      <c r="F7" s="422" t="s">
        <v>462</v>
      </c>
      <c r="G7" s="331"/>
      <c r="H7" s="331"/>
    </row>
    <row r="8" s="24" customFormat="true" ht="13" hidden="true" customHeight="false" outlineLevel="0" collapsed="false">
      <c r="A8" s="331"/>
      <c r="B8" s="422" t="s">
        <v>88</v>
      </c>
      <c r="C8" s="422"/>
      <c r="D8" s="331"/>
      <c r="E8" s="331"/>
      <c r="F8" s="422" t="s">
        <v>464</v>
      </c>
      <c r="G8" s="331"/>
      <c r="H8" s="331"/>
    </row>
    <row r="9" s="24" customFormat="true" ht="13" hidden="true" customHeight="false" outlineLevel="0" collapsed="false">
      <c r="A9" s="331"/>
      <c r="B9" s="422" t="s">
        <v>466</v>
      </c>
      <c r="C9" s="422"/>
      <c r="D9" s="331"/>
      <c r="E9" s="331"/>
      <c r="F9" s="331" t="s">
        <v>465</v>
      </c>
      <c r="G9" s="331"/>
      <c r="H9" s="331"/>
    </row>
    <row r="10" s="24" customFormat="true" ht="13" hidden="true" customHeight="false" outlineLevel="0" collapsed="false">
      <c r="A10" s="331"/>
      <c r="B10" s="422" t="s">
        <v>67</v>
      </c>
      <c r="C10" s="422"/>
      <c r="D10" s="331"/>
      <c r="E10" s="331"/>
      <c r="F10" s="331" t="s">
        <v>467</v>
      </c>
      <c r="G10" s="331"/>
      <c r="H10" s="331"/>
    </row>
    <row r="11" s="24" customFormat="true" ht="13" hidden="true" customHeight="false" outlineLevel="0" collapsed="false">
      <c r="A11" s="331"/>
      <c r="B11" s="422" t="s">
        <v>31</v>
      </c>
      <c r="C11" s="422"/>
      <c r="D11" s="331"/>
      <c r="E11" s="331"/>
      <c r="F11" s="331" t="s">
        <v>468</v>
      </c>
      <c r="G11" s="331"/>
      <c r="H11" s="331"/>
    </row>
    <row r="12" s="24" customFormat="true" ht="13" hidden="true" customHeight="false" outlineLevel="0" collapsed="false">
      <c r="A12" s="331"/>
      <c r="B12" s="422" t="s">
        <v>471</v>
      </c>
      <c r="C12" s="422"/>
      <c r="D12" s="331"/>
      <c r="E12" s="331"/>
      <c r="F12" s="331" t="s">
        <v>469</v>
      </c>
      <c r="G12" s="331"/>
      <c r="H12" s="331"/>
    </row>
    <row r="13" s="24" customFormat="true" ht="13" hidden="true" customHeight="false" outlineLevel="0" collapsed="false">
      <c r="A13" s="331"/>
      <c r="B13" s="422" t="s">
        <v>470</v>
      </c>
      <c r="C13" s="422"/>
      <c r="D13" s="331"/>
      <c r="E13" s="331"/>
      <c r="F13" s="331"/>
      <c r="G13" s="331"/>
      <c r="H13" s="331"/>
    </row>
    <row r="14" s="24" customFormat="true" ht="13" hidden="true" customHeight="false" outlineLevel="0" collapsed="false">
      <c r="A14" s="331" t="s">
        <v>472</v>
      </c>
      <c r="B14" s="331" t="s">
        <v>473</v>
      </c>
      <c r="C14" s="331"/>
      <c r="D14" s="331"/>
      <c r="E14" s="331"/>
      <c r="F14" s="331"/>
      <c r="G14" s="331"/>
      <c r="H14" s="331"/>
    </row>
    <row r="15" s="24" customFormat="true" ht="13" hidden="true" customHeight="false" outlineLevel="0" collapsed="false">
      <c r="A15" s="331"/>
      <c r="B15" s="331" t="s">
        <v>476</v>
      </c>
      <c r="C15" s="331"/>
      <c r="D15" s="331"/>
      <c r="E15" s="331" t="s">
        <v>445</v>
      </c>
      <c r="F15" s="331" t="s">
        <v>597</v>
      </c>
      <c r="G15" s="331"/>
      <c r="H15" s="331"/>
    </row>
    <row r="16" s="24" customFormat="true" ht="13" hidden="true" customHeight="false" outlineLevel="0" collapsed="false">
      <c r="A16" s="331"/>
      <c r="B16" s="331" t="s">
        <v>477</v>
      </c>
      <c r="C16" s="331"/>
      <c r="D16" s="331"/>
      <c r="E16" s="331"/>
      <c r="F16" s="331" t="s">
        <v>598</v>
      </c>
      <c r="G16" s="331"/>
      <c r="H16" s="331"/>
    </row>
    <row r="17" s="24" customFormat="true" ht="13" hidden="true" customHeight="false" outlineLevel="0" collapsed="false">
      <c r="A17" s="331"/>
      <c r="B17" s="331" t="s">
        <v>478</v>
      </c>
      <c r="C17" s="331"/>
      <c r="D17" s="331"/>
      <c r="E17" s="331" t="s">
        <v>599</v>
      </c>
      <c r="F17" s="331" t="s">
        <v>600</v>
      </c>
      <c r="G17" s="331"/>
      <c r="H17" s="331"/>
    </row>
    <row r="18" s="24" customFormat="true" ht="13" hidden="true" customHeight="false" outlineLevel="0" collapsed="false">
      <c r="A18" s="331"/>
      <c r="B18" s="331" t="s">
        <v>479</v>
      </c>
      <c r="C18" s="331"/>
      <c r="D18" s="331"/>
      <c r="E18" s="331"/>
      <c r="F18" s="331" t="s">
        <v>601</v>
      </c>
      <c r="G18" s="331"/>
      <c r="H18" s="331"/>
    </row>
    <row r="19" s="24" customFormat="true" ht="13" hidden="true" customHeight="false" outlineLevel="0" collapsed="false">
      <c r="A19" s="331"/>
      <c r="B19" s="331" t="s">
        <v>480</v>
      </c>
      <c r="C19" s="331"/>
      <c r="D19" s="331"/>
      <c r="E19" s="331"/>
      <c r="F19" s="331" t="s">
        <v>602</v>
      </c>
      <c r="G19" s="331"/>
      <c r="H19" s="331"/>
    </row>
    <row r="20" s="24" customFormat="true" ht="13" hidden="true" customHeight="false" outlineLevel="0" collapsed="false">
      <c r="A20" s="331"/>
      <c r="B20" s="331" t="s">
        <v>481</v>
      </c>
      <c r="C20" s="331"/>
      <c r="D20" s="331"/>
      <c r="E20" s="331"/>
      <c r="F20" s="331" t="s">
        <v>603</v>
      </c>
      <c r="G20" s="331"/>
      <c r="H20" s="331"/>
    </row>
    <row r="21" s="24" customFormat="true" ht="13" hidden="true" customHeight="false" outlineLevel="0" collapsed="false">
      <c r="A21" s="331"/>
      <c r="B21" s="331" t="s">
        <v>482</v>
      </c>
      <c r="C21" s="331"/>
      <c r="D21" s="331"/>
      <c r="E21" s="331" t="s">
        <v>604</v>
      </c>
      <c r="F21" s="331" t="s">
        <v>602</v>
      </c>
      <c r="G21" s="331"/>
      <c r="H21" s="331"/>
    </row>
    <row r="22" s="24" customFormat="true" ht="13" hidden="true" customHeight="false" outlineLevel="0" collapsed="false">
      <c r="A22" s="331"/>
      <c r="B22" s="331" t="s">
        <v>483</v>
      </c>
      <c r="C22" s="331"/>
      <c r="D22" s="331"/>
      <c r="E22" s="331"/>
      <c r="F22" s="331" t="s">
        <v>550</v>
      </c>
      <c r="G22" s="331"/>
      <c r="H22" s="331"/>
    </row>
    <row r="23" s="24" customFormat="true" ht="13" hidden="true" customHeight="false" outlineLevel="0" collapsed="false">
      <c r="A23" s="331"/>
      <c r="B23" s="331" t="s">
        <v>484</v>
      </c>
      <c r="C23" s="331"/>
      <c r="D23" s="331"/>
      <c r="E23" s="331"/>
      <c r="F23" s="331"/>
      <c r="G23" s="331"/>
      <c r="H23" s="331"/>
    </row>
    <row r="24" s="24" customFormat="true" ht="13" hidden="true" customHeight="false" outlineLevel="0" collapsed="false">
      <c r="A24" s="331" t="s">
        <v>486</v>
      </c>
      <c r="B24" s="331" t="s">
        <v>487</v>
      </c>
      <c r="C24" s="331"/>
      <c r="D24" s="331"/>
      <c r="E24" s="331"/>
      <c r="F24" s="331"/>
      <c r="G24" s="331"/>
      <c r="H24" s="331"/>
    </row>
    <row r="25" s="26" customFormat="true" ht="13" hidden="true" customHeight="false" outlineLevel="0" collapsed="false">
      <c r="A25" s="331"/>
      <c r="B25" s="331" t="s">
        <v>488</v>
      </c>
      <c r="C25" s="331"/>
      <c r="D25" s="331"/>
      <c r="E25" s="331"/>
      <c r="F25" s="331"/>
      <c r="G25" s="331"/>
      <c r="H25" s="331"/>
    </row>
    <row r="26" s="24" customFormat="true" ht="13" hidden="true" customHeight="false" outlineLevel="0" collapsed="false">
      <c r="A26" s="331" t="s">
        <v>489</v>
      </c>
      <c r="B26" s="331" t="s">
        <v>490</v>
      </c>
      <c r="C26" s="331"/>
      <c r="D26" s="331"/>
      <c r="E26" s="331"/>
      <c r="F26" s="331"/>
      <c r="G26" s="331"/>
      <c r="H26" s="331"/>
    </row>
    <row r="27" s="24" customFormat="true" ht="13" hidden="true" customHeight="false" outlineLevel="0" collapsed="false">
      <c r="A27" s="331"/>
      <c r="B27" s="331" t="s">
        <v>491</v>
      </c>
      <c r="C27" s="331"/>
      <c r="D27" s="331"/>
      <c r="E27" s="331"/>
      <c r="F27" s="331"/>
      <c r="G27" s="331"/>
      <c r="H27" s="331"/>
    </row>
    <row r="28" s="24" customFormat="true" ht="13" hidden="true" customHeight="false" outlineLevel="0" collapsed="false">
      <c r="A28" s="331"/>
      <c r="B28" s="331" t="s">
        <v>492</v>
      </c>
      <c r="C28" s="331"/>
      <c r="D28" s="331"/>
      <c r="E28" s="331"/>
      <c r="F28" s="331"/>
      <c r="G28" s="331"/>
      <c r="H28" s="331"/>
    </row>
    <row r="29" s="24" customFormat="true" ht="13" hidden="true" customHeight="false" outlineLevel="0" collapsed="false">
      <c r="A29" s="331"/>
      <c r="B29" s="331" t="s">
        <v>449</v>
      </c>
      <c r="C29" s="331"/>
      <c r="D29" s="331"/>
      <c r="E29" s="331"/>
      <c r="F29" s="331"/>
      <c r="G29" s="331"/>
      <c r="H29" s="331"/>
    </row>
    <row r="30" s="24" customFormat="true" ht="13" hidden="true" customHeight="false" outlineLevel="0" collapsed="false">
      <c r="A30" s="331" t="s">
        <v>605</v>
      </c>
      <c r="B30" s="331" t="s">
        <v>557</v>
      </c>
      <c r="C30" s="331"/>
      <c r="D30" s="331"/>
      <c r="E30" s="331"/>
      <c r="F30" s="331"/>
      <c r="G30" s="331"/>
      <c r="H30" s="331"/>
    </row>
    <row r="31" s="24" customFormat="true" ht="13" hidden="true" customHeight="false" outlineLevel="0" collapsed="false">
      <c r="A31" s="331"/>
      <c r="B31" s="331" t="s">
        <v>558</v>
      </c>
      <c r="C31" s="331"/>
      <c r="D31" s="331"/>
      <c r="E31" s="331"/>
      <c r="F31" s="331"/>
      <c r="G31" s="331"/>
      <c r="H31" s="331"/>
    </row>
    <row r="32" s="24" customFormat="true" ht="13" hidden="true" customHeight="false" outlineLevel="0" collapsed="false">
      <c r="A32" s="331" t="s">
        <v>493</v>
      </c>
      <c r="B32" s="331" t="s">
        <v>415</v>
      </c>
      <c r="C32" s="331"/>
      <c r="D32" s="331"/>
      <c r="E32" s="331"/>
      <c r="F32" s="331"/>
      <c r="G32" s="331"/>
      <c r="H32" s="331"/>
    </row>
    <row r="33" s="24" customFormat="true" ht="13" hidden="true" customHeight="false" outlineLevel="0" collapsed="false">
      <c r="A33" s="331"/>
      <c r="B33" s="331" t="s">
        <v>416</v>
      </c>
      <c r="C33" s="331"/>
      <c r="D33" s="331"/>
      <c r="E33" s="331"/>
      <c r="F33" s="331"/>
      <c r="G33" s="331"/>
      <c r="H33" s="331"/>
    </row>
    <row r="34" s="24" customFormat="true" ht="13" hidden="true" customHeight="false" outlineLevel="0" collapsed="false">
      <c r="A34" s="331"/>
      <c r="B34" s="331" t="s">
        <v>417</v>
      </c>
      <c r="C34" s="331"/>
      <c r="D34" s="331"/>
      <c r="E34" s="331"/>
      <c r="F34" s="331"/>
      <c r="G34" s="331"/>
      <c r="H34" s="331"/>
    </row>
    <row r="35" s="24" customFormat="true" ht="13" hidden="true" customHeight="false" outlineLevel="0" collapsed="false">
      <c r="A35" s="331"/>
      <c r="B35" s="331" t="s">
        <v>418</v>
      </c>
      <c r="C35" s="331"/>
      <c r="D35" s="331"/>
      <c r="E35" s="331"/>
      <c r="F35" s="331"/>
      <c r="G35" s="331"/>
      <c r="H35" s="331"/>
    </row>
    <row r="36" s="24" customFormat="true" ht="13" hidden="true" customHeight="false" outlineLevel="0" collapsed="false">
      <c r="A36" s="331"/>
      <c r="B36" s="331" t="s">
        <v>419</v>
      </c>
      <c r="C36" s="331"/>
      <c r="D36" s="331"/>
      <c r="E36" s="331"/>
      <c r="F36" s="331"/>
      <c r="G36" s="331"/>
      <c r="H36" s="331"/>
    </row>
    <row r="37" s="24" customFormat="true" ht="13" hidden="true" customHeight="false" outlineLevel="0" collapsed="false">
      <c r="A37" s="331" t="s">
        <v>559</v>
      </c>
      <c r="B37" s="331" t="s">
        <v>560</v>
      </c>
      <c r="C37" s="331"/>
      <c r="D37" s="331"/>
      <c r="E37" s="331"/>
      <c r="F37" s="331"/>
      <c r="G37" s="331"/>
      <c r="H37" s="331"/>
    </row>
    <row r="38" s="24" customFormat="true" ht="13" hidden="true" customHeight="false" outlineLevel="0" collapsed="false">
      <c r="A38" s="331"/>
      <c r="B38" s="331" t="s">
        <v>561</v>
      </c>
      <c r="C38" s="331"/>
      <c r="D38" s="331"/>
      <c r="E38" s="331"/>
      <c r="F38" s="331"/>
      <c r="G38" s="331"/>
      <c r="H38" s="331"/>
    </row>
    <row r="39" s="24" customFormat="true" ht="13" hidden="true" customHeight="false" outlineLevel="0" collapsed="false">
      <c r="A39" s="331"/>
      <c r="B39" s="331" t="s">
        <v>562</v>
      </c>
      <c r="C39" s="331"/>
      <c r="D39" s="331"/>
      <c r="E39" s="331"/>
      <c r="F39" s="331"/>
      <c r="G39" s="331"/>
      <c r="H39" s="331"/>
    </row>
    <row r="40" s="24" customFormat="true" ht="13" hidden="true" customHeight="false" outlineLevel="0" collapsed="false">
      <c r="A40" s="331"/>
      <c r="B40" s="331"/>
      <c r="C40" s="331"/>
      <c r="D40" s="331"/>
      <c r="E40" s="331"/>
      <c r="F40" s="331"/>
      <c r="G40" s="331"/>
      <c r="H40" s="331"/>
    </row>
    <row r="41" s="24" customFormat="true" ht="13" hidden="true" customHeight="false" outlineLevel="0" collapsed="false">
      <c r="A41" s="331"/>
      <c r="B41" s="331"/>
      <c r="C41" s="331"/>
      <c r="D41" s="331"/>
      <c r="E41" s="331"/>
      <c r="F41" s="331"/>
      <c r="G41" s="331"/>
      <c r="H41" s="331"/>
    </row>
    <row r="42" s="24" customFormat="true" ht="20" hidden="false" customHeight="false" outlineLevel="0" collapsed="false">
      <c r="A42" s="376"/>
      <c r="B42" s="423" t="s">
        <v>571</v>
      </c>
      <c r="C42" s="423"/>
      <c r="D42" s="423"/>
      <c r="E42" s="423"/>
      <c r="F42" s="382"/>
      <c r="G42" s="423" t="s">
        <v>397</v>
      </c>
      <c r="H42" s="423"/>
      <c r="I42" s="423"/>
      <c r="J42" s="423"/>
      <c r="K42" s="23"/>
      <c r="L42" s="23"/>
    </row>
    <row r="43" s="271" customFormat="true" ht="13" hidden="false" customHeight="false" outlineLevel="0" collapsed="false">
      <c r="A43" s="333" t="s">
        <v>606</v>
      </c>
      <c r="B43" s="302" t="s">
        <v>607</v>
      </c>
      <c r="C43" s="303" t="s">
        <v>608</v>
      </c>
      <c r="D43" s="303" t="s">
        <v>609</v>
      </c>
      <c r="E43" s="304" t="s">
        <v>610</v>
      </c>
      <c r="F43" s="295"/>
      <c r="G43" s="302" t="s">
        <v>607</v>
      </c>
      <c r="H43" s="303" t="s">
        <v>608</v>
      </c>
      <c r="I43" s="303" t="s">
        <v>609</v>
      </c>
      <c r="J43" s="304" t="s">
        <v>610</v>
      </c>
      <c r="K43" s="235"/>
      <c r="L43" s="235"/>
    </row>
    <row r="44" s="271" customFormat="true" ht="13" hidden="false" customHeight="false" outlineLevel="0" collapsed="false">
      <c r="A44" s="400"/>
      <c r="B44" s="279"/>
      <c r="C44" s="279"/>
      <c r="D44" s="279"/>
      <c r="E44" s="279"/>
      <c r="F44" s="407"/>
      <c r="G44" s="424" t="str">
        <f aca="false">IF(ISNUMBER(B44),B44,"")</f>
        <v/>
      </c>
      <c r="H44" s="424"/>
      <c r="I44" s="424"/>
      <c r="J44" s="424"/>
      <c r="K44" s="235"/>
      <c r="L44" s="235"/>
    </row>
    <row r="45" s="271" customFormat="true" ht="13" hidden="false" customHeight="false" outlineLevel="0" collapsed="false">
      <c r="A45" s="400"/>
      <c r="B45" s="279"/>
      <c r="C45" s="279"/>
      <c r="D45" s="279"/>
      <c r="E45" s="279"/>
      <c r="F45" s="407"/>
      <c r="G45" s="424" t="str">
        <f aca="false">IF(ISNUMBER(B45),B45,"")</f>
        <v/>
      </c>
      <c r="H45" s="279"/>
      <c r="I45" s="279"/>
      <c r="J45" s="279"/>
      <c r="K45" s="235"/>
      <c r="L45" s="235"/>
    </row>
    <row r="46" s="271" customFormat="true" ht="13" hidden="false" customHeight="false" outlineLevel="0" collapsed="false">
      <c r="A46" s="400"/>
      <c r="B46" s="279"/>
      <c r="C46" s="279"/>
      <c r="D46" s="279"/>
      <c r="E46" s="279"/>
      <c r="F46" s="407"/>
      <c r="G46" s="424" t="str">
        <f aca="false">IF(ISNUMBER(B46),B46,"")</f>
        <v/>
      </c>
      <c r="H46" s="279"/>
      <c r="I46" s="279"/>
      <c r="J46" s="279"/>
      <c r="K46" s="235"/>
      <c r="L46" s="235"/>
    </row>
    <row r="47" s="271" customFormat="true" ht="13" hidden="false" customHeight="false" outlineLevel="0" collapsed="false">
      <c r="A47" s="400"/>
      <c r="B47" s="279"/>
      <c r="C47" s="279"/>
      <c r="D47" s="279"/>
      <c r="E47" s="279"/>
      <c r="F47" s="407"/>
      <c r="G47" s="424" t="str">
        <f aca="false">IF(ISNUMBER(B47),B47,"")</f>
        <v/>
      </c>
      <c r="H47" s="279"/>
      <c r="I47" s="279"/>
      <c r="J47" s="279"/>
      <c r="K47" s="235"/>
      <c r="L47" s="235"/>
    </row>
    <row r="48" s="271" customFormat="true" ht="13" hidden="false" customHeight="false" outlineLevel="0" collapsed="false">
      <c r="A48" s="400"/>
      <c r="B48" s="279"/>
      <c r="C48" s="279"/>
      <c r="D48" s="279"/>
      <c r="E48" s="279"/>
      <c r="F48" s="407"/>
      <c r="G48" s="424" t="str">
        <f aca="false">IF(ISNUMBER(B48),B48,"")</f>
        <v/>
      </c>
      <c r="H48" s="279"/>
      <c r="I48" s="279"/>
      <c r="J48" s="279"/>
      <c r="K48" s="235"/>
      <c r="L48" s="235"/>
    </row>
    <row r="49" s="271" customFormat="true" ht="13" hidden="false" customHeight="false" outlineLevel="0" collapsed="false">
      <c r="A49" s="400"/>
      <c r="B49" s="279"/>
      <c r="C49" s="279"/>
      <c r="D49" s="279"/>
      <c r="E49" s="279"/>
      <c r="F49" s="407"/>
      <c r="G49" s="424" t="str">
        <f aca="false">IF(ISNUMBER(B49),B49,"")</f>
        <v/>
      </c>
      <c r="H49" s="279"/>
      <c r="I49" s="279"/>
      <c r="J49" s="279"/>
      <c r="K49" s="235"/>
      <c r="L49" s="235"/>
    </row>
    <row r="50" s="271" customFormat="true" ht="13" hidden="false" customHeight="false" outlineLevel="0" collapsed="false">
      <c r="A50" s="400"/>
      <c r="B50" s="279"/>
      <c r="C50" s="279"/>
      <c r="D50" s="279"/>
      <c r="E50" s="279"/>
      <c r="F50" s="407"/>
      <c r="G50" s="424" t="str">
        <f aca="false">IF(ISNUMBER(B50),B50,"")</f>
        <v/>
      </c>
      <c r="H50" s="279"/>
      <c r="I50" s="279"/>
      <c r="J50" s="279"/>
      <c r="K50" s="235"/>
      <c r="L50" s="235"/>
    </row>
    <row r="51" s="271" customFormat="true" ht="13" hidden="false" customHeight="false" outlineLevel="0" collapsed="false">
      <c r="A51" s="409"/>
      <c r="B51" s="309"/>
      <c r="C51" s="309"/>
      <c r="D51" s="309"/>
      <c r="E51" s="309"/>
      <c r="F51" s="301"/>
      <c r="G51" s="424" t="str">
        <f aca="false">IF(ISNUMBER(B51),B51,"")</f>
        <v/>
      </c>
      <c r="H51" s="309"/>
      <c r="I51" s="309"/>
      <c r="J51" s="309"/>
      <c r="K51" s="235"/>
      <c r="L51" s="235"/>
    </row>
    <row r="52" s="271" customFormat="true" ht="13" hidden="false" customHeight="false" outlineLevel="0" collapsed="false">
      <c r="A52" s="409"/>
      <c r="B52" s="309"/>
      <c r="C52" s="309"/>
      <c r="D52" s="309"/>
      <c r="E52" s="309"/>
      <c r="F52" s="301"/>
      <c r="G52" s="424" t="str">
        <f aca="false">IF(ISNUMBER(B52),B52,"")</f>
        <v/>
      </c>
      <c r="H52" s="309"/>
      <c r="I52" s="309"/>
      <c r="J52" s="309"/>
      <c r="K52" s="235"/>
      <c r="L52" s="235"/>
    </row>
    <row r="53" s="271" customFormat="true" ht="13" hidden="false" customHeight="false" outlineLevel="0" collapsed="false">
      <c r="A53" s="409"/>
      <c r="B53" s="309"/>
      <c r="C53" s="309"/>
      <c r="D53" s="309"/>
      <c r="E53" s="309"/>
      <c r="F53" s="301"/>
      <c r="G53" s="424" t="str">
        <f aca="false">IF(ISNUMBER(B53),B53,"")</f>
        <v/>
      </c>
      <c r="H53" s="309"/>
      <c r="I53" s="309"/>
      <c r="J53" s="309"/>
      <c r="K53" s="235"/>
      <c r="L53" s="235"/>
    </row>
    <row r="54" s="271" customFormat="true" ht="13" hidden="true" customHeight="false" outlineLevel="0" collapsed="false">
      <c r="A54" s="425"/>
      <c r="B54" s="426"/>
      <c r="C54" s="426"/>
      <c r="D54" s="426"/>
      <c r="E54" s="426"/>
      <c r="F54" s="301"/>
      <c r="G54" s="427"/>
      <c r="H54" s="426"/>
      <c r="I54" s="426"/>
      <c r="J54" s="426"/>
      <c r="K54" s="235"/>
      <c r="L54" s="235"/>
    </row>
    <row r="55" s="271" customFormat="true" ht="13" hidden="true" customHeight="false" outlineLevel="0" collapsed="false">
      <c r="A55" s="425"/>
      <c r="B55" s="426"/>
      <c r="C55" s="426"/>
      <c r="D55" s="426"/>
      <c r="E55" s="426"/>
      <c r="F55" s="301"/>
      <c r="G55" s="427"/>
      <c r="H55" s="426"/>
      <c r="I55" s="426"/>
      <c r="J55" s="426"/>
      <c r="K55" s="235"/>
      <c r="L55" s="235"/>
    </row>
    <row r="56" s="271" customFormat="true" ht="13" hidden="true" customHeight="false" outlineLevel="0" collapsed="false">
      <c r="A56" s="425"/>
      <c r="B56" s="426"/>
      <c r="C56" s="426"/>
      <c r="D56" s="426"/>
      <c r="E56" s="426"/>
      <c r="F56" s="301"/>
      <c r="G56" s="427"/>
      <c r="H56" s="426"/>
      <c r="I56" s="426"/>
      <c r="J56" s="426"/>
      <c r="K56" s="235"/>
      <c r="L56" s="235"/>
    </row>
    <row r="57" s="271" customFormat="true" ht="13" hidden="true" customHeight="false" outlineLevel="0" collapsed="false">
      <c r="A57" s="425"/>
      <c r="B57" s="426"/>
      <c r="C57" s="426"/>
      <c r="D57" s="426"/>
      <c r="E57" s="426"/>
      <c r="F57" s="301"/>
      <c r="G57" s="427"/>
      <c r="H57" s="426"/>
      <c r="I57" s="426"/>
      <c r="J57" s="426"/>
      <c r="K57" s="235"/>
      <c r="L57" s="235"/>
    </row>
    <row r="58" s="271" customFormat="true" ht="13" hidden="true" customHeight="false" outlineLevel="0" collapsed="false">
      <c r="A58" s="425"/>
      <c r="B58" s="426"/>
      <c r="C58" s="426"/>
      <c r="D58" s="426"/>
      <c r="E58" s="426"/>
      <c r="F58" s="301"/>
      <c r="G58" s="427"/>
      <c r="H58" s="426"/>
      <c r="I58" s="426"/>
      <c r="J58" s="426"/>
      <c r="K58" s="235"/>
      <c r="L58" s="235"/>
    </row>
    <row r="59" s="271" customFormat="true" ht="13" hidden="true" customHeight="false" outlineLevel="0" collapsed="false">
      <c r="A59" s="425"/>
      <c r="B59" s="426"/>
      <c r="C59" s="426"/>
      <c r="D59" s="426"/>
      <c r="E59" s="426"/>
      <c r="F59" s="301"/>
      <c r="G59" s="427"/>
      <c r="H59" s="426"/>
      <c r="I59" s="426"/>
      <c r="J59" s="426"/>
      <c r="K59" s="235"/>
      <c r="L59" s="235"/>
    </row>
    <row r="60" s="271" customFormat="true" ht="13" hidden="true" customHeight="false" outlineLevel="0" collapsed="false">
      <c r="A60" s="425"/>
      <c r="B60" s="426"/>
      <c r="C60" s="426"/>
      <c r="D60" s="426"/>
      <c r="E60" s="426"/>
      <c r="F60" s="301"/>
      <c r="G60" s="427"/>
      <c r="H60" s="426"/>
      <c r="I60" s="426"/>
      <c r="J60" s="426"/>
      <c r="K60" s="235"/>
      <c r="L60" s="235"/>
    </row>
    <row r="61" s="271" customFormat="true" ht="13" hidden="true" customHeight="false" outlineLevel="0" collapsed="false">
      <c r="A61" s="425"/>
      <c r="B61" s="426"/>
      <c r="C61" s="426"/>
      <c r="D61" s="426"/>
      <c r="E61" s="426"/>
      <c r="F61" s="301"/>
      <c r="G61" s="427"/>
      <c r="H61" s="426"/>
      <c r="I61" s="426"/>
      <c r="J61" s="426"/>
      <c r="K61" s="235"/>
      <c r="L61" s="235"/>
    </row>
    <row r="62" s="271" customFormat="true" ht="13" hidden="true" customHeight="false" outlineLevel="0" collapsed="false">
      <c r="A62" s="425"/>
      <c r="B62" s="426"/>
      <c r="C62" s="426"/>
      <c r="D62" s="426"/>
      <c r="E62" s="426"/>
      <c r="F62" s="301"/>
      <c r="G62" s="427"/>
      <c r="H62" s="426"/>
      <c r="I62" s="426"/>
      <c r="J62" s="426"/>
      <c r="K62" s="235"/>
      <c r="L62" s="235"/>
    </row>
    <row r="63" s="271" customFormat="true" ht="13" hidden="true" customHeight="false" outlineLevel="0" collapsed="false">
      <c r="A63" s="425"/>
      <c r="B63" s="426"/>
      <c r="C63" s="426"/>
      <c r="D63" s="426"/>
      <c r="E63" s="426"/>
      <c r="F63" s="301"/>
      <c r="G63" s="427"/>
      <c r="H63" s="426"/>
      <c r="I63" s="426"/>
      <c r="J63" s="426"/>
      <c r="K63" s="235"/>
      <c r="L63" s="235"/>
    </row>
    <row r="64" s="413" customFormat="true" ht="13" hidden="false" customHeight="false" outlineLevel="0" collapsed="false">
      <c r="A64" s="411" t="s">
        <v>587</v>
      </c>
      <c r="B64" s="412" t="n">
        <f aca="false">SUM(B44:B63)</f>
        <v>0</v>
      </c>
      <c r="C64" s="412" t="n">
        <f aca="false">SUM(C44:C63)</f>
        <v>0</v>
      </c>
      <c r="D64" s="412" t="n">
        <f aca="false">SUM(D44:D63)</f>
        <v>0</v>
      </c>
      <c r="E64" s="412" t="n">
        <f aca="false">SUM(E44:E63)</f>
        <v>0</v>
      </c>
      <c r="F64" s="301"/>
      <c r="G64" s="412" t="n">
        <f aca="false">SUM(G44:G63)</f>
        <v>0</v>
      </c>
      <c r="H64" s="412" t="n">
        <f aca="false">SUM(H44:H63)</f>
        <v>0</v>
      </c>
      <c r="I64" s="412" t="n">
        <f aca="false">SUM(I44:I63)</f>
        <v>0</v>
      </c>
      <c r="J64" s="412" t="n">
        <f aca="false">SUM(J44:J63)</f>
        <v>0</v>
      </c>
      <c r="K64" s="235"/>
      <c r="L64" s="235"/>
    </row>
    <row r="65" s="271" customFormat="true" ht="13" hidden="false" customHeight="false" outlineLevel="0" collapsed="false">
      <c r="A65" s="333"/>
      <c r="B65" s="295"/>
      <c r="C65" s="295"/>
      <c r="D65" s="295"/>
      <c r="E65" s="295"/>
      <c r="F65" s="407"/>
      <c r="G65" s="295"/>
      <c r="H65" s="295"/>
      <c r="I65" s="295"/>
      <c r="J65" s="235"/>
      <c r="K65" s="235"/>
    </row>
    <row r="66" s="24" customFormat="true" ht="20" hidden="false" customHeight="false" outlineLevel="0" collapsed="false">
      <c r="A66" s="376"/>
      <c r="B66" s="423" t="s">
        <v>571</v>
      </c>
      <c r="C66" s="423"/>
      <c r="D66" s="423"/>
      <c r="E66" s="271"/>
      <c r="G66" s="300" t="s">
        <v>397</v>
      </c>
      <c r="H66" s="300"/>
      <c r="I66" s="300"/>
    </row>
    <row r="67" s="271" customFormat="true" ht="13" hidden="false" customHeight="false" outlineLevel="0" collapsed="false">
      <c r="A67" s="333" t="s">
        <v>611</v>
      </c>
      <c r="B67" s="302" t="s">
        <v>444</v>
      </c>
      <c r="C67" s="428" t="s">
        <v>612</v>
      </c>
      <c r="D67" s="429" t="s">
        <v>613</v>
      </c>
      <c r="G67" s="302" t="s">
        <v>444</v>
      </c>
      <c r="H67" s="303" t="s">
        <v>389</v>
      </c>
      <c r="I67" s="304" t="s">
        <v>614</v>
      </c>
      <c r="J67" s="305"/>
    </row>
    <row r="68" s="271" customFormat="true" ht="13" hidden="false" customHeight="false" outlineLevel="0" collapsed="false">
      <c r="A68" s="430"/>
      <c r="B68" s="431"/>
      <c r="C68" s="432"/>
      <c r="D68" s="431"/>
      <c r="G68" s="424"/>
      <c r="H68" s="424"/>
      <c r="I68" s="431"/>
    </row>
    <row r="69" s="271" customFormat="true" ht="13" hidden="false" customHeight="false" outlineLevel="0" collapsed="false">
      <c r="A69" s="430"/>
      <c r="B69" s="400"/>
      <c r="C69" s="432"/>
      <c r="D69" s="431"/>
      <c r="G69" s="279"/>
      <c r="H69" s="279"/>
      <c r="I69" s="431"/>
    </row>
    <row r="70" s="271" customFormat="true" ht="13" hidden="false" customHeight="false" outlineLevel="0" collapsed="false">
      <c r="A70" s="430"/>
      <c r="B70" s="400"/>
      <c r="C70" s="432"/>
      <c r="D70" s="431"/>
      <c r="G70" s="279"/>
      <c r="H70" s="279"/>
      <c r="I70" s="431"/>
    </row>
    <row r="71" s="271" customFormat="true" ht="13" hidden="false" customHeight="false" outlineLevel="0" collapsed="false">
      <c r="A71" s="430"/>
      <c r="B71" s="400"/>
      <c r="C71" s="432"/>
      <c r="D71" s="431"/>
      <c r="G71" s="279"/>
      <c r="H71" s="279"/>
      <c r="I71" s="431"/>
    </row>
    <row r="72" s="271" customFormat="true" ht="13" hidden="false" customHeight="false" outlineLevel="0" collapsed="false">
      <c r="A72" s="430"/>
      <c r="B72" s="400"/>
      <c r="C72" s="432"/>
      <c r="D72" s="431"/>
      <c r="G72" s="279"/>
      <c r="H72" s="279"/>
      <c r="I72" s="431"/>
    </row>
    <row r="73" s="271" customFormat="true" ht="13" hidden="false" customHeight="false" outlineLevel="0" collapsed="false">
      <c r="A73" s="430"/>
      <c r="B73" s="400"/>
      <c r="C73" s="432"/>
      <c r="D73" s="431"/>
      <c r="G73" s="279"/>
      <c r="H73" s="279"/>
      <c r="I73" s="431"/>
    </row>
    <row r="74" s="271" customFormat="true" ht="13" hidden="false" customHeight="false" outlineLevel="0" collapsed="false">
      <c r="A74" s="430"/>
      <c r="B74" s="400"/>
      <c r="C74" s="432"/>
      <c r="D74" s="431"/>
      <c r="G74" s="279"/>
      <c r="H74" s="279"/>
      <c r="I74" s="431"/>
    </row>
    <row r="75" s="271" customFormat="true" ht="13" hidden="false" customHeight="false" outlineLevel="0" collapsed="false">
      <c r="A75" s="430"/>
      <c r="B75" s="400"/>
      <c r="C75" s="432"/>
      <c r="D75" s="431"/>
      <c r="G75" s="279"/>
      <c r="H75" s="279"/>
      <c r="I75" s="431"/>
    </row>
    <row r="76" s="271" customFormat="true" ht="13" hidden="false" customHeight="false" outlineLevel="0" collapsed="false">
      <c r="A76" s="400"/>
      <c r="B76" s="400"/>
      <c r="C76" s="432"/>
      <c r="D76" s="431"/>
      <c r="G76" s="279"/>
      <c r="H76" s="279"/>
      <c r="I76" s="431"/>
    </row>
    <row r="77" s="271" customFormat="true" ht="13" hidden="false" customHeight="false" outlineLevel="0" collapsed="false">
      <c r="A77" s="400"/>
      <c r="B77" s="400"/>
      <c r="C77" s="432"/>
      <c r="D77" s="431"/>
      <c r="G77" s="279"/>
      <c r="H77" s="279"/>
      <c r="I77" s="431"/>
    </row>
    <row r="78" s="271" customFormat="true" ht="13" hidden="false" customHeight="false" outlineLevel="0" collapsed="false">
      <c r="A78" s="400"/>
      <c r="B78" s="400"/>
      <c r="C78" s="432"/>
      <c r="D78" s="431"/>
      <c r="G78" s="279"/>
      <c r="H78" s="279"/>
      <c r="I78" s="431"/>
    </row>
    <row r="79" s="271" customFormat="true" ht="13" hidden="false" customHeight="false" outlineLevel="0" collapsed="false">
      <c r="A79" s="400"/>
      <c r="B79" s="400"/>
      <c r="C79" s="432"/>
      <c r="D79" s="431"/>
      <c r="G79" s="279"/>
      <c r="H79" s="279"/>
      <c r="I79" s="431"/>
    </row>
    <row r="80" s="271" customFormat="true" ht="13" hidden="false" customHeight="false" outlineLevel="0" collapsed="false">
      <c r="A80" s="400"/>
      <c r="B80" s="400"/>
      <c r="C80" s="432"/>
      <c r="D80" s="431"/>
      <c r="G80" s="279"/>
      <c r="H80" s="279"/>
      <c r="I80" s="431"/>
    </row>
    <row r="81" s="271" customFormat="true" ht="13" hidden="false" customHeight="false" outlineLevel="0" collapsed="false">
      <c r="A81" s="400"/>
      <c r="B81" s="400"/>
      <c r="C81" s="432"/>
      <c r="D81" s="431"/>
      <c r="G81" s="279"/>
      <c r="H81" s="279"/>
      <c r="I81" s="431"/>
    </row>
    <row r="82" s="271" customFormat="true" ht="13" hidden="false" customHeight="false" outlineLevel="0" collapsed="false">
      <c r="A82" s="400"/>
      <c r="B82" s="400"/>
      <c r="C82" s="432"/>
      <c r="D82" s="431"/>
      <c r="G82" s="279"/>
      <c r="H82" s="279"/>
      <c r="I82" s="431"/>
    </row>
    <row r="83" s="271" customFormat="true" ht="13" hidden="false" customHeight="false" outlineLevel="0" collapsed="false">
      <c r="A83" s="400"/>
      <c r="B83" s="431"/>
      <c r="C83" s="432"/>
      <c r="D83" s="431"/>
      <c r="G83" s="424"/>
      <c r="H83" s="424"/>
      <c r="I83" s="431"/>
    </row>
    <row r="84" s="271" customFormat="true" ht="13" hidden="false" customHeight="false" outlineLevel="0" collapsed="false">
      <c r="A84" s="400"/>
      <c r="B84" s="400"/>
      <c r="C84" s="432"/>
      <c r="D84" s="431"/>
      <c r="G84" s="279"/>
      <c r="H84" s="279"/>
      <c r="I84" s="431"/>
    </row>
    <row r="85" s="271" customFormat="true" ht="13" hidden="false" customHeight="false" outlineLevel="0" collapsed="false">
      <c r="A85" s="400"/>
      <c r="B85" s="400"/>
      <c r="C85" s="432"/>
      <c r="D85" s="431"/>
      <c r="G85" s="279"/>
      <c r="H85" s="279"/>
      <c r="I85" s="431"/>
    </row>
    <row r="86" s="271" customFormat="true" ht="13" hidden="false" customHeight="false" outlineLevel="0" collapsed="false">
      <c r="A86" s="400"/>
      <c r="B86" s="400"/>
      <c r="C86" s="432"/>
      <c r="D86" s="431"/>
      <c r="G86" s="279"/>
      <c r="H86" s="279"/>
      <c r="I86" s="431"/>
    </row>
    <row r="87" s="271" customFormat="true" ht="13" hidden="false" customHeight="false" outlineLevel="0" collapsed="false">
      <c r="A87" s="400"/>
      <c r="B87" s="400"/>
      <c r="C87" s="432"/>
      <c r="D87" s="431"/>
      <c r="G87" s="279"/>
      <c r="H87" s="279"/>
      <c r="I87" s="431"/>
    </row>
    <row r="88" s="413" customFormat="true" ht="13" hidden="false" customHeight="false" outlineLevel="0" collapsed="false">
      <c r="A88" s="411" t="s">
        <v>587</v>
      </c>
      <c r="B88" s="301"/>
      <c r="C88" s="412" t="n">
        <f aca="false">SUM(C68:C87)</f>
        <v>0</v>
      </c>
      <c r="D88" s="301"/>
      <c r="E88" s="271"/>
      <c r="F88" s="301"/>
      <c r="G88" s="412"/>
      <c r="H88" s="412" t="n">
        <f aca="false">SUM(H68:H87)</f>
        <v>0</v>
      </c>
      <c r="I88" s="235"/>
      <c r="J88" s="235"/>
    </row>
    <row r="89" s="413" customFormat="true" ht="13" hidden="false" customHeight="false" outlineLevel="0" collapsed="false">
      <c r="A89" s="414"/>
      <c r="B89" s="301"/>
      <c r="C89" s="301"/>
      <c r="D89" s="301"/>
      <c r="E89" s="301"/>
    </row>
    <row r="90" s="24" customFormat="true" ht="20" hidden="false" customHeight="false" outlineLevel="0" collapsed="false">
      <c r="A90" s="376"/>
      <c r="B90" s="423" t="s">
        <v>397</v>
      </c>
    </row>
    <row r="91" s="271" customFormat="true" ht="13" hidden="false" customHeight="false" outlineLevel="0" collapsed="false">
      <c r="A91" s="333" t="s">
        <v>615</v>
      </c>
      <c r="B91" s="433" t="s">
        <v>616</v>
      </c>
    </row>
    <row r="92" s="271" customFormat="true" ht="13" hidden="false" customHeight="false" outlineLevel="0" collapsed="false">
      <c r="A92" s="409"/>
      <c r="B92" s="434"/>
    </row>
    <row r="93" s="271" customFormat="true" ht="13" hidden="false" customHeight="false" outlineLevel="0" collapsed="false">
      <c r="A93" s="409"/>
      <c r="B93" s="309"/>
      <c r="H93" s="412"/>
    </row>
    <row r="94" s="271" customFormat="true" ht="13" hidden="false" customHeight="false" outlineLevel="0" collapsed="false">
      <c r="A94" s="409"/>
      <c r="B94" s="309"/>
    </row>
    <row r="95" s="271" customFormat="true" ht="13" hidden="false" customHeight="false" outlineLevel="0" collapsed="false">
      <c r="A95" s="409"/>
      <c r="B95" s="309"/>
    </row>
    <row r="96" s="271" customFormat="true" ht="13" hidden="false" customHeight="false" outlineLevel="0" collapsed="false">
      <c r="A96" s="409"/>
      <c r="B96" s="309"/>
    </row>
    <row r="97" s="413" customFormat="true" ht="13" hidden="false" customHeight="false" outlineLevel="0" collapsed="false">
      <c r="A97" s="411" t="s">
        <v>587</v>
      </c>
      <c r="B97" s="412" t="n">
        <f aca="false">SUM(B92:B96)</f>
        <v>0</v>
      </c>
      <c r="C97" s="301"/>
      <c r="D97" s="301"/>
      <c r="E97" s="301"/>
      <c r="F97" s="235"/>
    </row>
    <row r="98" s="271" customFormat="true" ht="13" hidden="false" customHeight="false" outlineLevel="0" collapsed="false">
      <c r="A98" s="333"/>
      <c r="B98" s="295"/>
      <c r="G98" s="295"/>
      <c r="H98" s="295"/>
      <c r="I98" s="295"/>
    </row>
    <row r="99" s="24" customFormat="true" ht="13" hidden="true" customHeight="false" outlineLevel="0" collapsed="false">
      <c r="A99" s="277" t="s">
        <v>588</v>
      </c>
    </row>
    <row r="100" s="24" customFormat="true" ht="13" hidden="true" customHeight="false" outlineLevel="0" collapsed="false">
      <c r="C100" s="415" t="e">
        <f aca="false">#REF!+E64+D64</f>
        <v>#REF!</v>
      </c>
    </row>
    <row r="101" s="24" customFormat="true" ht="13" hidden="true" customHeight="false" outlineLevel="0" collapsed="false">
      <c r="C101" s="416" t="n">
        <f aca="false">IF(ISERR(SUM('Historical Data'!D121:D125)/SUM('Historical Data'!B121:B125)),0,SUM('Historical Data'!D121:D125)/SUM('Historical Data'!B121:B125))</f>
        <v>0</v>
      </c>
    </row>
    <row r="102" s="24" customFormat="true" ht="13" hidden="true" customHeight="false" outlineLevel="0" collapsed="false">
      <c r="C102" s="415" t="e">
        <f aca="false">CEILING(C100*C101,1)</f>
        <v>#REF!</v>
      </c>
    </row>
    <row r="103" s="24" customFormat="true" ht="13" hidden="true" customHeight="false" outlineLevel="0" collapsed="false">
      <c r="C103" s="416" t="n">
        <f aca="false">IF(ISERR(CORREL('Historical Data'!B121:B125,'Historical Data'!D121:D125)^2),0,CORREL('Historical Data'!B121:B125,'Historical Data'!D121:D125)^2)</f>
        <v>0</v>
      </c>
      <c r="D103" s="24" t="str">
        <f aca="false">IF(C103&gt;=0.75,"High",IF(C103&gt;=0.5,"Medium","Low"))</f>
        <v>Low</v>
      </c>
      <c r="E103" s="417"/>
    </row>
    <row r="104" s="24" customFormat="true" ht="13" hidden="true" customHeight="false" outlineLevel="0" collapsed="false">
      <c r="C104" s="26"/>
    </row>
    <row r="105" s="24" customFormat="true" ht="13" hidden="true" customHeight="false" outlineLevel="0" collapsed="false">
      <c r="A105" s="277" t="s">
        <v>589</v>
      </c>
      <c r="C105" s="26"/>
    </row>
    <row r="106" s="24" customFormat="true" ht="13" hidden="true" customHeight="false" outlineLevel="0" collapsed="false">
      <c r="A106" s="271"/>
      <c r="C106" s="415" t="str">
        <f aca="false">'Historical Data'!B128</f>
        <v/>
      </c>
    </row>
    <row r="107" s="24" customFormat="true" ht="13" hidden="true" customHeight="false" outlineLevel="0" collapsed="false">
      <c r="C107" s="416" t="n">
        <f aca="false">IF(ISERR(SUM('Historical Data'!F121:F125)/SUM('Historical Data'!D121:D125)),0,SUM('Historical Data'!F121:F125)/SUM('Historical Data'!D121:D125))</f>
        <v>0</v>
      </c>
    </row>
    <row r="108" s="24" customFormat="true" ht="13" hidden="true" customHeight="false" outlineLevel="0" collapsed="false">
      <c r="C108" s="415" t="e">
        <f aca="false">CEILING(C102*C107,1)</f>
        <v>#REF!</v>
      </c>
    </row>
    <row r="109" s="24" customFormat="true" ht="13" hidden="true" customHeight="false" outlineLevel="0" collapsed="false">
      <c r="C109" s="415" t="e">
        <f aca="false">FLOOR(C102*MIN('Historical Data'!$H$121:$H$124),1)</f>
        <v>#REF!</v>
      </c>
    </row>
    <row r="110" s="24" customFormat="true" ht="13" hidden="true" customHeight="false" outlineLevel="0" collapsed="false">
      <c r="C110" s="415" t="e">
        <f aca="false">CEILING(C102*MAX('Historical Data'!$H$121:$H$124),1)</f>
        <v>#REF!</v>
      </c>
    </row>
    <row r="111" s="24" customFormat="true" ht="13" hidden="true" customHeight="false" outlineLevel="0" collapsed="false">
      <c r="C111" s="416" t="n">
        <f aca="false">IF(ISERR(CORREL('Historical Data'!F121:F125,'Historical Data'!D121:D125)^2),0,CORREL('Historical Data'!F121:F125,'Historical Data'!D121:D125)^2)</f>
        <v>0</v>
      </c>
      <c r="D111" s="24" t="str">
        <f aca="false">IF(MIN(C111,C103)&gt;=0.75,"High",IF(MIN(C111,C103)&gt;=0.5,"Medium","Low"))</f>
        <v>Low</v>
      </c>
    </row>
    <row r="112" s="24" customFormat="true" ht="13" hidden="false" customHeight="false" outlineLevel="0" collapsed="false"/>
    <row r="113" s="24" customFormat="true" ht="13" hidden="false" customHeight="false" outlineLevel="0" collapsed="false"/>
    <row r="114" s="24" customFormat="true" ht="13" hidden="false" customHeight="false" outlineLevel="0" collapsed="false">
      <c r="A114" s="271" t="s">
        <v>617</v>
      </c>
      <c r="B114" s="271" t="s">
        <v>591</v>
      </c>
      <c r="D114" s="290" t="n">
        <f aca="false">D64+E64+C88</f>
        <v>0</v>
      </c>
    </row>
    <row r="115" s="24" customFormat="true" ht="13" hidden="false" customHeight="false" outlineLevel="0" collapsed="false">
      <c r="A115" s="277"/>
      <c r="B115" s="24" t="s">
        <v>592</v>
      </c>
      <c r="D115" s="286" t="n">
        <v>0</v>
      </c>
      <c r="G115" s="271" t="s">
        <v>594</v>
      </c>
      <c r="H115" s="290" t="n">
        <f aca="false">H88+J64+I64</f>
        <v>0</v>
      </c>
    </row>
    <row r="116" s="24" customFormat="true" ht="13" hidden="false" customHeight="false" outlineLevel="0" collapsed="false">
      <c r="B116" s="24" t="s">
        <v>595</v>
      </c>
      <c r="D116" s="286" t="n">
        <v>0</v>
      </c>
    </row>
    <row r="117" s="24" customFormat="true" ht="83" hidden="true" customHeight="true" outlineLevel="0" collapsed="false">
      <c r="B117" s="374" t="s">
        <v>596</v>
      </c>
      <c r="D117" s="435"/>
      <c r="E117" s="435"/>
      <c r="F117" s="435"/>
      <c r="G117" s="435"/>
      <c r="H117" s="435"/>
      <c r="I117" s="435"/>
      <c r="J117" s="435"/>
    </row>
  </sheetData>
  <sheetProtection sheet="true" objects="true" scenarios="true"/>
  <mergeCells count="5">
    <mergeCell ref="B42:E42"/>
    <mergeCell ref="G42:J42"/>
    <mergeCell ref="B66:D66"/>
    <mergeCell ref="G66:I66"/>
    <mergeCell ref="D117:J117"/>
  </mergeCells>
  <dataValidations count="2">
    <dataValidation allowBlank="true" operator="between" showDropDown="false" showErrorMessage="true" showInputMessage="true" sqref="D68:E87 I68:I87" type="list">
      <formula1>$B$24:$B$25</formula1>
      <formula2>0</formula2>
    </dataValidation>
    <dataValidation allowBlank="true" operator="between" showDropDown="false" showErrorMessage="true" showInputMessage="true" sqref="C68:C87" type="list">
      <formula1>$B$32:$B$36</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C53" activeCellId="0" sqref="C53"/>
    </sheetView>
  </sheetViews>
  <sheetFormatPr defaultColWidth="6.34375" defaultRowHeight="13" zeroHeight="false" outlineLevelRow="0" outlineLevelCol="0"/>
  <cols>
    <col collapsed="false" customWidth="true" hidden="false" outlineLevel="0" max="1" min="1" style="24" width="10.16"/>
    <col collapsed="false" customWidth="true" hidden="false" outlineLevel="0" max="2" min="2" style="24" width="13.83"/>
    <col collapsed="false" customWidth="true" hidden="false" outlineLevel="0" max="4" min="3" style="24" width="12.17"/>
    <col collapsed="false" customWidth="true" hidden="false" outlineLevel="0" max="6" min="5" style="24" width="14.83"/>
    <col collapsed="false" customWidth="true" hidden="false" outlineLevel="0" max="8" min="7" style="24" width="8.67"/>
    <col collapsed="false" customWidth="false" hidden="false" outlineLevel="0" max="1024" min="9" style="24" width="6.34"/>
  </cols>
  <sheetData>
    <row r="1" customFormat="false" ht="13" hidden="true" customHeight="false" outlineLevel="0" collapsed="false">
      <c r="A1" s="24" t="str">
        <f aca="false">Constants!A1</f>
        <v>Constants</v>
      </c>
      <c r="B1" s="24" t="str">
        <f aca="false">Constants!B1</f>
        <v> </v>
      </c>
      <c r="C1" s="24" t="str">
        <f aca="false">Constants!D1</f>
        <v> </v>
      </c>
      <c r="D1" s="24" t="str">
        <f aca="false">Constants!E1</f>
        <v> </v>
      </c>
      <c r="E1" s="24" t="str">
        <f aca="false">Constants!F1</f>
        <v> </v>
      </c>
      <c r="F1" s="24" t="n">
        <f aca="false">Constants!G1</f>
        <v>0</v>
      </c>
    </row>
    <row r="2" customFormat="false" ht="13" hidden="true" customHeight="false" outlineLevel="0" collapsed="false">
      <c r="A2" s="24" t="str">
        <f aca="false">Constants!A2</f>
        <v>Start date:</v>
      </c>
      <c r="B2" s="24" t="n">
        <f aca="false">Constants!B2</f>
        <v>36526</v>
      </c>
      <c r="C2" s="24" t="str">
        <f aca="false">Constants!D2</f>
        <v> </v>
      </c>
      <c r="D2" s="24" t="str">
        <f aca="false">Constants!E2</f>
        <v>Grades:</v>
      </c>
      <c r="E2" s="24" t="str">
        <f aca="false">Constants!F2</f>
        <v>AA</v>
      </c>
      <c r="F2" s="24" t="n">
        <f aca="false">Constants!G2</f>
        <v>1</v>
      </c>
      <c r="G2" s="23"/>
      <c r="H2" s="23"/>
    </row>
    <row r="3" customFormat="false" ht="13" hidden="true" customHeight="false" outlineLevel="0" collapsed="false">
      <c r="A3" s="24" t="str">
        <f aca="false">Constants!A3</f>
        <v>End date:</v>
      </c>
      <c r="B3" s="24" t="n">
        <f aca="false">Constants!B3</f>
        <v>73051</v>
      </c>
      <c r="C3" s="24" t="str">
        <f aca="false">Constants!D3</f>
        <v> </v>
      </c>
      <c r="D3" s="24" t="str">
        <f aca="false">Constants!E3</f>
        <v> </v>
      </c>
      <c r="E3" s="24" t="str">
        <f aca="false">Constants!F3</f>
        <v>A</v>
      </c>
      <c r="F3" s="24" t="n">
        <f aca="false">Constants!G3</f>
        <v>0.95</v>
      </c>
      <c r="G3" s="23"/>
      <c r="H3" s="23"/>
    </row>
    <row r="4" customFormat="false" ht="13" hidden="true" customHeight="false" outlineLevel="0" collapsed="false">
      <c r="A4" s="24" t="str">
        <f aca="false">Constants!A4</f>
        <v>Phases:</v>
      </c>
      <c r="B4" s="24" t="str">
        <f aca="false">Constants!B4</f>
        <v>Analyze</v>
      </c>
      <c r="C4" s="24" t="str">
        <f aca="false">Constants!D4</f>
        <v>Identifying customer needs</v>
      </c>
      <c r="D4" s="24" t="str">
        <f aca="false">Constants!E4</f>
        <v> </v>
      </c>
      <c r="E4" s="24" t="str">
        <f aca="false">Constants!F4</f>
        <v>AB</v>
      </c>
      <c r="F4" s="24" t="n">
        <f aca="false">Constants!G4</f>
        <v>0.9</v>
      </c>
      <c r="G4" s="23"/>
      <c r="H4" s="23"/>
    </row>
    <row r="5" customFormat="false" ht="13" hidden="true" customHeight="false" outlineLevel="0" collapsed="false">
      <c r="A5" s="24" t="str">
        <f aca="false">Constants!A5</f>
        <v> </v>
      </c>
      <c r="B5" s="24" t="str">
        <f aca="false">Constants!B5</f>
        <v>Architect</v>
      </c>
      <c r="C5" s="24" t="str">
        <f aca="false">Constants!D5</f>
        <v>High-level design</v>
      </c>
      <c r="D5" s="24" t="str">
        <f aca="false">Constants!E5</f>
        <v> </v>
      </c>
      <c r="E5" s="24" t="str">
        <f aca="false">Constants!F5</f>
        <v>B</v>
      </c>
      <c r="F5" s="24" t="n">
        <f aca="false">Constants!G5</f>
        <v>0.85</v>
      </c>
      <c r="G5" s="23"/>
      <c r="H5" s="23"/>
    </row>
    <row r="6" customFormat="false" ht="13" hidden="true" customHeight="false" outlineLevel="0" collapsed="false">
      <c r="A6" s="24" t="str">
        <f aca="false">Constants!A6</f>
        <v> </v>
      </c>
      <c r="B6" s="24" t="str">
        <f aca="false">Constants!B6</f>
        <v>Plan project</v>
      </c>
      <c r="C6" s="24" t="str">
        <f aca="false">Constants!D6</f>
        <v>Determine actions/effort for project duration</v>
      </c>
      <c r="D6" s="24" t="str">
        <f aca="false">Constants!E6</f>
        <v> </v>
      </c>
      <c r="E6" s="24" t="str">
        <f aca="false">Constants!F6</f>
        <v>BC</v>
      </c>
      <c r="F6" s="24" t="n">
        <f aca="false">Constants!G6</f>
        <v>0.8</v>
      </c>
      <c r="G6" s="23"/>
      <c r="H6" s="23"/>
    </row>
    <row r="7" customFormat="false" ht="13" hidden="true" customHeight="false" outlineLevel="0" collapsed="false">
      <c r="A7" s="24" t="str">
        <f aca="false">Constants!A7</f>
        <v> </v>
      </c>
      <c r="B7" s="24" t="str">
        <f aca="false">Constants!B7</f>
        <v>Plan iteration</v>
      </c>
      <c r="C7" s="24" t="str">
        <f aca="false">Constants!D7</f>
        <v>Determine actions/effort this iteration</v>
      </c>
      <c r="D7" s="24" t="str">
        <f aca="false">Constants!E7</f>
        <v> </v>
      </c>
      <c r="E7" s="24" t="str">
        <f aca="false">Constants!F7</f>
        <v>C</v>
      </c>
      <c r="F7" s="24" t="n">
        <f aca="false">Constants!G7</f>
        <v>0.75</v>
      </c>
      <c r="G7" s="23"/>
      <c r="H7" s="23"/>
    </row>
    <row r="8" customFormat="false" ht="13" hidden="true" customHeight="false" outlineLevel="0" collapsed="false">
      <c r="A8" s="24" t="str">
        <f aca="false">Constants!A8</f>
        <v> </v>
      </c>
      <c r="B8" s="24" t="str">
        <f aca="false">Constants!B8</f>
        <v>Construct</v>
      </c>
      <c r="C8" s="24" t="str">
        <f aca="false">Constants!D8</f>
        <v>Low-level design, coding, unit testing</v>
      </c>
      <c r="D8" s="24" t="str">
        <f aca="false">Constants!E8</f>
        <v> </v>
      </c>
      <c r="E8" s="24" t="str">
        <f aca="false">Constants!F8</f>
        <v>CD</v>
      </c>
      <c r="F8" s="24" t="n">
        <f aca="false">Constants!G8</f>
        <v>0.7</v>
      </c>
      <c r="G8" s="23"/>
      <c r="H8" s="23"/>
    </row>
    <row r="9" customFormat="false" ht="13" hidden="true" customHeight="false" outlineLevel="0" collapsed="false">
      <c r="A9" s="24" t="str">
        <f aca="false">Constants!A9</f>
        <v> </v>
      </c>
      <c r="B9" s="24" t="str">
        <f aca="false">Constants!B9</f>
        <v>Refactor</v>
      </c>
      <c r="C9" s="24" t="str">
        <f aca="false">Constants!D9</f>
        <v>Restructure internal design</v>
      </c>
      <c r="D9" s="24" t="str">
        <f aca="false">Constants!E9</f>
        <v> </v>
      </c>
      <c r="E9" s="24" t="str">
        <f aca="false">Constants!F9</f>
        <v>D</v>
      </c>
      <c r="F9" s="24" t="n">
        <f aca="false">Constants!G9</f>
        <v>0.65</v>
      </c>
      <c r="G9" s="23"/>
      <c r="H9" s="23"/>
    </row>
    <row r="10" customFormat="false" ht="13" hidden="true" customHeight="false" outlineLevel="0" collapsed="false">
      <c r="A10" s="24" t="str">
        <f aca="false">Constants!A10</f>
        <v> </v>
      </c>
      <c r="B10" s="24" t="str">
        <f aca="false">Constants!B10</f>
        <v>Review</v>
      </c>
      <c r="C10" s="24" t="str">
        <f aca="false">Constants!D10</f>
        <v>Examine test code for risk mitigation</v>
      </c>
      <c r="D10" s="24" t="str">
        <f aca="false">Constants!E10</f>
        <v> </v>
      </c>
      <c r="E10" s="24" t="str">
        <f aca="false">Constants!F10</f>
        <v>F</v>
      </c>
      <c r="F10" s="24" t="n">
        <f aca="false">Constants!G10</f>
        <v>0.5</v>
      </c>
      <c r="G10" s="23"/>
      <c r="H10" s="23"/>
    </row>
    <row r="11" customFormat="false" ht="13" hidden="true" customHeight="false" outlineLevel="0" collapsed="false">
      <c r="A11" s="24" t="str">
        <f aca="false">Constants!A11</f>
        <v> </v>
      </c>
      <c r="B11" s="24" t="str">
        <f aca="false">Constants!B11</f>
        <v>Integration test</v>
      </c>
      <c r="C11" s="24" t="str">
        <f aca="false">Constants!D11</f>
        <v>End-to-end test of components to date</v>
      </c>
      <c r="D11" s="24" t="str">
        <f aca="false">Constants!E11</f>
        <v> </v>
      </c>
      <c r="E11" s="24" t="str">
        <f aca="false">Constants!F11</f>
        <v> </v>
      </c>
      <c r="F11" s="24" t="str">
        <f aca="false">Constants!G11</f>
        <v> </v>
      </c>
      <c r="G11" s="23"/>
      <c r="H11" s="23"/>
    </row>
    <row r="12" customFormat="false" ht="13" hidden="true" customHeight="false" outlineLevel="0" collapsed="false">
      <c r="A12" s="24" t="str">
        <f aca="false">Constants!A12</f>
        <v> </v>
      </c>
      <c r="B12" s="24" t="str">
        <f aca="false">Constants!B12</f>
        <v>Repattern</v>
      </c>
      <c r="C12" s="24" t="str">
        <f aca="false">Constants!D12</f>
        <v>Restructure external design</v>
      </c>
      <c r="D12" s="24" t="str">
        <f aca="false">Constants!E12</f>
        <v> </v>
      </c>
      <c r="E12" s="24" t="str">
        <f aca="false">Constants!F12</f>
        <v> </v>
      </c>
      <c r="F12" s="24" t="str">
        <f aca="false">Constants!G12</f>
        <v> </v>
      </c>
      <c r="G12" s="23"/>
      <c r="H12" s="23"/>
    </row>
    <row r="13" customFormat="false" ht="13" hidden="true" customHeight="false" outlineLevel="0" collapsed="false">
      <c r="A13" s="24" t="str">
        <f aca="false">Constants!A13</f>
        <v> </v>
      </c>
      <c r="B13" s="24" t="str">
        <f aca="false">Constants!B13</f>
        <v>Postmortem</v>
      </c>
      <c r="C13" s="24" t="str">
        <f aca="false">Constants!D13</f>
        <v>Capture post-development statistics</v>
      </c>
      <c r="D13" s="24" t="str">
        <f aca="false">Constants!E13</f>
        <v> </v>
      </c>
      <c r="E13" s="24" t="str">
        <f aca="false">Constants!F13</f>
        <v> </v>
      </c>
      <c r="F13" s="24" t="str">
        <f aca="false">Constants!G13</f>
        <v> </v>
      </c>
      <c r="G13" s="23"/>
      <c r="H13" s="23"/>
    </row>
    <row r="14" customFormat="false" ht="13" hidden="true" customHeight="false" outlineLevel="0" collapsed="false">
      <c r="A14" s="24" t="str">
        <f aca="false">Constants!A14</f>
        <v> </v>
      </c>
      <c r="B14" s="24" t="str">
        <f aca="false">Constants!B14</f>
        <v>Sandbox</v>
      </c>
      <c r="C14" s="24" t="str">
        <f aca="false">Constants!D14</f>
        <v>Prove ideas, try concepts</v>
      </c>
      <c r="D14" s="24" t="str">
        <f aca="false">Constants!E14</f>
        <v> </v>
      </c>
      <c r="E14" s="24" t="str">
        <f aca="false">Constants!F14</f>
        <v> </v>
      </c>
      <c r="F14" s="24" t="str">
        <f aca="false">Constants!G14</f>
        <v> </v>
      </c>
      <c r="G14" s="23"/>
      <c r="H14" s="23"/>
    </row>
    <row r="15" customFormat="false" ht="13" hidden="true" customHeight="false" outlineLevel="0" collapsed="false">
      <c r="A15" s="24" t="str">
        <f aca="false">Constants!A15</f>
        <v> </v>
      </c>
      <c r="B15" s="24" t="str">
        <f aca="false">Constants!B15</f>
        <v> </v>
      </c>
      <c r="C15" s="24" t="str">
        <f aca="false">Constants!C15</f>
        <v> </v>
      </c>
      <c r="D15" s="24" t="str">
        <f aca="false">Constants!D15</f>
        <v> </v>
      </c>
      <c r="E15" s="24" t="str">
        <f aca="false">Constants!E15</f>
        <v> </v>
      </c>
      <c r="F15" s="24" t="str">
        <f aca="false">Constants!F15</f>
        <v> </v>
      </c>
      <c r="G15" s="23"/>
      <c r="H15" s="23"/>
    </row>
    <row r="16" customFormat="false" ht="13" hidden="true" customHeight="false" outlineLevel="0" collapsed="false">
      <c r="A16" s="24" t="str">
        <f aca="false">Constants!A16</f>
        <v> </v>
      </c>
      <c r="B16" s="24" t="str">
        <f aca="false">Constants!B16</f>
        <v> </v>
      </c>
      <c r="C16" s="24" t="str">
        <f aca="false">Constants!C16</f>
        <v> </v>
      </c>
      <c r="D16" s="24" t="str">
        <f aca="false">Constants!D16</f>
        <v> </v>
      </c>
      <c r="E16" s="24" t="str">
        <f aca="false">Constants!E16</f>
        <v> </v>
      </c>
      <c r="F16" s="24" t="str">
        <f aca="false">Constants!F16</f>
        <v> </v>
      </c>
      <c r="G16" s="23"/>
      <c r="H16" s="23"/>
    </row>
    <row r="17" customFormat="false" ht="13" hidden="true" customHeight="false" outlineLevel="0" collapsed="false">
      <c r="A17" s="24" t="str">
        <f aca="false">Constants!A17</f>
        <v> </v>
      </c>
      <c r="B17" s="24" t="str">
        <f aca="false">Constants!B17</f>
        <v> </v>
      </c>
      <c r="C17" s="24" t="str">
        <f aca="false">Constants!C17</f>
        <v> </v>
      </c>
      <c r="D17" s="24" t="str">
        <f aca="false">Constants!D17</f>
        <v> </v>
      </c>
      <c r="E17" s="24" t="str">
        <f aca="false">Constants!E17</f>
        <v> </v>
      </c>
      <c r="F17" s="24" t="str">
        <f aca="false">Constants!F17</f>
        <v> </v>
      </c>
      <c r="G17" s="23"/>
      <c r="H17" s="23"/>
    </row>
    <row r="18" customFormat="false" ht="13" hidden="true" customHeight="false" outlineLevel="0" collapsed="false">
      <c r="A18" s="24" t="str">
        <f aca="false">Constants!A18</f>
        <v> </v>
      </c>
      <c r="B18" s="24" t="str">
        <f aca="false">Constants!B18</f>
        <v> </v>
      </c>
      <c r="C18" s="24" t="str">
        <f aca="false">Constants!C18</f>
        <v> </v>
      </c>
      <c r="D18" s="24" t="str">
        <f aca="false">Constants!D18</f>
        <v> </v>
      </c>
      <c r="E18" s="24" t="str">
        <f aca="false">Constants!E18</f>
        <v> </v>
      </c>
      <c r="F18" s="24" t="str">
        <f aca="false">Constants!F18</f>
        <v> </v>
      </c>
      <c r="G18" s="23"/>
      <c r="H18" s="23"/>
    </row>
    <row r="19" customFormat="false" ht="13" hidden="true" customHeight="false" outlineLevel="0" collapsed="false">
      <c r="A19" s="24" t="str">
        <f aca="false">Constants!A19</f>
        <v>Defect Types:</v>
      </c>
      <c r="B19" s="24" t="str">
        <f aca="false">Constants!B19</f>
        <v>Requirements Change</v>
      </c>
      <c r="C19" s="24" t="str">
        <f aca="false">Constants!C19</f>
        <v>Changes to requirements</v>
      </c>
      <c r="D19" s="24" t="str">
        <f aca="false">Constants!D19</f>
        <v>Iteration</v>
      </c>
      <c r="E19" s="24" t="str">
        <f aca="false">Constants!E19</f>
        <v>NA</v>
      </c>
      <c r="F19" s="24" t="str">
        <f aca="false">Constants!F19</f>
        <v>did not follow </v>
      </c>
      <c r="G19" s="23"/>
      <c r="H19" s="23"/>
    </row>
    <row r="20" customFormat="false" ht="13" hidden="true" customHeight="false" outlineLevel="0" collapsed="false">
      <c r="A20" s="24" t="str">
        <f aca="false">Constants!A20</f>
        <v> </v>
      </c>
      <c r="B20" s="24" t="str">
        <f aca="false">Constants!B20</f>
        <v>Requirements Clarification</v>
      </c>
      <c r="C20" s="24" t="str">
        <f aca="false">Constants!C20</f>
        <v>Clarifications to requirements</v>
      </c>
      <c r="D20" s="24" t="str">
        <f aca="false">Constants!D20</f>
        <v> </v>
      </c>
      <c r="E20" s="24" t="n">
        <f aca="false">Constants!E20</f>
        <v>1</v>
      </c>
      <c r="F20" s="24" t="str">
        <f aca="false">Constants!F20</f>
        <v>very painful</v>
      </c>
      <c r="G20" s="23"/>
      <c r="H20" s="23"/>
    </row>
    <row r="21" customFormat="false" ht="13" hidden="true" customHeight="false" outlineLevel="0" collapsed="false">
      <c r="A21" s="24" t="str">
        <f aca="false">Constants!A21</f>
        <v> </v>
      </c>
      <c r="B21" s="24" t="str">
        <f aca="false">Constants!B21</f>
        <v>Product syntax</v>
      </c>
      <c r="C21" s="24" t="str">
        <f aca="false">Constants!C21</f>
        <v>Syntax flaws in the deliverable product</v>
      </c>
      <c r="D21" s="24" t="str">
        <f aca="false">Constants!D21</f>
        <v> </v>
      </c>
      <c r="E21" s="24" t="n">
        <f aca="false">Constants!E21</f>
        <v>2</v>
      </c>
      <c r="F21" s="24" t="str">
        <f aca="false">Constants!F21</f>
        <v>painful</v>
      </c>
      <c r="G21" s="23"/>
      <c r="H21" s="23"/>
    </row>
    <row r="22" customFormat="false" ht="13" hidden="true" customHeight="false" outlineLevel="0" collapsed="false">
      <c r="A22" s="24" t="str">
        <f aca="false">Constants!A22</f>
        <v> </v>
      </c>
      <c r="B22" s="24" t="str">
        <f aca="false">Constants!B22</f>
        <v>Product logic</v>
      </c>
      <c r="C22" s="24" t="str">
        <f aca="false">Constants!C22</f>
        <v>Logic flaws in the deliverable product</v>
      </c>
      <c r="D22" s="24" t="str">
        <f aca="false">Constants!D22</f>
        <v> </v>
      </c>
      <c r="E22" s="24" t="n">
        <f aca="false">Constants!E22</f>
        <v>3</v>
      </c>
      <c r="F22" s="24" t="str">
        <f aca="false">Constants!F22</f>
        <v>neutral</v>
      </c>
      <c r="G22" s="23"/>
      <c r="H22" s="23"/>
    </row>
    <row r="23" customFormat="false" ht="13" hidden="true" customHeight="false" outlineLevel="0" collapsed="false">
      <c r="A23" s="24" t="str">
        <f aca="false">Constants!A23</f>
        <v> </v>
      </c>
      <c r="B23" s="24" t="str">
        <f aca="false">Constants!B23</f>
        <v>Product interface</v>
      </c>
      <c r="C23" s="24" t="str">
        <f aca="false">Constants!C23</f>
        <v>Flaws in the interface of a component of the deliverable product</v>
      </c>
      <c r="D23" s="24" t="str">
        <f aca="false">Constants!D23</f>
        <v> </v>
      </c>
      <c r="E23" s="24" t="n">
        <f aca="false">Constants!E23</f>
        <v>4</v>
      </c>
      <c r="F23" s="24" t="str">
        <f aca="false">Constants!F23</f>
        <v>helpful</v>
      </c>
      <c r="G23" s="23"/>
      <c r="H23" s="23"/>
    </row>
    <row r="24" customFormat="false" ht="13" hidden="true" customHeight="false" outlineLevel="0" collapsed="false">
      <c r="A24" s="24" t="str">
        <f aca="false">Constants!A24</f>
        <v> </v>
      </c>
      <c r="B24" s="24" t="str">
        <f aca="false">Constants!B24</f>
        <v>Product checking</v>
      </c>
      <c r="C24" s="24" t="str">
        <f aca="false">Constants!C24</f>
        <v>Flaws with boundary/type checking within a component of the deliverable product</v>
      </c>
      <c r="D24" s="24" t="str">
        <f aca="false">Constants!D24</f>
        <v> </v>
      </c>
      <c r="E24" s="24" t="n">
        <f aca="false">Constants!E24</f>
        <v>5</v>
      </c>
      <c r="F24" s="24" t="str">
        <f aca="false">Constants!F24</f>
        <v>very helpful</v>
      </c>
      <c r="G24" s="23"/>
      <c r="H24" s="23"/>
    </row>
    <row r="25" customFormat="false" ht="13" hidden="true" customHeight="false" outlineLevel="0" collapsed="false">
      <c r="A25" s="24" t="str">
        <f aca="false">Constants!A25</f>
        <v> </v>
      </c>
      <c r="B25" s="24" t="str">
        <f aca="false">Constants!B25</f>
        <v>Test syntax</v>
      </c>
      <c r="C25" s="24" t="str">
        <f aca="false">Constants!C25</f>
        <v>Syntax flaws in the test code </v>
      </c>
      <c r="D25" s="24" t="str">
        <f aca="false">Constants!D25</f>
        <v> </v>
      </c>
      <c r="E25" s="24" t="n">
        <f aca="false">Constants!E25</f>
        <v>6</v>
      </c>
      <c r="F25" s="24" t="str">
        <f aca="false">Constants!F25</f>
        <v> </v>
      </c>
      <c r="G25" s="23"/>
      <c r="H25" s="23"/>
    </row>
    <row r="26" customFormat="false" ht="13" hidden="true" customHeight="false" outlineLevel="0" collapsed="false">
      <c r="A26" s="24" t="str">
        <f aca="false">Constants!A26</f>
        <v> </v>
      </c>
      <c r="B26" s="24" t="str">
        <f aca="false">Constants!B26</f>
        <v>Test logic</v>
      </c>
      <c r="C26" s="24" t="str">
        <f aca="false">Constants!C26</f>
        <v>Logic flaws in the test code</v>
      </c>
      <c r="D26" s="24" t="str">
        <f aca="false">Constants!D26</f>
        <v> </v>
      </c>
      <c r="E26" s="24" t="n">
        <f aca="false">Constants!E26</f>
        <v>7</v>
      </c>
      <c r="F26" s="24" t="str">
        <f aca="false">Constants!F26</f>
        <v> </v>
      </c>
      <c r="G26" s="23"/>
      <c r="H26" s="23"/>
    </row>
    <row r="27" customFormat="false" ht="13" hidden="true" customHeight="false" outlineLevel="0" collapsed="false">
      <c r="A27" s="24" t="str">
        <f aca="false">Constants!A27</f>
        <v> </v>
      </c>
      <c r="B27" s="24" t="str">
        <f aca="false">Constants!B27</f>
        <v>Test interface</v>
      </c>
      <c r="C27" s="24" t="str">
        <f aca="false">Constants!C27</f>
        <v>Flaws in the interface of a component of the test code</v>
      </c>
      <c r="D27" s="24" t="str">
        <f aca="false">Constants!D27</f>
        <v> </v>
      </c>
      <c r="E27" s="24" t="n">
        <f aca="false">Constants!E27</f>
        <v>8</v>
      </c>
      <c r="F27" s="24" t="str">
        <f aca="false">Constants!F27</f>
        <v> </v>
      </c>
      <c r="G27" s="23"/>
      <c r="H27" s="23"/>
    </row>
    <row r="28" customFormat="false" ht="13" hidden="true" customHeight="false" outlineLevel="0" collapsed="false">
      <c r="A28" s="24" t="str">
        <f aca="false">Constants!A28</f>
        <v> </v>
      </c>
      <c r="B28" s="24" t="str">
        <f aca="false">Constants!B28</f>
        <v>Test checking</v>
      </c>
      <c r="C28" s="24" t="str">
        <f aca="false">Constants!C28</f>
        <v>Flaws with boundary/type checking within a component of the test code</v>
      </c>
      <c r="D28" s="24" t="str">
        <f aca="false">Constants!D28</f>
        <v> </v>
      </c>
      <c r="E28" s="24" t="n">
        <f aca="false">Constants!E28</f>
        <v>9</v>
      </c>
      <c r="F28" s="24" t="str">
        <f aca="false">Constants!F28</f>
        <v> </v>
      </c>
      <c r="G28" s="23"/>
      <c r="H28" s="23"/>
    </row>
    <row r="29" customFormat="false" ht="13" hidden="true" customHeight="false" outlineLevel="0" collapsed="false">
      <c r="A29" s="24" t="str">
        <f aca="false">Constants!A29</f>
        <v> </v>
      </c>
      <c r="B29" s="24" t="str">
        <f aca="false">Constants!B29</f>
        <v>Bad Smell</v>
      </c>
      <c r="C29" s="24" t="str">
        <f aca="false">Constants!C29</f>
        <v>Refactoring changes (please note the bad smell in the defect description)</v>
      </c>
      <c r="D29" s="24" t="str">
        <f aca="false">Constants!D29</f>
        <v> </v>
      </c>
      <c r="E29" s="24" t="n">
        <f aca="false">Constants!E29</f>
        <v>10</v>
      </c>
      <c r="F29" s="24" t="n">
        <f aca="false">Constants!F29</f>
        <v>0</v>
      </c>
      <c r="G29" s="23"/>
      <c r="H29" s="23"/>
    </row>
    <row r="30" customFormat="false" ht="13" hidden="true" customHeight="false" outlineLevel="0" collapsed="false">
      <c r="A30" s="24" t="str">
        <f aca="false">Constants!A30</f>
        <v>Y/N:</v>
      </c>
      <c r="B30" s="24" t="str">
        <f aca="false">Constants!B30</f>
        <v>Yes</v>
      </c>
      <c r="C30" s="24" t="str">
        <f aca="false">Constants!C30</f>
        <v> </v>
      </c>
      <c r="D30" s="24" t="str">
        <f aca="false">Constants!D30</f>
        <v> </v>
      </c>
      <c r="E30" s="24" t="str">
        <f aca="false">Constants!E30</f>
        <v>Passed</v>
      </c>
      <c r="F30" s="24" t="n">
        <f aca="false">Constants!F30</f>
        <v>0</v>
      </c>
      <c r="G30" s="23"/>
      <c r="H30" s="23"/>
    </row>
    <row r="31" s="26" customFormat="true" ht="13" hidden="true" customHeight="false" outlineLevel="0" collapsed="false">
      <c r="A31" s="24" t="str">
        <f aca="false">Constants!A31</f>
        <v> </v>
      </c>
      <c r="B31" s="24" t="str">
        <f aca="false">Constants!B31</f>
        <v>No</v>
      </c>
      <c r="C31" s="24" t="str">
        <f aca="false">Constants!C31</f>
        <v> </v>
      </c>
      <c r="D31" s="24" t="str">
        <f aca="false">Constants!D31</f>
        <v> </v>
      </c>
      <c r="E31" s="24" t="str">
        <f aca="false">Constants!E31</f>
        <v>Passed with issues</v>
      </c>
      <c r="F31" s="24" t="n">
        <f aca="false">Constants!F31</f>
        <v>0</v>
      </c>
      <c r="G31" s="25"/>
      <c r="H31" s="25"/>
      <c r="I31" s="24"/>
    </row>
    <row r="32" customFormat="false" ht="13" hidden="true" customHeight="false" outlineLevel="0" collapsed="false">
      <c r="A32" s="24" t="str">
        <f aca="false">Constants!A32</f>
        <v>Proxy Types:</v>
      </c>
      <c r="B32" s="24" t="str">
        <f aca="false">Constants!B32</f>
        <v>-</v>
      </c>
      <c r="C32" s="24" t="str">
        <f aca="false">Constants!C32</f>
        <v> </v>
      </c>
      <c r="D32" s="24" t="str">
        <f aca="false">Constants!D32</f>
        <v> </v>
      </c>
      <c r="E32" s="24" t="str">
        <f aca="false">Constants!E32</f>
        <v>Failed</v>
      </c>
      <c r="F32" s="24" t="str">
        <f aca="false">Constants!F32</f>
        <v>Base</v>
      </c>
      <c r="G32" s="25"/>
      <c r="H32" s="23"/>
    </row>
    <row r="33" customFormat="false" ht="13" hidden="true" customHeight="false" outlineLevel="0" collapsed="false">
      <c r="A33" s="24" t="str">
        <f aca="false">Constants!A33</f>
        <v> </v>
      </c>
      <c r="B33" s="24" t="str">
        <f aca="false">Constants!B33</f>
        <v>Calculation</v>
      </c>
      <c r="C33" s="24" t="str">
        <f aca="false">Constants!C33</f>
        <v> </v>
      </c>
      <c r="D33" s="24" t="str">
        <f aca="false">Constants!D33</f>
        <v> </v>
      </c>
      <c r="E33" s="24" t="str">
        <f aca="false">Constants!E33</f>
        <v>Not tested</v>
      </c>
      <c r="F33" s="24" t="str">
        <f aca="false">Constants!F33</f>
        <v>New</v>
      </c>
      <c r="G33" s="25"/>
      <c r="H33" s="23"/>
    </row>
    <row r="34" customFormat="false" ht="13" hidden="true" customHeight="false" outlineLevel="0" collapsed="false">
      <c r="A34" s="24" t="str">
        <f aca="false">Constants!A34</f>
        <v> </v>
      </c>
      <c r="B34" s="24" t="str">
        <f aca="false">Constants!B34</f>
        <v>Data</v>
      </c>
      <c r="C34" s="24" t="str">
        <f aca="false">Constants!C34</f>
        <v> </v>
      </c>
      <c r="D34" s="24" t="str">
        <f aca="false">Constants!D34</f>
        <v> </v>
      </c>
      <c r="E34" s="24" t="str">
        <f aca="false">Constants!E34</f>
        <v>Not applicable</v>
      </c>
      <c r="F34" s="24" t="str">
        <f aca="false">Constants!F34</f>
        <v>Reusable</v>
      </c>
      <c r="G34" s="25"/>
      <c r="H34" s="23"/>
    </row>
    <row r="35" customFormat="false" ht="13" hidden="true" customHeight="false" outlineLevel="0" collapsed="false">
      <c r="A35" s="24" t="str">
        <f aca="false">Constants!A35</f>
        <v> </v>
      </c>
      <c r="B35" s="24" t="str">
        <f aca="false">Constants!B35</f>
        <v>I/O</v>
      </c>
      <c r="C35" s="24" t="str">
        <f aca="false">Constants!C35</f>
        <v> </v>
      </c>
      <c r="D35" s="24" t="str">
        <f aca="false">Constants!D35</f>
        <v> </v>
      </c>
      <c r="E35" s="24" t="str">
        <f aca="false">Constants!E35</f>
        <v> </v>
      </c>
      <c r="F35" s="24" t="str">
        <f aca="false">Constants!F35</f>
        <v> </v>
      </c>
      <c r="G35" s="25"/>
      <c r="H35" s="23"/>
    </row>
    <row r="36" customFormat="false" ht="13" hidden="true" customHeight="false" outlineLevel="0" collapsed="false">
      <c r="A36" s="24" t="str">
        <f aca="false">Constants!A36</f>
        <v> </v>
      </c>
      <c r="B36" s="24" t="str">
        <f aca="false">Constants!B36</f>
        <v>Logic</v>
      </c>
      <c r="C36" s="24" t="str">
        <f aca="false">Constants!C36</f>
        <v> </v>
      </c>
      <c r="D36" s="24" t="str">
        <f aca="false">Constants!D36</f>
        <v> </v>
      </c>
      <c r="E36" s="24" t="str">
        <f aca="false">Constants!E36</f>
        <v> </v>
      </c>
      <c r="F36" s="24" t="str">
        <f aca="false">Constants!F36</f>
        <v> </v>
      </c>
      <c r="G36" s="25"/>
      <c r="H36" s="23"/>
    </row>
    <row r="37" customFormat="false" ht="13" hidden="true" customHeight="false" outlineLevel="0" collapsed="false">
      <c r="A37" s="24" t="str">
        <f aca="false">Constants!A37</f>
        <v> </v>
      </c>
      <c r="B37" s="24" t="str">
        <f aca="false">Constants!B37</f>
        <v> </v>
      </c>
      <c r="C37" s="24" t="str">
        <f aca="false">Constants!C37</f>
        <v> </v>
      </c>
      <c r="D37" s="24" t="str">
        <f aca="false">Constants!D37</f>
        <v> </v>
      </c>
      <c r="E37" s="24" t="str">
        <f aca="false">Constants!E37</f>
        <v> </v>
      </c>
      <c r="F37" s="24" t="str">
        <f aca="false">Constants!F37</f>
        <v> </v>
      </c>
      <c r="G37" s="25"/>
      <c r="H37" s="23"/>
    </row>
    <row r="38" customFormat="false" ht="13" hidden="true" customHeight="false" outlineLevel="0" collapsed="false">
      <c r="A38" s="24" t="str">
        <f aca="false">Constants!A38</f>
        <v>Sizes:</v>
      </c>
      <c r="B38" s="24" t="str">
        <f aca="false">Constants!B38</f>
        <v>VS</v>
      </c>
      <c r="C38" s="24" t="str">
        <f aca="false">Constants!C38</f>
        <v>S</v>
      </c>
      <c r="D38" s="24" t="str">
        <f aca="false">Constants!D38</f>
        <v>M</v>
      </c>
      <c r="E38" s="24" t="str">
        <f aca="false">Constants!E38</f>
        <v>L</v>
      </c>
      <c r="F38" s="24" t="str">
        <f aca="false">Constants!F38</f>
        <v>VL</v>
      </c>
      <c r="G38" s="25"/>
      <c r="H38" s="23"/>
    </row>
    <row r="39" customFormat="false" ht="13" hidden="true" customHeight="false" outlineLevel="0" collapsed="false">
      <c r="A39" s="24" t="str">
        <f aca="false">Constants!A39</f>
        <v>upper</v>
      </c>
      <c r="B39" s="24" t="n">
        <f aca="false">Constants!B39</f>
        <v>-1.5</v>
      </c>
      <c r="C39" s="24" t="n">
        <f aca="false">Constants!C39</f>
        <v>-0.5</v>
      </c>
      <c r="D39" s="24" t="n">
        <f aca="false">Constants!D39</f>
        <v>0.5</v>
      </c>
      <c r="E39" s="24" t="n">
        <f aca="false">Constants!E39</f>
        <v>1.5</v>
      </c>
      <c r="F39" s="24" t="n">
        <f aca="false">Constants!F39</f>
        <v>99999</v>
      </c>
      <c r="G39" s="25"/>
      <c r="H39" s="23"/>
    </row>
    <row r="40" customFormat="false" ht="13" hidden="true" customHeight="false" outlineLevel="0" collapsed="false">
      <c r="A40" s="24" t="str">
        <f aca="false">Constants!A40</f>
        <v>mid</v>
      </c>
      <c r="B40" s="24" t="n">
        <f aca="false">Constants!B40</f>
        <v>-2</v>
      </c>
      <c r="C40" s="24" t="n">
        <f aca="false">Constants!C40</f>
        <v>-1</v>
      </c>
      <c r="D40" s="24" t="n">
        <f aca="false">Constants!D40</f>
        <v>0</v>
      </c>
      <c r="E40" s="24" t="n">
        <f aca="false">Constants!E40</f>
        <v>1</v>
      </c>
      <c r="F40" s="24" t="n">
        <f aca="false">Constants!F40</f>
        <v>2</v>
      </c>
      <c r="G40" s="25"/>
      <c r="H40" s="23"/>
    </row>
    <row r="41" customFormat="false" ht="14" hidden="true" customHeight="true" outlineLevel="0" collapsed="false">
      <c r="A41" s="24" t="str">
        <f aca="false">Constants!A41</f>
        <v>lower</v>
      </c>
      <c r="B41" s="24" t="n">
        <f aca="false">Constants!B41</f>
        <v>0</v>
      </c>
      <c r="C41" s="24" t="n">
        <f aca="false">Constants!C41</f>
        <v>-1.5</v>
      </c>
      <c r="D41" s="24" t="n">
        <f aca="false">Constants!D41</f>
        <v>-0.5</v>
      </c>
      <c r="E41" s="24" t="n">
        <f aca="false">Constants!E41</f>
        <v>0.5</v>
      </c>
      <c r="F41" s="24" t="n">
        <f aca="false">Constants!F41</f>
        <v>1.5</v>
      </c>
      <c r="G41" s="25"/>
      <c r="H41" s="23"/>
    </row>
    <row r="42" customFormat="false" ht="13" hidden="true" customHeight="false" outlineLevel="0" collapsed="false">
      <c r="A42" s="24" t="str">
        <f aca="false">Constants!A42</f>
        <v> </v>
      </c>
      <c r="B42" s="24" t="n">
        <f aca="false">Constants!B42</f>
        <v>0</v>
      </c>
      <c r="C42" s="24" t="n">
        <f aca="false">Constants!C42</f>
        <v>0</v>
      </c>
      <c r="D42" s="24" t="n">
        <f aca="false">Constants!D42</f>
        <v>0</v>
      </c>
      <c r="E42" s="24" t="n">
        <f aca="false">Constants!E42</f>
        <v>0</v>
      </c>
      <c r="F42" s="24" t="str">
        <f aca="false">Constants!F42</f>
        <v> </v>
      </c>
      <c r="G42" s="25"/>
      <c r="H42" s="23"/>
    </row>
    <row r="43" customFormat="false" ht="13" hidden="true" customHeight="false" outlineLevel="0" collapsed="false">
      <c r="A43" s="24" t="str">
        <f aca="false">Constants!A43</f>
        <v> </v>
      </c>
      <c r="B43" s="24" t="str">
        <f aca="false">Constants!B43</f>
        <v> </v>
      </c>
      <c r="C43" s="24" t="str">
        <f aca="false">Constants!C43</f>
        <v> </v>
      </c>
      <c r="D43" s="24" t="str">
        <f aca="false">Constants!D43</f>
        <v> </v>
      </c>
      <c r="E43" s="24" t="str">
        <f aca="false">Constants!E43</f>
        <v> </v>
      </c>
      <c r="F43" s="24" t="str">
        <f aca="false">Constants!F43</f>
        <v> </v>
      </c>
      <c r="G43" s="27"/>
      <c r="H43" s="27"/>
    </row>
    <row r="44" s="4" customFormat="true" ht="13" hidden="true" customHeight="false" outlineLevel="0" collapsed="false">
      <c r="A44" s="24" t="str">
        <f aca="false">Constants!A44</f>
        <v>&lt;-- Mandatory</v>
      </c>
      <c r="B44" s="24" t="str">
        <f aca="false">Constants!B44</f>
        <v> </v>
      </c>
      <c r="C44" s="24" t="str">
        <f aca="false">Constants!C44</f>
        <v>✔</v>
      </c>
      <c r="D44" s="24" t="str">
        <f aca="false">Constants!D44</f>
        <v> </v>
      </c>
      <c r="E44" s="24" t="str">
        <f aca="false">Constants!E44</f>
        <v> </v>
      </c>
      <c r="F44" s="24" t="str">
        <f aca="false">Constants!F44</f>
        <v> </v>
      </c>
      <c r="G44" s="28"/>
      <c r="H44" s="28"/>
      <c r="I44" s="28"/>
      <c r="J44" s="28"/>
      <c r="K44" s="28"/>
    </row>
    <row r="45" customFormat="false" ht="20" hidden="false" customHeight="false" outlineLevel="0" collapsed="false">
      <c r="A45" s="230" t="s">
        <v>308</v>
      </c>
      <c r="B45" s="230"/>
      <c r="C45" s="230"/>
      <c r="D45" s="237"/>
      <c r="E45" s="237"/>
      <c r="F45" s="237"/>
      <c r="G45" s="237"/>
      <c r="H45" s="237"/>
    </row>
    <row r="46" customFormat="false" ht="73" hidden="false" customHeight="true" outlineLevel="0" collapsed="false">
      <c r="A46" s="436" t="s">
        <v>618</v>
      </c>
      <c r="B46" s="436"/>
      <c r="C46" s="436"/>
      <c r="D46" s="436"/>
      <c r="E46" s="436"/>
      <c r="F46" s="436"/>
      <c r="G46" s="367"/>
      <c r="H46" s="367"/>
      <c r="I46" s="367"/>
      <c r="J46" s="367"/>
    </row>
    <row r="47" customFormat="false" ht="13" hidden="false" customHeight="false" outlineLevel="0" collapsed="false">
      <c r="A47" s="277" t="s">
        <v>387</v>
      </c>
      <c r="B47" s="277"/>
      <c r="C47" s="276" t="s">
        <v>21</v>
      </c>
      <c r="D47" s="276" t="s">
        <v>397</v>
      </c>
      <c r="E47" s="276" t="s">
        <v>619</v>
      </c>
      <c r="G47" s="277"/>
      <c r="H47" s="277"/>
    </row>
    <row r="48" customFormat="false" ht="13" hidden="true" customHeight="false" outlineLevel="0" collapsed="false">
      <c r="A48" s="271" t="str">
        <f aca="false">'Historical Data'!A53</f>
        <v>Base code LOC count</v>
      </c>
      <c r="B48" s="277"/>
      <c r="C48" s="278"/>
      <c r="D48" s="278"/>
      <c r="E48" s="437" t="n">
        <f aca="false">D48+'Historical Data'!E53</f>
        <v>0</v>
      </c>
      <c r="G48" s="277"/>
      <c r="H48" s="277"/>
    </row>
    <row r="49" customFormat="false" ht="13" hidden="true" customHeight="false" outlineLevel="0" collapsed="false">
      <c r="A49" s="271" t="str">
        <f aca="false">'Historical Data'!A54</f>
        <v>   Lines deleted from Base</v>
      </c>
      <c r="B49" s="277"/>
      <c r="C49" s="278"/>
      <c r="D49" s="278"/>
      <c r="E49" s="437" t="n">
        <f aca="false">D49+'Historical Data'!E54</f>
        <v>0</v>
      </c>
      <c r="G49" s="277"/>
      <c r="H49" s="277"/>
    </row>
    <row r="50" customFormat="false" ht="13" hidden="true" customHeight="false" outlineLevel="0" collapsed="false">
      <c r="A50" s="271" t="str">
        <f aca="false">'Historical Data'!A55</f>
        <v>   Lines modified from Base</v>
      </c>
      <c r="B50" s="277"/>
      <c r="C50" s="278"/>
      <c r="D50" s="278"/>
      <c r="E50" s="437" t="n">
        <f aca="false">D50+'Historical Data'!E55</f>
        <v>0</v>
      </c>
      <c r="G50" s="277"/>
      <c r="H50" s="277"/>
    </row>
    <row r="51" customFormat="false" ht="13" hidden="true" customHeight="false" outlineLevel="0" collapsed="false">
      <c r="A51" s="271" t="str">
        <f aca="false">'Historical Data'!A56</f>
        <v>   Lines added to Base</v>
      </c>
      <c r="B51" s="277"/>
      <c r="C51" s="278"/>
      <c r="D51" s="278"/>
      <c r="E51" s="437" t="n">
        <f aca="false">D51+'Historical Data'!E56</f>
        <v>0</v>
      </c>
      <c r="G51" s="277"/>
      <c r="H51" s="277"/>
    </row>
    <row r="52" customFormat="false" ht="13" hidden="true" customHeight="false" outlineLevel="0" collapsed="false">
      <c r="A52" s="271" t="str">
        <f aca="false">'Historical Data'!A57</f>
        <v>Reused lines</v>
      </c>
      <c r="B52" s="277"/>
      <c r="C52" s="278"/>
      <c r="D52" s="278"/>
      <c r="E52" s="437" t="n">
        <f aca="false">D52+'Historical Data'!E57</f>
        <v>0</v>
      </c>
      <c r="G52" s="277"/>
      <c r="H52" s="277"/>
    </row>
    <row r="53" customFormat="false" ht="13" hidden="false" customHeight="false" outlineLevel="0" collapsed="false">
      <c r="A53" s="271" t="str">
        <f aca="false">'Historical Data'!A58</f>
        <v>New lines of production code</v>
      </c>
      <c r="B53" s="271"/>
      <c r="C53" s="278"/>
      <c r="D53" s="278"/>
      <c r="E53" s="437" t="n">
        <f aca="false">D53+'Historical Data'!E58</f>
        <v>0</v>
      </c>
      <c r="G53" s="271"/>
      <c r="H53" s="271"/>
    </row>
    <row r="54" customFormat="false" ht="13" hidden="true" customHeight="false" outlineLevel="0" collapsed="false">
      <c r="C54" s="277"/>
      <c r="D54" s="277"/>
      <c r="E54" s="277"/>
    </row>
    <row r="55" customFormat="false" ht="13" hidden="true" customHeight="false" outlineLevel="0" collapsed="false">
      <c r="A55" s="277" t="s">
        <v>396</v>
      </c>
      <c r="B55" s="277"/>
      <c r="C55" s="277" t="s">
        <v>21</v>
      </c>
      <c r="D55" s="277" t="s">
        <v>397</v>
      </c>
      <c r="E55" s="277" t="s">
        <v>619</v>
      </c>
      <c r="G55" s="277"/>
      <c r="H55" s="277"/>
    </row>
    <row r="56" customFormat="false" ht="13" hidden="true" customHeight="false" outlineLevel="0" collapsed="false">
      <c r="A56" s="234" t="str">
        <f aca="false">'Historical Data'!A61</f>
        <v>Reused components</v>
      </c>
      <c r="B56" s="277"/>
      <c r="C56" s="278"/>
      <c r="D56" s="278"/>
      <c r="E56" s="437" t="n">
        <f aca="false">D56+'Historical Data'!E61</f>
        <v>0</v>
      </c>
      <c r="G56" s="277"/>
      <c r="H56" s="277"/>
    </row>
    <row r="57" customFormat="false" ht="13" hidden="true" customHeight="false" outlineLevel="0" collapsed="false">
      <c r="A57" s="234" t="str">
        <f aca="false">'Historical Data'!A62</f>
        <v>Modified components</v>
      </c>
      <c r="B57" s="271"/>
      <c r="C57" s="278"/>
      <c r="D57" s="278"/>
      <c r="E57" s="437" t="n">
        <f aca="false">D57+'Historical Data'!E62</f>
        <v>0</v>
      </c>
      <c r="G57" s="271"/>
      <c r="H57" s="271"/>
    </row>
    <row r="58" customFormat="false" ht="13" hidden="true" customHeight="false" outlineLevel="0" collapsed="false">
      <c r="A58" s="234" t="str">
        <f aca="false">'Historical Data'!A63</f>
        <v>New components</v>
      </c>
      <c r="B58" s="271"/>
      <c r="C58" s="278"/>
      <c r="D58" s="278"/>
      <c r="E58" s="437" t="n">
        <f aca="false">D58+'Historical Data'!E63</f>
        <v>0</v>
      </c>
      <c r="G58" s="271"/>
      <c r="H58" s="271"/>
    </row>
    <row r="59" s="277" customFormat="true" ht="13" hidden="false" customHeight="false" outlineLevel="0" collapsed="false">
      <c r="C59" s="438"/>
      <c r="D59" s="438"/>
      <c r="E59" s="439"/>
    </row>
    <row r="60" customFormat="false" ht="13" hidden="false" customHeight="false" outlineLevel="0" collapsed="false">
      <c r="A60" s="277" t="s">
        <v>402</v>
      </c>
      <c r="B60" s="277"/>
      <c r="C60" s="362" t="s">
        <v>21</v>
      </c>
      <c r="D60" s="362" t="s">
        <v>397</v>
      </c>
      <c r="E60" s="440" t="s">
        <v>398</v>
      </c>
      <c r="F60" s="276" t="s">
        <v>620</v>
      </c>
      <c r="G60" s="240"/>
      <c r="H60" s="277"/>
    </row>
    <row r="61" customFormat="false" ht="13" hidden="false" customHeight="false" outlineLevel="0" collapsed="false">
      <c r="A61" s="268" t="str">
        <f aca="false">B4</f>
        <v>Analyze</v>
      </c>
      <c r="C61" s="441" t="str">
        <f aca="false">IF(ISBLANK($F$1),$C$72*'Historical Data'!F67,"")</f>
        <v/>
      </c>
      <c r="D61" s="441" t="n">
        <f aca="false">SUMIF('Time Log'!$H$63:$H$152,A61,'Time Log'!$G$63:$G$152)</f>
        <v>0</v>
      </c>
      <c r="E61" s="415" t="n">
        <f aca="false">D61+'Historical Data'!E67</f>
        <v>0</v>
      </c>
      <c r="F61" s="287" t="n">
        <f aca="false">IF($E$72=0,0,E61/$E$72)</f>
        <v>0</v>
      </c>
    </row>
    <row r="62" customFormat="false" ht="13" hidden="false" customHeight="false" outlineLevel="0" collapsed="false">
      <c r="A62" s="268" t="str">
        <f aca="false">B5</f>
        <v>Architect</v>
      </c>
      <c r="C62" s="441" t="str">
        <f aca="false">IF(ISBLANK($F$1),$C$72*'Historical Data'!F68,"")</f>
        <v/>
      </c>
      <c r="D62" s="441" t="n">
        <f aca="false">SUMIF('Time Log'!$H$63:$H$152,A62,'Time Log'!$G$63:$G$152)</f>
        <v>0</v>
      </c>
      <c r="E62" s="415" t="n">
        <f aca="false">D62+'Historical Data'!E68</f>
        <v>0</v>
      </c>
      <c r="F62" s="287" t="n">
        <f aca="false">IF($E$72=0,0,E62/$E$72)</f>
        <v>0</v>
      </c>
    </row>
    <row r="63" customFormat="false" ht="13" hidden="false" customHeight="false" outlineLevel="0" collapsed="false">
      <c r="A63" s="268" t="str">
        <f aca="false">B6</f>
        <v>Plan project</v>
      </c>
      <c r="C63" s="441" t="str">
        <f aca="false">IF(ISBLANK($F$1),$C$72*'Historical Data'!F69,"")</f>
        <v/>
      </c>
      <c r="D63" s="441" t="n">
        <f aca="false">SUMIF('Time Log'!$H$63:$H$152,A63,'Time Log'!$G$63:$G$152)</f>
        <v>0</v>
      </c>
      <c r="E63" s="415" t="n">
        <f aca="false">D63+'Historical Data'!E69</f>
        <v>0</v>
      </c>
      <c r="F63" s="287" t="n">
        <f aca="false">IF($E$72=0,0,E63/$E$72)</f>
        <v>0</v>
      </c>
    </row>
    <row r="64" customFormat="false" ht="13" hidden="false" customHeight="false" outlineLevel="0" collapsed="false">
      <c r="A64" s="268" t="str">
        <f aca="false">B7</f>
        <v>Plan iteration</v>
      </c>
      <c r="C64" s="441" t="str">
        <f aca="false">IF(ISBLANK($F$1),$C$72*'Historical Data'!F70,"")</f>
        <v/>
      </c>
      <c r="D64" s="441" t="n">
        <f aca="false">SUMIF('Time Log'!$H$63:$H$152,A64,'Time Log'!$G$63:$G$152)</f>
        <v>0</v>
      </c>
      <c r="E64" s="415" t="n">
        <f aca="false">D64+'Historical Data'!E70</f>
        <v>0</v>
      </c>
      <c r="F64" s="287" t="n">
        <f aca="false">IF($E$72=0,0,E64/$E$72)</f>
        <v>0</v>
      </c>
    </row>
    <row r="65" customFormat="false" ht="13" hidden="false" customHeight="false" outlineLevel="0" collapsed="false">
      <c r="A65" s="268" t="str">
        <f aca="false">B8</f>
        <v>Construct</v>
      </c>
      <c r="C65" s="441" t="str">
        <f aca="false">IF(ISBLANK($F$1),$C$72*'Historical Data'!F71,"")</f>
        <v/>
      </c>
      <c r="D65" s="441" t="n">
        <f aca="false">SUMIF('Time Log'!$H$63:$H$152,A65,'Time Log'!$G$63:$G$152)</f>
        <v>0</v>
      </c>
      <c r="E65" s="415" t="n">
        <f aca="false">D65+'Historical Data'!E71</f>
        <v>0</v>
      </c>
      <c r="F65" s="287" t="n">
        <f aca="false">IF($E$72=0,0,E65/$E$72)</f>
        <v>0</v>
      </c>
    </row>
    <row r="66" customFormat="false" ht="13" hidden="false" customHeight="false" outlineLevel="0" collapsed="false">
      <c r="A66" s="268" t="str">
        <f aca="false">B9</f>
        <v>Refactor</v>
      </c>
      <c r="C66" s="441" t="str">
        <f aca="false">IF(ISBLANK($F$1),$C$72*'Historical Data'!F72,"")</f>
        <v/>
      </c>
      <c r="D66" s="441" t="n">
        <f aca="false">SUMIF('Time Log'!$H$63:$H$152,A66,'Time Log'!$G$63:$G$152)</f>
        <v>0</v>
      </c>
      <c r="E66" s="415" t="n">
        <f aca="false">D66+'Historical Data'!E72</f>
        <v>0</v>
      </c>
      <c r="F66" s="287" t="n">
        <f aca="false">IF($E$72=0,0,E66/$E$72)</f>
        <v>0</v>
      </c>
    </row>
    <row r="67" customFormat="false" ht="13" hidden="false" customHeight="false" outlineLevel="0" collapsed="false">
      <c r="A67" s="268" t="str">
        <f aca="false">B10</f>
        <v>Review</v>
      </c>
      <c r="C67" s="441" t="str">
        <f aca="false">IF(ISBLANK($F$1),$C$72*'Historical Data'!F73,"")</f>
        <v/>
      </c>
      <c r="D67" s="441" t="n">
        <f aca="false">SUMIF('Time Log'!$H$63:$H$152,A67,'Time Log'!$G$63:$G$152)</f>
        <v>0</v>
      </c>
      <c r="E67" s="415" t="n">
        <f aca="false">D67+'Historical Data'!E73</f>
        <v>0</v>
      </c>
      <c r="F67" s="287" t="n">
        <f aca="false">IF($E$72=0,0,E67/$E$72)</f>
        <v>0</v>
      </c>
    </row>
    <row r="68" customFormat="false" ht="13" hidden="false" customHeight="false" outlineLevel="0" collapsed="false">
      <c r="A68" s="268" t="str">
        <f aca="false">B11</f>
        <v>Integration test</v>
      </c>
      <c r="C68" s="441" t="str">
        <f aca="false">IF(ISBLANK($F$1),$C$72*'Historical Data'!F74,"")</f>
        <v/>
      </c>
      <c r="D68" s="441" t="n">
        <f aca="false">SUMIF('Time Log'!$H$63:$H$152,A68,'Time Log'!$G$63:$G$152)</f>
        <v>0</v>
      </c>
      <c r="E68" s="415" t="n">
        <f aca="false">D68+'Historical Data'!E74</f>
        <v>0</v>
      </c>
      <c r="F68" s="287" t="n">
        <f aca="false">IF($E$72=0,0,E68/$E$72)</f>
        <v>0</v>
      </c>
    </row>
    <row r="69" customFormat="false" ht="13" hidden="false" customHeight="false" outlineLevel="0" collapsed="false">
      <c r="A69" s="268" t="str">
        <f aca="false">B12</f>
        <v>Repattern</v>
      </c>
      <c r="C69" s="441" t="str">
        <f aca="false">IF(ISBLANK($F$1),$C$72*'Historical Data'!F75,"")</f>
        <v/>
      </c>
      <c r="D69" s="441" t="n">
        <f aca="false">SUMIF('Time Log'!$H$63:$H$152,A69,'Time Log'!$G$63:$G$152)</f>
        <v>0</v>
      </c>
      <c r="E69" s="415" t="n">
        <f aca="false">D69+'Historical Data'!E75</f>
        <v>0</v>
      </c>
      <c r="F69" s="287" t="n">
        <f aca="false">IF($E$72=0,0,E69/$E$72)</f>
        <v>0</v>
      </c>
    </row>
    <row r="70" customFormat="false" ht="13" hidden="false" customHeight="false" outlineLevel="0" collapsed="false">
      <c r="A70" s="268" t="str">
        <f aca="false">B13</f>
        <v>Postmortem</v>
      </c>
      <c r="C70" s="441" t="str">
        <f aca="false">IF(ISBLANK($F$1),$C$72*'Historical Data'!F76,"")</f>
        <v/>
      </c>
      <c r="D70" s="441" t="n">
        <f aca="false">SUMIF('Time Log'!$H$63:$H$152,A70,'Time Log'!$G$63:$G$152)</f>
        <v>0</v>
      </c>
      <c r="E70" s="415" t="n">
        <f aca="false">D70+'Historical Data'!E76</f>
        <v>0</v>
      </c>
      <c r="F70" s="287" t="n">
        <f aca="false">IF($E$72=0,0,E70/$E$72)</f>
        <v>0</v>
      </c>
    </row>
    <row r="71" customFormat="false" ht="13" hidden="false" customHeight="false" outlineLevel="0" collapsed="false">
      <c r="A71" s="268" t="str">
        <f aca="false">B14</f>
        <v>Sandbox</v>
      </c>
      <c r="C71" s="441" t="str">
        <f aca="false">IF(ISBLANK($F$1),$C$72*'Historical Data'!F77,"")</f>
        <v/>
      </c>
      <c r="D71" s="441" t="n">
        <f aca="false">SUMIF('Time Log'!$H$63:$H$152,A71,'Time Log'!$G$63:$G$152)</f>
        <v>0</v>
      </c>
      <c r="E71" s="415" t="n">
        <f aca="false">D71+'Historical Data'!E77</f>
        <v>0</v>
      </c>
      <c r="F71" s="287" t="n">
        <f aca="false">IF($E$72=0,0,E71/$E$72)</f>
        <v>0</v>
      </c>
    </row>
    <row r="72" customFormat="false" ht="13" hidden="false" customHeight="false" outlineLevel="0" collapsed="false">
      <c r="A72" s="24" t="s">
        <v>406</v>
      </c>
      <c r="C72" s="278"/>
      <c r="D72" s="441" t="n">
        <f aca="false">SUM(D61:D71)</f>
        <v>0</v>
      </c>
      <c r="E72" s="415" t="n">
        <f aca="false">D72+'Historical Data'!E78</f>
        <v>0</v>
      </c>
      <c r="F72" s="287" t="n">
        <f aca="false">IF($E$72=0,0,E72/$E$72)</f>
        <v>0</v>
      </c>
    </row>
    <row r="73" customFormat="false" ht="13" hidden="false" customHeight="false" outlineLevel="0" collapsed="false">
      <c r="C73" s="361"/>
      <c r="D73" s="361"/>
      <c r="E73" s="26"/>
    </row>
    <row r="74" customFormat="false" ht="13" hidden="false" customHeight="false" outlineLevel="0" collapsed="false">
      <c r="A74" s="277" t="s">
        <v>621</v>
      </c>
      <c r="B74" s="277"/>
      <c r="C74" s="442"/>
      <c r="D74" s="443" t="s">
        <v>397</v>
      </c>
      <c r="E74" s="440" t="s">
        <v>398</v>
      </c>
      <c r="F74" s="276" t="s">
        <v>620</v>
      </c>
      <c r="H74" s="277"/>
    </row>
    <row r="75" customFormat="false" ht="13" hidden="false" customHeight="false" outlineLevel="0" collapsed="false">
      <c r="A75" s="24" t="str">
        <f aca="false">B4</f>
        <v>Analyze</v>
      </c>
      <c r="D75" s="290" t="n">
        <f aca="false">COUNTIF('Change Log'!$D$61:$D$135,A75)</f>
        <v>0</v>
      </c>
      <c r="E75" s="290" t="n">
        <f aca="false">D75+'Historical Data'!E82</f>
        <v>0</v>
      </c>
      <c r="F75" s="287" t="n">
        <f aca="false">IF(E75=0,0,E75/$E$86)</f>
        <v>0</v>
      </c>
    </row>
    <row r="76" customFormat="false" ht="13" hidden="false" customHeight="false" outlineLevel="0" collapsed="false">
      <c r="A76" s="24" t="str">
        <f aca="false">B5</f>
        <v>Architect</v>
      </c>
      <c r="D76" s="290" t="n">
        <f aca="false">COUNTIF('Change Log'!$D$61:$D$135,A76)</f>
        <v>0</v>
      </c>
      <c r="E76" s="290" t="n">
        <f aca="false">D76+'Historical Data'!E83</f>
        <v>0</v>
      </c>
      <c r="F76" s="287" t="n">
        <f aca="false">IF(E76=0,0,E76/$E$86)</f>
        <v>0</v>
      </c>
    </row>
    <row r="77" customFormat="false" ht="13" hidden="false" customHeight="false" outlineLevel="0" collapsed="false">
      <c r="A77" s="24" t="str">
        <f aca="false">B6</f>
        <v>Plan project</v>
      </c>
      <c r="D77" s="290" t="n">
        <f aca="false">COUNTIF('Change Log'!$D$61:$D$135,A77)</f>
        <v>0</v>
      </c>
      <c r="E77" s="290" t="n">
        <f aca="false">D77+'Historical Data'!E84</f>
        <v>0</v>
      </c>
      <c r="F77" s="287" t="n">
        <f aca="false">IF(E77=0,0,E77/$E$86)</f>
        <v>0</v>
      </c>
      <c r="H77" s="25"/>
    </row>
    <row r="78" customFormat="false" ht="13" hidden="false" customHeight="false" outlineLevel="0" collapsed="false">
      <c r="A78" s="24" t="str">
        <f aca="false">B7</f>
        <v>Plan iteration</v>
      </c>
      <c r="D78" s="290" t="n">
        <f aca="false">COUNTIF('Change Log'!$D$61:$D$135,A78)</f>
        <v>0</v>
      </c>
      <c r="E78" s="290" t="n">
        <f aca="false">D78+'Historical Data'!E85</f>
        <v>0</v>
      </c>
      <c r="F78" s="287" t="n">
        <f aca="false">IF(E78=0,0,E78/$E$86)</f>
        <v>0</v>
      </c>
      <c r="H78" s="25"/>
    </row>
    <row r="79" customFormat="false" ht="13" hidden="false" customHeight="false" outlineLevel="0" collapsed="false">
      <c r="A79" s="24" t="str">
        <f aca="false">B8</f>
        <v>Construct</v>
      </c>
      <c r="D79" s="290" t="n">
        <f aca="false">COUNTIF('Change Log'!$D$61:$D$135,A79)</f>
        <v>0</v>
      </c>
      <c r="E79" s="290" t="n">
        <f aca="false">D79+'Historical Data'!E86</f>
        <v>0</v>
      </c>
      <c r="F79" s="287" t="n">
        <f aca="false">IF(E79=0,0,E79/$E$86)</f>
        <v>0</v>
      </c>
    </row>
    <row r="80" customFormat="false" ht="13" hidden="false" customHeight="false" outlineLevel="0" collapsed="false">
      <c r="A80" s="24" t="str">
        <f aca="false">B9</f>
        <v>Refactor</v>
      </c>
      <c r="D80" s="290" t="n">
        <f aca="false">COUNTIF('Change Log'!$D$61:$D$135,A80)</f>
        <v>0</v>
      </c>
      <c r="E80" s="290" t="n">
        <f aca="false">D80+'Historical Data'!E87</f>
        <v>0</v>
      </c>
      <c r="F80" s="287" t="n">
        <f aca="false">IF(E80=0,0,E80/$E$86)</f>
        <v>0</v>
      </c>
    </row>
    <row r="81" customFormat="false" ht="13" hidden="false" customHeight="false" outlineLevel="0" collapsed="false">
      <c r="A81" s="24" t="str">
        <f aca="false">B10</f>
        <v>Review</v>
      </c>
      <c r="D81" s="290" t="n">
        <f aca="false">COUNTIF('Change Log'!$D$61:$D$135,A81)</f>
        <v>0</v>
      </c>
      <c r="E81" s="290" t="n">
        <f aca="false">D81+'Historical Data'!E88</f>
        <v>0</v>
      </c>
      <c r="F81" s="287" t="n">
        <f aca="false">IF(E81=0,0,E81/$E$86)</f>
        <v>0</v>
      </c>
    </row>
    <row r="82" customFormat="false" ht="13" hidden="false" customHeight="false" outlineLevel="0" collapsed="false">
      <c r="A82" s="24" t="str">
        <f aca="false">B11</f>
        <v>Integration test</v>
      </c>
      <c r="D82" s="290" t="n">
        <f aca="false">COUNTIF('Change Log'!$D$61:$D$135,A82)</f>
        <v>0</v>
      </c>
      <c r="E82" s="290" t="n">
        <f aca="false">D82+'Historical Data'!E89</f>
        <v>0</v>
      </c>
      <c r="F82" s="287" t="n">
        <f aca="false">IF(E82=0,0,E82/$E$86)</f>
        <v>0</v>
      </c>
    </row>
    <row r="83" customFormat="false" ht="13" hidden="false" customHeight="false" outlineLevel="0" collapsed="false">
      <c r="A83" s="24" t="str">
        <f aca="false">B12</f>
        <v>Repattern</v>
      </c>
      <c r="D83" s="290" t="n">
        <f aca="false">COUNTIF('Change Log'!$D$61:$D$135,A83)</f>
        <v>0</v>
      </c>
      <c r="E83" s="290" t="n">
        <f aca="false">D83+'Historical Data'!E90</f>
        <v>0</v>
      </c>
      <c r="F83" s="287" t="n">
        <f aca="false">IF(E83=0,0,E83/$E$86)</f>
        <v>0</v>
      </c>
    </row>
    <row r="84" customFormat="false" ht="13" hidden="false" customHeight="false" outlineLevel="0" collapsed="false">
      <c r="A84" s="24" t="str">
        <f aca="false">B13</f>
        <v>Postmortem</v>
      </c>
      <c r="D84" s="290" t="n">
        <f aca="false">COUNTIF('Change Log'!$D$61:$D$135,A84)</f>
        <v>0</v>
      </c>
      <c r="E84" s="290" t="n">
        <f aca="false">D84+'Historical Data'!E91</f>
        <v>0</v>
      </c>
      <c r="F84" s="287" t="n">
        <f aca="false">IF(E84=0,0,E84/$E$86)</f>
        <v>0</v>
      </c>
    </row>
    <row r="85" customFormat="false" ht="13" hidden="false" customHeight="false" outlineLevel="0" collapsed="false">
      <c r="A85" s="24" t="str">
        <f aca="false">B14</f>
        <v>Sandbox</v>
      </c>
      <c r="D85" s="290" t="n">
        <f aca="false">COUNTIF('Change Log'!$D$61:$D$135,A85)</f>
        <v>0</v>
      </c>
      <c r="E85" s="290" t="n">
        <f aca="false">D85+'Historical Data'!E92</f>
        <v>0</v>
      </c>
      <c r="F85" s="287" t="n">
        <f aca="false">IF(E85=0,0,E85/$E$86)</f>
        <v>0</v>
      </c>
    </row>
    <row r="86" customFormat="false" ht="13" hidden="false" customHeight="false" outlineLevel="0" collapsed="false">
      <c r="A86" s="24" t="s">
        <v>406</v>
      </c>
      <c r="D86" s="290" t="n">
        <f aca="false">SUM(D75:D85)</f>
        <v>0</v>
      </c>
      <c r="E86" s="290" t="n">
        <f aca="false">D86+'Historical Data'!E93</f>
        <v>0</v>
      </c>
      <c r="F86" s="287" t="n">
        <f aca="false">IF(E86=0,0,E86/$E$86)</f>
        <v>0</v>
      </c>
    </row>
    <row r="87" customFormat="false" ht="13" hidden="false" customHeight="false" outlineLevel="0" collapsed="false">
      <c r="E87" s="290"/>
    </row>
    <row r="88" customFormat="false" ht="13" hidden="false" customHeight="false" outlineLevel="0" collapsed="false">
      <c r="A88" s="277" t="s">
        <v>622</v>
      </c>
      <c r="B88" s="277"/>
      <c r="C88" s="442"/>
      <c r="D88" s="443" t="s">
        <v>397</v>
      </c>
      <c r="E88" s="440" t="s">
        <v>398</v>
      </c>
      <c r="F88" s="276" t="s">
        <v>620</v>
      </c>
      <c r="H88" s="277"/>
    </row>
    <row r="89" customFormat="false" ht="13" hidden="false" customHeight="false" outlineLevel="0" collapsed="false">
      <c r="A89" s="24" t="str">
        <f aca="false">B4</f>
        <v>Analyze</v>
      </c>
      <c r="D89" s="290" t="n">
        <f aca="false">COUNTIF('Change Log'!$F$61:$F$135,A89)</f>
        <v>0</v>
      </c>
      <c r="E89" s="290" t="n">
        <f aca="false">D89+'Historical Data'!E97</f>
        <v>0</v>
      </c>
      <c r="F89" s="444" t="n">
        <f aca="false">IF(E89=0,0,E89/$E$100)</f>
        <v>0</v>
      </c>
    </row>
    <row r="90" customFormat="false" ht="13" hidden="false" customHeight="false" outlineLevel="0" collapsed="false">
      <c r="A90" s="24" t="str">
        <f aca="false">B5</f>
        <v>Architect</v>
      </c>
      <c r="D90" s="290" t="n">
        <f aca="false">COUNTIF('Change Log'!$F$61:$F$135,A90)</f>
        <v>0</v>
      </c>
      <c r="E90" s="290" t="n">
        <f aca="false">D90+'Historical Data'!E98</f>
        <v>0</v>
      </c>
      <c r="F90" s="444" t="n">
        <f aca="false">IF(E90=0,0,E90/$E$100)</f>
        <v>0</v>
      </c>
    </row>
    <row r="91" customFormat="false" ht="13" hidden="false" customHeight="false" outlineLevel="0" collapsed="false">
      <c r="A91" s="24" t="str">
        <f aca="false">B6</f>
        <v>Plan project</v>
      </c>
      <c r="D91" s="290" t="n">
        <f aca="false">COUNTIF('Change Log'!$F$61:$F$135,A91)</f>
        <v>0</v>
      </c>
      <c r="E91" s="290" t="n">
        <f aca="false">D91+'Historical Data'!E99</f>
        <v>0</v>
      </c>
      <c r="F91" s="444" t="n">
        <f aca="false">IF(E91=0,0,E91/$E$100)</f>
        <v>0</v>
      </c>
    </row>
    <row r="92" customFormat="false" ht="13" hidden="false" customHeight="false" outlineLevel="0" collapsed="false">
      <c r="A92" s="24" t="str">
        <f aca="false">B7</f>
        <v>Plan iteration</v>
      </c>
      <c r="D92" s="290" t="n">
        <f aca="false">COUNTIF('Change Log'!$F$61:$F$135,A92)</f>
        <v>0</v>
      </c>
      <c r="E92" s="290" t="n">
        <f aca="false">D92+'Historical Data'!E100</f>
        <v>0</v>
      </c>
      <c r="F92" s="444" t="n">
        <f aca="false">IF(E92=0,0,E92/$E$100)</f>
        <v>0</v>
      </c>
    </row>
    <row r="93" customFormat="false" ht="13" hidden="false" customHeight="false" outlineLevel="0" collapsed="false">
      <c r="A93" s="24" t="str">
        <f aca="false">B8</f>
        <v>Construct</v>
      </c>
      <c r="D93" s="290" t="n">
        <f aca="false">COUNTIF('Change Log'!$F$61:$F$135,A93)</f>
        <v>0</v>
      </c>
      <c r="E93" s="290" t="n">
        <f aca="false">D93+'Historical Data'!E101</f>
        <v>0</v>
      </c>
      <c r="F93" s="444" t="n">
        <f aca="false">IF(E93=0,0,E93/$E$100)</f>
        <v>0</v>
      </c>
    </row>
    <row r="94" customFormat="false" ht="13" hidden="false" customHeight="false" outlineLevel="0" collapsed="false">
      <c r="A94" s="24" t="str">
        <f aca="false">B9</f>
        <v>Refactor</v>
      </c>
      <c r="D94" s="290" t="n">
        <f aca="false">COUNTIF('Change Log'!$F$61:$F$135,A94)</f>
        <v>0</v>
      </c>
      <c r="E94" s="290" t="n">
        <f aca="false">D94+'Historical Data'!E102</f>
        <v>0</v>
      </c>
      <c r="F94" s="444" t="n">
        <f aca="false">IF(E94=0,0,E94/$E$100)</f>
        <v>0</v>
      </c>
    </row>
    <row r="95" customFormat="false" ht="13" hidden="false" customHeight="false" outlineLevel="0" collapsed="false">
      <c r="A95" s="24" t="str">
        <f aca="false">B10</f>
        <v>Review</v>
      </c>
      <c r="D95" s="290" t="n">
        <f aca="false">COUNTIF('Change Log'!$F$61:$F$135,A95)</f>
        <v>0</v>
      </c>
      <c r="E95" s="290" t="n">
        <f aca="false">D95+'Historical Data'!E103</f>
        <v>0</v>
      </c>
      <c r="F95" s="444" t="n">
        <f aca="false">IF(E95=0,0,E95/$E$100)</f>
        <v>0</v>
      </c>
    </row>
    <row r="96" customFormat="false" ht="13" hidden="false" customHeight="false" outlineLevel="0" collapsed="false">
      <c r="A96" s="24" t="str">
        <f aca="false">B11</f>
        <v>Integration test</v>
      </c>
      <c r="D96" s="290" t="n">
        <f aca="false">COUNTIF('Change Log'!$F$61:$F$135,A96)</f>
        <v>0</v>
      </c>
      <c r="E96" s="290" t="n">
        <f aca="false">D96+'Historical Data'!E104</f>
        <v>0</v>
      </c>
      <c r="F96" s="444" t="n">
        <f aca="false">IF(E96=0,0,E96/$E$100)</f>
        <v>0</v>
      </c>
    </row>
    <row r="97" customFormat="false" ht="13" hidden="false" customHeight="false" outlineLevel="0" collapsed="false">
      <c r="A97" s="24" t="str">
        <f aca="false">B12</f>
        <v>Repattern</v>
      </c>
      <c r="D97" s="290" t="n">
        <f aca="false">COUNTIF('Change Log'!$F$61:$F$135,A97)</f>
        <v>0</v>
      </c>
      <c r="E97" s="290" t="n">
        <f aca="false">D97+'Historical Data'!E105</f>
        <v>0</v>
      </c>
      <c r="F97" s="444" t="n">
        <f aca="false">IF(E97=0,0,E97/$E$100)</f>
        <v>0</v>
      </c>
    </row>
    <row r="98" customFormat="false" ht="13" hidden="false" customHeight="false" outlineLevel="0" collapsed="false">
      <c r="A98" s="24" t="str">
        <f aca="false">B13</f>
        <v>Postmortem</v>
      </c>
      <c r="D98" s="290" t="n">
        <f aca="false">COUNTIF('Change Log'!$F$61:$F$135,A98)</f>
        <v>0</v>
      </c>
      <c r="E98" s="290" t="n">
        <f aca="false">D98+'Historical Data'!E106</f>
        <v>0</v>
      </c>
      <c r="F98" s="444" t="n">
        <f aca="false">IF(E98=0,0,E98/$E$100)</f>
        <v>0</v>
      </c>
    </row>
    <row r="99" customFormat="false" ht="13" hidden="false" customHeight="false" outlineLevel="0" collapsed="false">
      <c r="A99" s="24" t="str">
        <f aca="false">B14</f>
        <v>Sandbox</v>
      </c>
      <c r="D99" s="290" t="n">
        <f aca="false">COUNTIF('Change Log'!$F$61:$F$135,A99)</f>
        <v>0</v>
      </c>
      <c r="E99" s="290" t="n">
        <f aca="false">D99+'Historical Data'!E107</f>
        <v>0</v>
      </c>
      <c r="F99" s="444" t="n">
        <f aca="false">IF(E99=0,0,E99/$E$100)</f>
        <v>0</v>
      </c>
    </row>
    <row r="100" customFormat="false" ht="13" hidden="false" customHeight="false" outlineLevel="0" collapsed="false">
      <c r="A100" s="24" t="s">
        <v>406</v>
      </c>
      <c r="D100" s="290" t="n">
        <f aca="false">SUM(D89:D99)</f>
        <v>0</v>
      </c>
      <c r="E100" s="290" t="n">
        <f aca="false">D100+'Historical Data'!E108</f>
        <v>0</v>
      </c>
      <c r="F100" s="444" t="n">
        <f aca="false">IF(E100=0,0,E100/$E$100)</f>
        <v>0</v>
      </c>
    </row>
  </sheetData>
  <sheetProtection sheet="true" objects="true" scenarios="true"/>
  <mergeCells count="2">
    <mergeCell ref="A45:C45"/>
    <mergeCell ref="A46:F46"/>
  </mergeCells>
  <dataValidations count="2">
    <dataValidation allowBlank="true" error="Value must be an integer greater than or equal to zero." errorTitle=".GE. zero integer" operator="greaterThanOrEqual" showDropDown="false" showErrorMessage="true" showInputMessage="false" sqref="C59:C71" type="none">
      <formula1>0</formula1>
      <formula2>0</formula2>
    </dataValidation>
    <dataValidation allowBlank="true" error="Value must be an integer greater than or equal to zero." errorTitle=".GE. zero" operator="greaterThanOrEqual" showDropDown="false" showErrorMessage="true" showInputMessage="false" sqref="D59:D73 D75:D87 D89:D99"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8" activeCellId="0" sqref="C118"/>
    </sheetView>
  </sheetViews>
  <sheetFormatPr defaultColWidth="7.5078125" defaultRowHeight="13" zeroHeight="false" outlineLevelRow="0" outlineLevelCol="0"/>
  <cols>
    <col collapsed="false" customWidth="true" hidden="false" outlineLevel="0" max="1" min="1" style="295" width="3.66"/>
    <col collapsed="false" customWidth="false" hidden="false" outlineLevel="0" max="1024" min="2" style="295" width="7.49"/>
  </cols>
  <sheetData>
    <row r="1" s="24" customFormat="true" ht="20" hidden="false" customHeight="false" outlineLevel="0" collapsed="false">
      <c r="A1" s="237" t="s">
        <v>41</v>
      </c>
      <c r="B1" s="237"/>
      <c r="C1" s="237"/>
      <c r="D1" s="237"/>
      <c r="E1" s="237"/>
      <c r="F1" s="237"/>
    </row>
    <row r="2" s="24" customFormat="true" ht="14" hidden="true" customHeight="false" outlineLevel="0" collapsed="false">
      <c r="A2" s="326"/>
      <c r="B2" s="326"/>
      <c r="C2" s="326"/>
      <c r="D2" s="326"/>
      <c r="E2" s="326"/>
      <c r="F2" s="326"/>
    </row>
    <row r="3" s="24" customFormat="true" ht="20" hidden="true" customHeight="false" outlineLevel="0" collapsed="false">
      <c r="A3" s="368" t="s">
        <v>454</v>
      </c>
      <c r="B3" s="329"/>
      <c r="C3" s="329"/>
      <c r="D3" s="329"/>
      <c r="E3" s="329"/>
      <c r="F3" s="329"/>
    </row>
    <row r="4" s="24" customFormat="true" ht="13" hidden="true" customHeight="false" outlineLevel="0" collapsed="false">
      <c r="A4" s="329" t="s">
        <v>455</v>
      </c>
      <c r="B4" s="369" t="n">
        <v>36526</v>
      </c>
      <c r="C4" s="329"/>
      <c r="D4" s="329"/>
      <c r="E4" s="329"/>
      <c r="F4" s="329"/>
    </row>
    <row r="5" s="24" customFormat="true" ht="13" hidden="true" customHeight="false" outlineLevel="0" collapsed="false">
      <c r="A5" s="329" t="s">
        <v>458</v>
      </c>
      <c r="B5" s="369" t="n">
        <v>45658</v>
      </c>
      <c r="C5" s="329"/>
      <c r="D5" s="329"/>
      <c r="E5" s="329"/>
      <c r="F5" s="329"/>
    </row>
    <row r="6" s="24" customFormat="true" ht="13" hidden="true" customHeight="false" outlineLevel="0" collapsed="false">
      <c r="A6" s="331" t="s">
        <v>460</v>
      </c>
      <c r="B6" s="370" t="s">
        <v>463</v>
      </c>
      <c r="C6" s="329"/>
      <c r="D6" s="329"/>
      <c r="E6" s="329"/>
      <c r="F6" s="329"/>
    </row>
    <row r="7" s="24" customFormat="true" ht="13" hidden="true" customHeight="false" outlineLevel="0" collapsed="false">
      <c r="A7" s="329"/>
      <c r="B7" s="370" t="s">
        <v>542</v>
      </c>
      <c r="C7" s="329"/>
      <c r="D7" s="329"/>
      <c r="E7" s="370"/>
      <c r="F7" s="329"/>
    </row>
    <row r="8" s="24" customFormat="true" ht="13" hidden="true" customHeight="false" outlineLevel="0" collapsed="false">
      <c r="A8" s="329"/>
      <c r="B8" s="370" t="s">
        <v>543</v>
      </c>
      <c r="C8" s="329"/>
      <c r="D8" s="329"/>
      <c r="E8" s="370"/>
      <c r="F8" s="329"/>
    </row>
    <row r="9" s="24" customFormat="true" ht="13" hidden="true" customHeight="false" outlineLevel="0" collapsed="false">
      <c r="A9" s="329"/>
      <c r="B9" s="370" t="s">
        <v>544</v>
      </c>
      <c r="C9" s="329"/>
      <c r="D9" s="329"/>
      <c r="E9" s="329"/>
      <c r="F9" s="329"/>
    </row>
    <row r="10" s="24" customFormat="true" ht="13" hidden="true" customHeight="false" outlineLevel="0" collapsed="false">
      <c r="A10" s="329"/>
      <c r="B10" s="370" t="s">
        <v>545</v>
      </c>
      <c r="C10" s="329"/>
      <c r="D10" s="329"/>
      <c r="E10" s="329"/>
      <c r="F10" s="329"/>
    </row>
    <row r="11" s="24" customFormat="true" ht="13" hidden="true" customHeight="false" outlineLevel="0" collapsed="false">
      <c r="A11" s="329"/>
      <c r="B11" s="370" t="s">
        <v>546</v>
      </c>
      <c r="C11" s="329"/>
      <c r="D11" s="329"/>
      <c r="E11" s="329"/>
      <c r="F11" s="329"/>
    </row>
    <row r="12" s="24" customFormat="true" ht="13" hidden="true" customHeight="false" outlineLevel="0" collapsed="false">
      <c r="A12" s="329"/>
      <c r="B12" s="370" t="s">
        <v>507</v>
      </c>
      <c r="C12" s="329"/>
      <c r="D12" s="329"/>
      <c r="E12" s="329"/>
      <c r="F12" s="329"/>
    </row>
    <row r="13" s="24" customFormat="true" ht="13" hidden="true" customHeight="false" outlineLevel="0" collapsed="false">
      <c r="A13" s="329"/>
      <c r="B13" s="370" t="s">
        <v>470</v>
      </c>
      <c r="C13" s="329"/>
      <c r="D13" s="329"/>
      <c r="E13" s="329"/>
      <c r="F13" s="329"/>
    </row>
    <row r="14" s="24" customFormat="true" ht="13" hidden="true" customHeight="false" outlineLevel="0" collapsed="false">
      <c r="A14" s="329"/>
      <c r="B14" s="329" t="s">
        <v>473</v>
      </c>
      <c r="C14" s="329"/>
      <c r="D14" s="329"/>
      <c r="E14" s="329"/>
      <c r="F14" s="329"/>
    </row>
    <row r="15" s="24" customFormat="true" ht="13" hidden="true" customHeight="false" outlineLevel="0" collapsed="false">
      <c r="A15" s="329"/>
      <c r="B15" s="329" t="s">
        <v>547</v>
      </c>
      <c r="C15" s="329"/>
      <c r="D15" s="329"/>
      <c r="E15" s="329"/>
      <c r="F15" s="329"/>
    </row>
    <row r="16" s="24" customFormat="true" ht="13" hidden="true" customHeight="false" outlineLevel="0" collapsed="false">
      <c r="A16" s="329" t="s">
        <v>472</v>
      </c>
      <c r="B16" s="329" t="s">
        <v>548</v>
      </c>
      <c r="C16" s="329"/>
      <c r="D16" s="329"/>
      <c r="E16" s="329"/>
      <c r="F16" s="329"/>
    </row>
    <row r="17" s="24" customFormat="true" ht="13" hidden="true" customHeight="false" outlineLevel="0" collapsed="false">
      <c r="A17" s="329"/>
      <c r="B17" s="329" t="s">
        <v>549</v>
      </c>
      <c r="C17" s="329"/>
      <c r="D17" s="329"/>
      <c r="E17" s="329"/>
      <c r="F17" s="329"/>
    </row>
    <row r="18" s="24" customFormat="true" ht="13" hidden="true" customHeight="false" outlineLevel="0" collapsed="false">
      <c r="A18" s="329"/>
      <c r="B18" s="329" t="s">
        <v>550</v>
      </c>
      <c r="C18" s="329"/>
      <c r="D18" s="329"/>
      <c r="E18" s="329"/>
      <c r="F18" s="329"/>
    </row>
    <row r="19" s="24" customFormat="true" ht="13" hidden="true" customHeight="false" outlineLevel="0" collapsed="false">
      <c r="A19" s="329"/>
      <c r="B19" s="329" t="s">
        <v>551</v>
      </c>
      <c r="C19" s="329"/>
      <c r="D19" s="329"/>
      <c r="E19" s="329"/>
      <c r="F19" s="329"/>
    </row>
    <row r="20" s="24" customFormat="true" ht="13" hidden="true" customHeight="false" outlineLevel="0" collapsed="false">
      <c r="A20" s="329"/>
      <c r="B20" s="329" t="s">
        <v>491</v>
      </c>
      <c r="C20" s="329"/>
      <c r="D20" s="329"/>
      <c r="E20" s="329"/>
      <c r="F20" s="329"/>
    </row>
    <row r="21" s="24" customFormat="true" ht="13" hidden="true" customHeight="false" outlineLevel="0" collapsed="false">
      <c r="A21" s="329"/>
      <c r="B21" s="329" t="s">
        <v>552</v>
      </c>
      <c r="C21" s="329"/>
      <c r="D21" s="329"/>
      <c r="E21" s="329"/>
      <c r="F21" s="329"/>
    </row>
    <row r="22" s="24" customFormat="true" ht="13" hidden="true" customHeight="false" outlineLevel="0" collapsed="false">
      <c r="A22" s="329"/>
      <c r="B22" s="329" t="s">
        <v>553</v>
      </c>
      <c r="C22" s="329"/>
      <c r="D22" s="329"/>
      <c r="E22" s="329"/>
      <c r="F22" s="329"/>
    </row>
    <row r="23" s="24" customFormat="true" ht="13" hidden="true" customHeight="false" outlineLevel="0" collapsed="false">
      <c r="A23" s="329"/>
      <c r="B23" s="329" t="s">
        <v>554</v>
      </c>
      <c r="C23" s="329"/>
      <c r="D23" s="329"/>
      <c r="E23" s="329"/>
      <c r="F23" s="329"/>
    </row>
    <row r="24" s="24" customFormat="true" ht="13" hidden="true" customHeight="false" outlineLevel="0" collapsed="false">
      <c r="A24" s="329" t="s">
        <v>486</v>
      </c>
      <c r="B24" s="329" t="s">
        <v>487</v>
      </c>
      <c r="C24" s="329"/>
      <c r="D24" s="329"/>
      <c r="E24" s="329"/>
      <c r="F24" s="329"/>
    </row>
    <row r="25" s="26" customFormat="true" ht="13" hidden="true" customHeight="false" outlineLevel="0" collapsed="false">
      <c r="A25" s="329"/>
      <c r="B25" s="331" t="s">
        <v>488</v>
      </c>
      <c r="C25" s="331"/>
      <c r="D25" s="331"/>
      <c r="E25" s="331"/>
      <c r="F25" s="331"/>
    </row>
    <row r="26" s="24" customFormat="true" ht="13" hidden="true" customHeight="false" outlineLevel="0" collapsed="false">
      <c r="A26" s="331" t="s">
        <v>489</v>
      </c>
      <c r="B26" s="331" t="s">
        <v>490</v>
      </c>
      <c r="C26" s="331"/>
      <c r="D26" s="331"/>
      <c r="E26" s="331"/>
      <c r="F26" s="331"/>
    </row>
    <row r="27" s="24" customFormat="true" ht="13" hidden="true" customHeight="false" outlineLevel="0" collapsed="false">
      <c r="A27" s="331"/>
      <c r="B27" s="331" t="s">
        <v>491</v>
      </c>
      <c r="C27" s="331"/>
      <c r="D27" s="331"/>
      <c r="E27" s="331"/>
      <c r="F27" s="331"/>
    </row>
    <row r="28" s="24" customFormat="true" ht="13" hidden="true" customHeight="false" outlineLevel="0" collapsed="false">
      <c r="A28" s="331"/>
      <c r="B28" s="331" t="s">
        <v>492</v>
      </c>
      <c r="C28" s="331"/>
      <c r="D28" s="331"/>
      <c r="E28" s="331"/>
      <c r="F28" s="331"/>
    </row>
    <row r="29" s="24" customFormat="true" ht="13" hidden="true" customHeight="false" outlineLevel="0" collapsed="false">
      <c r="A29" s="331"/>
      <c r="B29" s="331" t="s">
        <v>449</v>
      </c>
      <c r="C29" s="331"/>
      <c r="D29" s="331"/>
      <c r="E29" s="331"/>
      <c r="F29" s="331"/>
    </row>
    <row r="30" s="24" customFormat="true" ht="13" hidden="true" customHeight="false" outlineLevel="0" collapsed="false">
      <c r="A30" s="331"/>
      <c r="B30" s="331"/>
      <c r="C30" s="331"/>
      <c r="D30" s="331"/>
      <c r="E30" s="331"/>
      <c r="F30" s="331"/>
    </row>
    <row r="31" s="24" customFormat="true" ht="13" hidden="true" customHeight="false" outlineLevel="0" collapsed="false">
      <c r="A31" s="331"/>
      <c r="B31" s="331"/>
      <c r="C31" s="331"/>
      <c r="D31" s="331" t="s">
        <v>623</v>
      </c>
      <c r="E31" s="331" t="s">
        <v>459</v>
      </c>
      <c r="F31" s="331"/>
    </row>
    <row r="32" s="24" customFormat="true" ht="13" hidden="true" customHeight="false" outlineLevel="0" collapsed="false">
      <c r="A32" s="331" t="s">
        <v>493</v>
      </c>
      <c r="B32" s="331" t="s">
        <v>415</v>
      </c>
      <c r="C32" s="331"/>
      <c r="D32" s="331"/>
      <c r="E32" s="331" t="s">
        <v>462</v>
      </c>
      <c r="F32" s="331"/>
    </row>
    <row r="33" s="24" customFormat="true" ht="13" hidden="true" customHeight="false" outlineLevel="0" collapsed="false">
      <c r="A33" s="331"/>
      <c r="B33" s="331" t="s">
        <v>416</v>
      </c>
      <c r="C33" s="331"/>
      <c r="D33" s="331"/>
      <c r="E33" s="331" t="s">
        <v>465</v>
      </c>
      <c r="F33" s="331"/>
    </row>
    <row r="34" s="24" customFormat="true" ht="13" hidden="true" customHeight="false" outlineLevel="0" collapsed="false">
      <c r="A34" s="331"/>
      <c r="B34" s="331" t="s">
        <v>417</v>
      </c>
      <c r="C34" s="331"/>
      <c r="D34" s="331"/>
      <c r="E34" s="331" t="s">
        <v>468</v>
      </c>
      <c r="F34" s="331"/>
    </row>
    <row r="35" s="24" customFormat="true" ht="13" hidden="true" customHeight="false" outlineLevel="0" collapsed="false">
      <c r="A35" s="331"/>
      <c r="B35" s="331" t="s">
        <v>418</v>
      </c>
      <c r="C35" s="331"/>
      <c r="D35" s="331"/>
      <c r="E35" s="331"/>
      <c r="F35" s="331"/>
    </row>
    <row r="36" s="24" customFormat="true" ht="13" hidden="true" customHeight="false" outlineLevel="0" collapsed="false">
      <c r="A36" s="331"/>
      <c r="B36" s="331" t="s">
        <v>419</v>
      </c>
      <c r="C36" s="331"/>
      <c r="D36" s="331"/>
      <c r="E36" s="331"/>
      <c r="F36" s="331"/>
    </row>
    <row r="37" s="24" customFormat="true" ht="13" hidden="true" customHeight="false" outlineLevel="0" collapsed="false">
      <c r="A37" s="331" t="s">
        <v>559</v>
      </c>
      <c r="B37" s="331" t="s">
        <v>560</v>
      </c>
      <c r="C37" s="331"/>
      <c r="D37" s="331"/>
      <c r="E37" s="331"/>
      <c r="F37" s="331"/>
    </row>
    <row r="38" s="24" customFormat="true" ht="13" hidden="true" customHeight="false" outlineLevel="0" collapsed="false">
      <c r="A38" s="331"/>
      <c r="B38" s="331" t="s">
        <v>561</v>
      </c>
      <c r="C38" s="331"/>
      <c r="D38" s="331"/>
      <c r="E38" s="331"/>
      <c r="F38" s="331"/>
    </row>
    <row r="39" s="24" customFormat="true" ht="13" hidden="true" customHeight="false" outlineLevel="0" collapsed="false">
      <c r="A39" s="331"/>
      <c r="B39" s="331" t="s">
        <v>562</v>
      </c>
      <c r="C39" s="331"/>
      <c r="D39" s="331"/>
      <c r="E39" s="331"/>
      <c r="F39" s="331"/>
    </row>
    <row r="40" s="24" customFormat="true" ht="13" hidden="true" customHeight="false" outlineLevel="0" collapsed="false">
      <c r="A40" s="331"/>
      <c r="B40" s="331"/>
      <c r="C40" s="331"/>
      <c r="D40" s="331"/>
      <c r="E40" s="331"/>
      <c r="F40" s="331"/>
    </row>
    <row r="41" s="24" customFormat="true" ht="14" hidden="true" customHeight="false" outlineLevel="0" collapsed="false">
      <c r="A41" s="326"/>
      <c r="B41" s="326"/>
      <c r="C41" s="326"/>
      <c r="D41" s="326"/>
      <c r="E41" s="326"/>
      <c r="F41" s="326"/>
    </row>
    <row r="42" s="23" customFormat="true" ht="13" hidden="false" customHeight="false" outlineLevel="0" collapsed="false">
      <c r="A42" s="25"/>
      <c r="B42" s="25"/>
      <c r="C42" s="25"/>
      <c r="D42" s="25"/>
      <c r="E42" s="25"/>
      <c r="F42" s="25"/>
    </row>
    <row r="43" s="359" customFormat="true" ht="20" hidden="false" customHeight="false" outlineLevel="0" collapsed="false">
      <c r="A43" s="237" t="s">
        <v>624</v>
      </c>
      <c r="B43" s="237"/>
      <c r="C43" s="237"/>
      <c r="D43" s="361"/>
      <c r="E43" s="361"/>
      <c r="F43" s="361"/>
    </row>
    <row r="44" s="359" customFormat="true" ht="14" hidden="false" customHeight="false" outlineLevel="0" collapsed="false">
      <c r="B44" s="361" t="s">
        <v>574</v>
      </c>
      <c r="C44" s="445" t="s">
        <v>625</v>
      </c>
      <c r="D44" s="445" t="s">
        <v>626</v>
      </c>
      <c r="E44" s="445" t="s">
        <v>627</v>
      </c>
      <c r="F44" s="445" t="s">
        <v>628</v>
      </c>
      <c r="G44" s="445" t="s">
        <v>629</v>
      </c>
      <c r="H44" s="446" t="s">
        <v>630</v>
      </c>
      <c r="I44" s="446" t="s">
        <v>631</v>
      </c>
      <c r="J44" s="446" t="s">
        <v>632</v>
      </c>
      <c r="K44" s="446" t="s">
        <v>633</v>
      </c>
      <c r="L44" s="446" t="s">
        <v>634</v>
      </c>
    </row>
    <row r="45" s="359" customFormat="true" ht="15" hidden="false" customHeight="true" outlineLevel="0" collapsed="false">
      <c r="A45" s="447" t="s">
        <v>606</v>
      </c>
      <c r="B45" s="448" t="str">
        <f aca="false">IF(ISBLANK(ArcEstimation!A44),"",ArcEstimation!A44)</f>
        <v/>
      </c>
      <c r="C45" s="449"/>
      <c r="D45" s="450"/>
      <c r="E45" s="450"/>
      <c r="F45" s="450"/>
      <c r="G45" s="450"/>
      <c r="H45" s="450"/>
      <c r="I45" s="450"/>
      <c r="J45" s="450"/>
      <c r="K45" s="450"/>
      <c r="L45" s="451"/>
      <c r="M45" s="359" t="n">
        <f aca="false">SUM(C45:L45)</f>
        <v>0</v>
      </c>
    </row>
    <row r="46" s="359" customFormat="true" ht="15" hidden="false" customHeight="true" outlineLevel="0" collapsed="false">
      <c r="A46" s="447"/>
      <c r="B46" s="452" t="str">
        <f aca="false">IF(ISBLANK(ArcEstimation!A45),"",ArcEstimation!A45)</f>
        <v/>
      </c>
      <c r="C46" s="453"/>
      <c r="D46" s="454"/>
      <c r="E46" s="454"/>
      <c r="F46" s="454"/>
      <c r="G46" s="454"/>
      <c r="H46" s="454"/>
      <c r="I46" s="454"/>
      <c r="J46" s="454"/>
      <c r="K46" s="454"/>
      <c r="L46" s="455"/>
      <c r="M46" s="359" t="n">
        <f aca="false">SUM(C46:L46)</f>
        <v>0</v>
      </c>
    </row>
    <row r="47" s="359" customFormat="true" ht="15" hidden="false" customHeight="true" outlineLevel="0" collapsed="false">
      <c r="A47" s="447"/>
      <c r="B47" s="452" t="str">
        <f aca="false">IF(ISBLANK(ArcEstimation!A46),"",ArcEstimation!A46)</f>
        <v/>
      </c>
      <c r="C47" s="453"/>
      <c r="D47" s="454"/>
      <c r="E47" s="454"/>
      <c r="F47" s="454"/>
      <c r="G47" s="454"/>
      <c r="H47" s="454"/>
      <c r="I47" s="454"/>
      <c r="J47" s="454"/>
      <c r="K47" s="454"/>
      <c r="L47" s="455"/>
      <c r="M47" s="359" t="n">
        <f aca="false">SUM(C47:L47)</f>
        <v>0</v>
      </c>
    </row>
    <row r="48" s="359" customFormat="true" ht="15" hidden="false" customHeight="true" outlineLevel="0" collapsed="false">
      <c r="A48" s="447"/>
      <c r="B48" s="452" t="str">
        <f aca="false">IF(ISBLANK(ArcEstimation!A47),"",ArcEstimation!A47)</f>
        <v/>
      </c>
      <c r="C48" s="453"/>
      <c r="D48" s="454"/>
      <c r="E48" s="454"/>
      <c r="F48" s="454"/>
      <c r="G48" s="454"/>
      <c r="H48" s="454"/>
      <c r="I48" s="454"/>
      <c r="J48" s="454"/>
      <c r="K48" s="454"/>
      <c r="L48" s="455"/>
      <c r="M48" s="359" t="n">
        <f aca="false">SUM(C48:L48)</f>
        <v>0</v>
      </c>
    </row>
    <row r="49" s="359" customFormat="true" ht="15" hidden="false" customHeight="true" outlineLevel="0" collapsed="false">
      <c r="A49" s="447"/>
      <c r="B49" s="452" t="str">
        <f aca="false">IF(ISBLANK(ArcEstimation!A48),"",ArcEstimation!A48)</f>
        <v/>
      </c>
      <c r="C49" s="453"/>
      <c r="D49" s="454"/>
      <c r="E49" s="454"/>
      <c r="F49" s="454"/>
      <c r="G49" s="454"/>
      <c r="H49" s="454"/>
      <c r="I49" s="454"/>
      <c r="J49" s="454"/>
      <c r="K49" s="454"/>
      <c r="L49" s="455"/>
      <c r="M49" s="359" t="n">
        <f aca="false">SUM(C49:L49)</f>
        <v>0</v>
      </c>
    </row>
    <row r="50" s="359" customFormat="true" ht="15" hidden="false" customHeight="true" outlineLevel="0" collapsed="false">
      <c r="A50" s="447"/>
      <c r="B50" s="452" t="str">
        <f aca="false">IF(ISBLANK(ArcEstimation!A49),"",ArcEstimation!A49)</f>
        <v/>
      </c>
      <c r="C50" s="453"/>
      <c r="D50" s="454"/>
      <c r="E50" s="454"/>
      <c r="F50" s="454"/>
      <c r="G50" s="454"/>
      <c r="H50" s="454"/>
      <c r="I50" s="454"/>
      <c r="J50" s="454"/>
      <c r="K50" s="454"/>
      <c r="L50" s="455"/>
      <c r="M50" s="359" t="n">
        <f aca="false">SUM(C50:L50)</f>
        <v>0</v>
      </c>
    </row>
    <row r="51" s="359" customFormat="true" ht="15" hidden="false" customHeight="true" outlineLevel="0" collapsed="false">
      <c r="A51" s="447"/>
      <c r="B51" s="452" t="str">
        <f aca="false">IF(ISBLANK(ArcEstimation!A50),"",ArcEstimation!A50)</f>
        <v/>
      </c>
      <c r="C51" s="453"/>
      <c r="D51" s="454"/>
      <c r="E51" s="454"/>
      <c r="F51" s="454"/>
      <c r="G51" s="454"/>
      <c r="H51" s="454"/>
      <c r="I51" s="454"/>
      <c r="J51" s="454"/>
      <c r="K51" s="454"/>
      <c r="L51" s="455"/>
      <c r="M51" s="359" t="n">
        <f aca="false">SUM(C51:L51)</f>
        <v>0</v>
      </c>
    </row>
    <row r="52" s="359" customFormat="true" ht="15" hidden="false" customHeight="true" outlineLevel="0" collapsed="false">
      <c r="A52" s="447"/>
      <c r="B52" s="452" t="str">
        <f aca="false">IF(ISBLANK(ArcEstimation!A51),"",ArcEstimation!A51)</f>
        <v/>
      </c>
      <c r="C52" s="453"/>
      <c r="D52" s="454"/>
      <c r="E52" s="454"/>
      <c r="F52" s="454"/>
      <c r="G52" s="454"/>
      <c r="H52" s="454"/>
      <c r="I52" s="454"/>
      <c r="J52" s="454"/>
      <c r="K52" s="454"/>
      <c r="L52" s="455"/>
      <c r="M52" s="359" t="n">
        <f aca="false">SUM(C52:L52)</f>
        <v>0</v>
      </c>
    </row>
    <row r="53" s="359" customFormat="true" ht="15" hidden="false" customHeight="true" outlineLevel="0" collapsed="false">
      <c r="A53" s="447"/>
      <c r="B53" s="452" t="str">
        <f aca="false">IF(ISBLANK(ArcEstimation!A52),"",ArcEstimation!A52)</f>
        <v/>
      </c>
      <c r="C53" s="453"/>
      <c r="D53" s="454"/>
      <c r="E53" s="454"/>
      <c r="F53" s="454"/>
      <c r="G53" s="454"/>
      <c r="H53" s="454"/>
      <c r="I53" s="454"/>
      <c r="J53" s="454"/>
      <c r="K53" s="454"/>
      <c r="L53" s="455"/>
      <c r="M53" s="359" t="n">
        <f aca="false">SUM(C53:L53)</f>
        <v>0</v>
      </c>
    </row>
    <row r="54" s="359" customFormat="true" ht="15" hidden="false" customHeight="true" outlineLevel="0" collapsed="false">
      <c r="A54" s="447"/>
      <c r="B54" s="456" t="str">
        <f aca="false">IF(ISBLANK(ArcEstimation!A53),"",ArcEstimation!A53)</f>
        <v/>
      </c>
      <c r="C54" s="457"/>
      <c r="D54" s="458"/>
      <c r="E54" s="458"/>
      <c r="F54" s="458"/>
      <c r="G54" s="458"/>
      <c r="H54" s="458"/>
      <c r="I54" s="458"/>
      <c r="J54" s="458"/>
      <c r="K54" s="458"/>
      <c r="L54" s="459"/>
      <c r="M54" s="359" t="n">
        <f aca="false">SUM(C54:L54)</f>
        <v>0</v>
      </c>
    </row>
    <row r="55" s="359" customFormat="true" ht="14" hidden="false" customHeight="false" outlineLevel="0" collapsed="false">
      <c r="A55" s="460"/>
      <c r="B55" s="461"/>
      <c r="C55" s="365"/>
      <c r="D55" s="365"/>
      <c r="E55" s="365"/>
      <c r="F55" s="365"/>
      <c r="G55" s="365"/>
      <c r="H55" s="365"/>
      <c r="I55" s="365"/>
      <c r="J55" s="365"/>
      <c r="K55" s="365"/>
      <c r="L55" s="365"/>
      <c r="N55" s="23"/>
      <c r="O55" s="23"/>
    </row>
    <row r="56" s="359" customFormat="true" ht="15" hidden="false" customHeight="true" outlineLevel="0" collapsed="false">
      <c r="A56" s="447" t="s">
        <v>611</v>
      </c>
      <c r="B56" s="448" t="str">
        <f aca="false">IF(ISBLANK(ArcEstimation!A68),"",ArcEstimation!A68)</f>
        <v/>
      </c>
      <c r="C56" s="450"/>
      <c r="D56" s="450"/>
      <c r="E56" s="450"/>
      <c r="F56" s="450"/>
      <c r="G56" s="450"/>
      <c r="H56" s="450"/>
      <c r="I56" s="450"/>
      <c r="J56" s="450"/>
      <c r="K56" s="450"/>
      <c r="L56" s="451"/>
      <c r="M56" s="359" t="n">
        <f aca="false">SUM(C56:L56)</f>
        <v>0</v>
      </c>
    </row>
    <row r="57" s="359" customFormat="true" ht="15" hidden="false" customHeight="true" outlineLevel="0" collapsed="false">
      <c r="A57" s="447"/>
      <c r="B57" s="452" t="str">
        <f aca="false">IF(ISBLANK(ArcEstimation!A69),"",ArcEstimation!A69)</f>
        <v/>
      </c>
      <c r="C57" s="454"/>
      <c r="D57" s="454"/>
      <c r="E57" s="454"/>
      <c r="F57" s="454"/>
      <c r="G57" s="454"/>
      <c r="H57" s="454"/>
      <c r="I57" s="454"/>
      <c r="J57" s="454"/>
      <c r="K57" s="454"/>
      <c r="L57" s="455"/>
      <c r="M57" s="359" t="n">
        <f aca="false">SUM(C57:L57)</f>
        <v>0</v>
      </c>
    </row>
    <row r="58" s="359" customFormat="true" ht="15" hidden="false" customHeight="true" outlineLevel="0" collapsed="false">
      <c r="A58" s="447"/>
      <c r="B58" s="452" t="str">
        <f aca="false">IF(ISBLANK(ArcEstimation!A70),"",ArcEstimation!A70)</f>
        <v/>
      </c>
      <c r="C58" s="454"/>
      <c r="D58" s="454"/>
      <c r="E58" s="454"/>
      <c r="F58" s="454"/>
      <c r="G58" s="454"/>
      <c r="H58" s="454"/>
      <c r="I58" s="454"/>
      <c r="J58" s="454"/>
      <c r="K58" s="454"/>
      <c r="L58" s="455"/>
      <c r="M58" s="359" t="n">
        <f aca="false">SUM(C58:L58)</f>
        <v>0</v>
      </c>
    </row>
    <row r="59" s="359" customFormat="true" ht="15" hidden="false" customHeight="true" outlineLevel="0" collapsed="false">
      <c r="A59" s="447"/>
      <c r="B59" s="452" t="str">
        <f aca="false">IF(ISBLANK(ArcEstimation!A71),"",ArcEstimation!A71)</f>
        <v/>
      </c>
      <c r="C59" s="454"/>
      <c r="D59" s="454"/>
      <c r="E59" s="454"/>
      <c r="F59" s="454"/>
      <c r="G59" s="454"/>
      <c r="H59" s="454"/>
      <c r="I59" s="454"/>
      <c r="J59" s="454"/>
      <c r="K59" s="454"/>
      <c r="L59" s="455"/>
      <c r="M59" s="359" t="n">
        <f aca="false">SUM(C59:L59)</f>
        <v>0</v>
      </c>
    </row>
    <row r="60" s="359" customFormat="true" ht="15" hidden="false" customHeight="true" outlineLevel="0" collapsed="false">
      <c r="A60" s="447"/>
      <c r="B60" s="452" t="str">
        <f aca="false">IF(ISBLANK(ArcEstimation!A72),"",ArcEstimation!A72)</f>
        <v/>
      </c>
      <c r="C60" s="454"/>
      <c r="D60" s="454"/>
      <c r="E60" s="454"/>
      <c r="F60" s="454"/>
      <c r="G60" s="454"/>
      <c r="H60" s="454"/>
      <c r="I60" s="454"/>
      <c r="J60" s="454"/>
      <c r="K60" s="454"/>
      <c r="L60" s="455"/>
      <c r="M60" s="359" t="n">
        <f aca="false">SUM(C60:L60)</f>
        <v>0</v>
      </c>
    </row>
    <row r="61" s="359" customFormat="true" ht="15" hidden="false" customHeight="true" outlineLevel="0" collapsed="false">
      <c r="A61" s="447"/>
      <c r="B61" s="452" t="str">
        <f aca="false">IF(ISBLANK(ArcEstimation!A73),"",ArcEstimation!A73)</f>
        <v/>
      </c>
      <c r="C61" s="454"/>
      <c r="D61" s="454"/>
      <c r="E61" s="454"/>
      <c r="F61" s="454"/>
      <c r="G61" s="454"/>
      <c r="H61" s="454"/>
      <c r="I61" s="454"/>
      <c r="J61" s="454"/>
      <c r="K61" s="454"/>
      <c r="L61" s="455"/>
      <c r="M61" s="359" t="n">
        <f aca="false">SUM(C61:L61)</f>
        <v>0</v>
      </c>
    </row>
    <row r="62" s="359" customFormat="true" ht="15" hidden="false" customHeight="true" outlineLevel="0" collapsed="false">
      <c r="A62" s="447"/>
      <c r="B62" s="452" t="str">
        <f aca="false">IF(ISBLANK(ArcEstimation!A74),"",ArcEstimation!A74)</f>
        <v/>
      </c>
      <c r="C62" s="454"/>
      <c r="D62" s="454"/>
      <c r="E62" s="454"/>
      <c r="F62" s="454"/>
      <c r="G62" s="454"/>
      <c r="H62" s="454"/>
      <c r="I62" s="454"/>
      <c r="J62" s="454"/>
      <c r="K62" s="454"/>
      <c r="L62" s="455"/>
      <c r="M62" s="359" t="n">
        <f aca="false">SUM(C62:L62)</f>
        <v>0</v>
      </c>
    </row>
    <row r="63" s="359" customFormat="true" ht="15" hidden="false" customHeight="true" outlineLevel="0" collapsed="false">
      <c r="A63" s="447"/>
      <c r="B63" s="452" t="str">
        <f aca="false">IF(ISBLANK(ArcEstimation!A75),"",ArcEstimation!A75)</f>
        <v/>
      </c>
      <c r="C63" s="454"/>
      <c r="D63" s="454"/>
      <c r="E63" s="454"/>
      <c r="F63" s="454"/>
      <c r="G63" s="454"/>
      <c r="H63" s="454"/>
      <c r="I63" s="454"/>
      <c r="J63" s="454"/>
      <c r="K63" s="454"/>
      <c r="L63" s="455"/>
      <c r="M63" s="359" t="n">
        <f aca="false">SUM(C63:L63)</f>
        <v>0</v>
      </c>
    </row>
    <row r="64" s="359" customFormat="true" ht="15" hidden="false" customHeight="true" outlineLevel="0" collapsed="false">
      <c r="A64" s="447"/>
      <c r="B64" s="452" t="str">
        <f aca="false">IF(ISBLANK(ArcEstimation!A76),"",ArcEstimation!A76)</f>
        <v/>
      </c>
      <c r="C64" s="454"/>
      <c r="D64" s="454"/>
      <c r="E64" s="454"/>
      <c r="F64" s="454"/>
      <c r="G64" s="454"/>
      <c r="H64" s="454"/>
      <c r="I64" s="454"/>
      <c r="J64" s="454"/>
      <c r="K64" s="454"/>
      <c r="L64" s="455"/>
      <c r="M64" s="359" t="n">
        <f aca="false">SUM(C64:L64)</f>
        <v>0</v>
      </c>
    </row>
    <row r="65" s="359" customFormat="true" ht="15" hidden="false" customHeight="true" outlineLevel="0" collapsed="false">
      <c r="A65" s="447"/>
      <c r="B65" s="452" t="str">
        <f aca="false">IF(ISBLANK(ArcEstimation!A77),"",ArcEstimation!A77)</f>
        <v/>
      </c>
      <c r="C65" s="454"/>
      <c r="D65" s="454"/>
      <c r="E65" s="454"/>
      <c r="F65" s="454"/>
      <c r="G65" s="454"/>
      <c r="H65" s="454"/>
      <c r="I65" s="454"/>
      <c r="J65" s="454"/>
      <c r="K65" s="454"/>
      <c r="L65" s="455"/>
      <c r="M65" s="359" t="n">
        <f aca="false">SUM(C65:L65)</f>
        <v>0</v>
      </c>
    </row>
    <row r="66" s="359" customFormat="true" ht="15" hidden="false" customHeight="true" outlineLevel="0" collapsed="false">
      <c r="A66" s="447"/>
      <c r="B66" s="452" t="str">
        <f aca="false">IF(ISBLANK(ArcEstimation!A78),"",ArcEstimation!A78)</f>
        <v/>
      </c>
      <c r="C66" s="454"/>
      <c r="D66" s="454"/>
      <c r="E66" s="454"/>
      <c r="F66" s="454"/>
      <c r="G66" s="454"/>
      <c r="H66" s="454"/>
      <c r="I66" s="454"/>
      <c r="J66" s="454"/>
      <c r="K66" s="454"/>
      <c r="L66" s="455"/>
      <c r="M66" s="359" t="n">
        <f aca="false">SUM(C66:L66)</f>
        <v>0</v>
      </c>
    </row>
    <row r="67" s="359" customFormat="true" ht="15" hidden="false" customHeight="true" outlineLevel="0" collapsed="false">
      <c r="A67" s="447"/>
      <c r="B67" s="452" t="str">
        <f aca="false">IF(ISBLANK(ArcEstimation!A79),"",ArcEstimation!A79)</f>
        <v/>
      </c>
      <c r="C67" s="454"/>
      <c r="D67" s="454"/>
      <c r="E67" s="454"/>
      <c r="F67" s="454"/>
      <c r="G67" s="454"/>
      <c r="H67" s="454"/>
      <c r="I67" s="454"/>
      <c r="J67" s="454"/>
      <c r="K67" s="454"/>
      <c r="L67" s="455"/>
      <c r="M67" s="359" t="n">
        <f aca="false">SUM(C67:L67)</f>
        <v>0</v>
      </c>
    </row>
    <row r="68" s="359" customFormat="true" ht="15" hidden="false" customHeight="true" outlineLevel="0" collapsed="false">
      <c r="A68" s="447"/>
      <c r="B68" s="452" t="str">
        <f aca="false">IF(ISBLANK(ArcEstimation!A80),"",ArcEstimation!A80)</f>
        <v/>
      </c>
      <c r="C68" s="454"/>
      <c r="D68" s="454"/>
      <c r="E68" s="454"/>
      <c r="F68" s="454"/>
      <c r="G68" s="454"/>
      <c r="H68" s="454"/>
      <c r="I68" s="454"/>
      <c r="J68" s="454"/>
      <c r="K68" s="454"/>
      <c r="L68" s="455"/>
      <c r="M68" s="359" t="n">
        <f aca="false">SUM(C68:L68)</f>
        <v>0</v>
      </c>
    </row>
    <row r="69" s="359" customFormat="true" ht="15" hidden="false" customHeight="true" outlineLevel="0" collapsed="false">
      <c r="A69" s="447"/>
      <c r="B69" s="452" t="str">
        <f aca="false">IF(ISBLANK(ArcEstimation!A81),"",ArcEstimation!A81)</f>
        <v/>
      </c>
      <c r="C69" s="454"/>
      <c r="D69" s="454"/>
      <c r="E69" s="454"/>
      <c r="F69" s="454"/>
      <c r="G69" s="454"/>
      <c r="H69" s="454"/>
      <c r="I69" s="454"/>
      <c r="J69" s="454"/>
      <c r="K69" s="454"/>
      <c r="L69" s="455"/>
      <c r="M69" s="359" t="n">
        <f aca="false">SUM(C69:L69)</f>
        <v>0</v>
      </c>
    </row>
    <row r="70" s="359" customFormat="true" ht="15" hidden="false" customHeight="true" outlineLevel="0" collapsed="false">
      <c r="A70" s="447"/>
      <c r="B70" s="452" t="str">
        <f aca="false">IF(ISBLANK(ArcEstimation!A82),"",ArcEstimation!A82)</f>
        <v/>
      </c>
      <c r="C70" s="454"/>
      <c r="D70" s="454"/>
      <c r="E70" s="454"/>
      <c r="F70" s="454"/>
      <c r="G70" s="454"/>
      <c r="H70" s="454"/>
      <c r="I70" s="454"/>
      <c r="J70" s="454"/>
      <c r="K70" s="454"/>
      <c r="L70" s="455"/>
      <c r="M70" s="359" t="n">
        <f aca="false">SUM(C70:L70)</f>
        <v>0</v>
      </c>
    </row>
    <row r="71" s="359" customFormat="true" ht="15" hidden="false" customHeight="true" outlineLevel="0" collapsed="false">
      <c r="A71" s="447"/>
      <c r="B71" s="452" t="str">
        <f aca="false">IF(ISBLANK(ArcEstimation!A83),"",ArcEstimation!A83)</f>
        <v/>
      </c>
      <c r="C71" s="454"/>
      <c r="D71" s="454"/>
      <c r="E71" s="454"/>
      <c r="F71" s="454"/>
      <c r="G71" s="454"/>
      <c r="H71" s="454"/>
      <c r="I71" s="454"/>
      <c r="J71" s="454"/>
      <c r="K71" s="454"/>
      <c r="L71" s="455"/>
      <c r="M71" s="359" t="n">
        <f aca="false">SUM(C71:L71)</f>
        <v>0</v>
      </c>
    </row>
    <row r="72" s="359" customFormat="true" ht="15" hidden="false" customHeight="true" outlineLevel="0" collapsed="false">
      <c r="A72" s="447"/>
      <c r="B72" s="452" t="str">
        <f aca="false">IF(ISBLANK(ArcEstimation!A84),"",ArcEstimation!A84)</f>
        <v/>
      </c>
      <c r="C72" s="454"/>
      <c r="D72" s="454"/>
      <c r="E72" s="454"/>
      <c r="F72" s="454"/>
      <c r="G72" s="454"/>
      <c r="H72" s="454"/>
      <c r="I72" s="454"/>
      <c r="J72" s="454"/>
      <c r="K72" s="454"/>
      <c r="L72" s="455"/>
      <c r="M72" s="359" t="n">
        <f aca="false">SUM(C72:L72)</f>
        <v>0</v>
      </c>
    </row>
    <row r="73" s="359" customFormat="true" ht="15" hidden="false" customHeight="true" outlineLevel="0" collapsed="false">
      <c r="A73" s="447"/>
      <c r="B73" s="452" t="str">
        <f aca="false">IF(ISBLANK(ArcEstimation!A85),"",ArcEstimation!A85)</f>
        <v/>
      </c>
      <c r="C73" s="454"/>
      <c r="D73" s="454"/>
      <c r="E73" s="454"/>
      <c r="F73" s="454"/>
      <c r="G73" s="454"/>
      <c r="H73" s="454"/>
      <c r="I73" s="454"/>
      <c r="J73" s="454"/>
      <c r="K73" s="454"/>
      <c r="L73" s="455"/>
      <c r="M73" s="359" t="n">
        <f aca="false">SUM(C73:L73)</f>
        <v>0</v>
      </c>
    </row>
    <row r="74" s="359" customFormat="true" ht="15" hidden="false" customHeight="true" outlineLevel="0" collapsed="false">
      <c r="A74" s="447"/>
      <c r="B74" s="452" t="str">
        <f aca="false">IF(ISBLANK(ArcEstimation!A86),"",ArcEstimation!A86)</f>
        <v/>
      </c>
      <c r="C74" s="454"/>
      <c r="D74" s="454"/>
      <c r="E74" s="454"/>
      <c r="F74" s="454"/>
      <c r="G74" s="454"/>
      <c r="H74" s="454"/>
      <c r="I74" s="454"/>
      <c r="J74" s="454"/>
      <c r="K74" s="454"/>
      <c r="L74" s="455"/>
      <c r="M74" s="359" t="n">
        <f aca="false">SUM(C74:L74)</f>
        <v>0</v>
      </c>
    </row>
    <row r="75" s="359" customFormat="true" ht="15" hidden="false" customHeight="true" outlineLevel="0" collapsed="false">
      <c r="A75" s="447"/>
      <c r="B75" s="456" t="str">
        <f aca="false">IF(ISBLANK(ArcEstimation!A87),"",ArcEstimation!A87)</f>
        <v/>
      </c>
      <c r="C75" s="458"/>
      <c r="D75" s="458"/>
      <c r="E75" s="458"/>
      <c r="F75" s="458"/>
      <c r="G75" s="458"/>
      <c r="H75" s="458"/>
      <c r="I75" s="458"/>
      <c r="J75" s="458"/>
      <c r="K75" s="458"/>
      <c r="L75" s="459"/>
      <c r="M75" s="359" t="n">
        <f aca="false">SUM(C75:L75)</f>
        <v>0</v>
      </c>
    </row>
    <row r="76" s="359" customFormat="true" ht="13" hidden="false" customHeight="false" outlineLevel="0" collapsed="false">
      <c r="B76" s="462" t="s">
        <v>635</v>
      </c>
      <c r="C76" s="441" t="n">
        <f aca="false">SUM(C45:C75)</f>
        <v>0</v>
      </c>
      <c r="D76" s="441" t="n">
        <f aca="false">SUM(D45:D75)</f>
        <v>0</v>
      </c>
      <c r="E76" s="441" t="n">
        <f aca="false">SUM(E45:E75)</f>
        <v>0</v>
      </c>
      <c r="F76" s="441" t="n">
        <f aca="false">SUM(F45:F75)</f>
        <v>0</v>
      </c>
      <c r="G76" s="441" t="n">
        <f aca="false">SUM(G45:G75)</f>
        <v>0</v>
      </c>
      <c r="H76" s="441" t="n">
        <f aca="false">SUM(H45:H75)</f>
        <v>0</v>
      </c>
      <c r="I76" s="441" t="n">
        <f aca="false">SUM(I45:I75)</f>
        <v>0</v>
      </c>
      <c r="J76" s="441" t="n">
        <f aca="false">SUM(J45:J75)</f>
        <v>0</v>
      </c>
      <c r="K76" s="441" t="n">
        <f aca="false">SUM(K45:K75)</f>
        <v>0</v>
      </c>
      <c r="L76" s="441" t="n">
        <f aca="false">SUM(L45:L75)</f>
        <v>0</v>
      </c>
      <c r="M76" s="463" t="n">
        <f aca="false">SUM(C76:L76)</f>
        <v>0</v>
      </c>
    </row>
    <row r="77" s="26" customFormat="true" ht="13" hidden="false" customHeight="false" outlineLevel="0" collapsed="false">
      <c r="B77" s="464" t="s">
        <v>636</v>
      </c>
      <c r="C77" s="313" t="n">
        <f aca="false">IF(SUM($C76:$L76)=0,,(C76/SUM($C76:$L76)*ArcEstimation!$D$116))</f>
        <v>0</v>
      </c>
      <c r="D77" s="313" t="n">
        <f aca="false">IF(SUM($C76:$L76)=0,,(D76/SUM($C76:$L76)*ArcEstimation!$D$116))</f>
        <v>0</v>
      </c>
      <c r="E77" s="313" t="n">
        <f aca="false">IF(SUM($C76:$L76)=0,,(E76/SUM($C76:$L76)*ArcEstimation!$D$116))</f>
        <v>0</v>
      </c>
      <c r="F77" s="313" t="n">
        <f aca="false">IF(SUM($C76:$L76)=0,,(F76/SUM($C76:$L76)*ArcEstimation!$D$116))</f>
        <v>0</v>
      </c>
      <c r="G77" s="313" t="n">
        <f aca="false">IF(SUM($C76:$L76)=0,,(G76/SUM($C76:$L76)*ArcEstimation!$D$116))</f>
        <v>0</v>
      </c>
      <c r="H77" s="313" t="n">
        <f aca="false">IF(SUM($C76:$L76)=0,,(H76/SUM($C76:$L76)*ArcEstimation!$D$116))</f>
        <v>0</v>
      </c>
      <c r="I77" s="313" t="n">
        <f aca="false">IF(SUM($C76:$L76)=0,,(I76/SUM($C76:$L76)*ArcEstimation!$D$116))</f>
        <v>0</v>
      </c>
      <c r="J77" s="313" t="n">
        <f aca="false">IF(SUM($C76:$L76)=0,,(J76/SUM($C76:$L76)*ArcEstimation!$D$116))</f>
        <v>0</v>
      </c>
      <c r="K77" s="313" t="n">
        <f aca="false">IF(SUM($C76:$L76)=0,,(K76/SUM($C76:$L76)*ArcEstimation!$D$116))</f>
        <v>0</v>
      </c>
      <c r="L77" s="313" t="n">
        <f aca="false">IF(SUM($C76:$L76)=0,,(L76/SUM($C76:$L76)*ArcEstimation!$D$116))</f>
        <v>0</v>
      </c>
      <c r="M77" s="415" t="n">
        <f aca="false">SUM(C77:L77)</f>
        <v>0</v>
      </c>
    </row>
    <row r="79" s="359" customFormat="true" ht="21" hidden="false" customHeight="false" outlineLevel="0" collapsed="false">
      <c r="A79" s="237" t="s">
        <v>637</v>
      </c>
      <c r="B79" s="361"/>
      <c r="C79" s="361"/>
      <c r="D79" s="361"/>
      <c r="E79" s="361"/>
      <c r="F79" s="361"/>
    </row>
    <row r="80" s="465" customFormat="true" ht="70" hidden="false" customHeight="false" outlineLevel="0" collapsed="false">
      <c r="B80" s="466" t="s">
        <v>638</v>
      </c>
      <c r="C80" s="466" t="s">
        <v>639</v>
      </c>
      <c r="D80" s="467" t="s">
        <v>640</v>
      </c>
      <c r="E80" s="467" t="s">
        <v>641</v>
      </c>
      <c r="F80" s="467" t="s">
        <v>642</v>
      </c>
      <c r="G80" s="468" t="s">
        <v>643</v>
      </c>
    </row>
    <row r="81" customFormat="false" ht="13" hidden="false" customHeight="false" outlineLevel="0" collapsed="false">
      <c r="B81" s="469" t="n">
        <v>1</v>
      </c>
      <c r="C81" s="470"/>
      <c r="D81" s="308" t="n">
        <f aca="false">C81</f>
        <v>0</v>
      </c>
      <c r="E81" s="309"/>
      <c r="F81" s="471" t="n">
        <f aca="false">E81</f>
        <v>0</v>
      </c>
      <c r="G81" s="472"/>
    </row>
    <row r="82" customFormat="false" ht="13" hidden="false" customHeight="false" outlineLevel="0" collapsed="false">
      <c r="B82" s="469" t="n">
        <v>2</v>
      </c>
      <c r="C82" s="470"/>
      <c r="D82" s="308" t="n">
        <f aca="false">C82+D81</f>
        <v>0</v>
      </c>
      <c r="E82" s="309"/>
      <c r="F82" s="471" t="n">
        <f aca="false">E82+F81</f>
        <v>0</v>
      </c>
      <c r="G82" s="472"/>
    </row>
    <row r="83" customFormat="false" ht="13" hidden="false" customHeight="false" outlineLevel="0" collapsed="false">
      <c r="B83" s="469" t="n">
        <v>3</v>
      </c>
      <c r="C83" s="470"/>
      <c r="D83" s="308" t="n">
        <f aca="false">C83+D82</f>
        <v>0</v>
      </c>
      <c r="E83" s="309"/>
      <c r="F83" s="471" t="n">
        <f aca="false">E83+F82</f>
        <v>0</v>
      </c>
      <c r="G83" s="472"/>
    </row>
    <row r="84" customFormat="false" ht="13" hidden="false" customHeight="false" outlineLevel="0" collapsed="false">
      <c r="B84" s="469" t="n">
        <v>4</v>
      </c>
      <c r="C84" s="470"/>
      <c r="D84" s="308" t="n">
        <f aca="false">C84+D83</f>
        <v>0</v>
      </c>
      <c r="E84" s="309"/>
      <c r="F84" s="471" t="n">
        <f aca="false">E84+F83</f>
        <v>0</v>
      </c>
      <c r="G84" s="472"/>
    </row>
    <row r="85" customFormat="false" ht="13" hidden="false" customHeight="false" outlineLevel="0" collapsed="false">
      <c r="B85" s="469" t="n">
        <v>5</v>
      </c>
      <c r="C85" s="470"/>
      <c r="D85" s="308" t="n">
        <f aca="false">C85+D84</f>
        <v>0</v>
      </c>
      <c r="E85" s="309"/>
      <c r="F85" s="471" t="n">
        <f aca="false">E85+F84</f>
        <v>0</v>
      </c>
      <c r="G85" s="472"/>
    </row>
    <row r="86" customFormat="false" ht="13" hidden="false" customHeight="false" outlineLevel="0" collapsed="false">
      <c r="B86" s="469" t="n">
        <v>6</v>
      </c>
      <c r="C86" s="470"/>
      <c r="D86" s="308" t="n">
        <f aca="false">C86+D85</f>
        <v>0</v>
      </c>
      <c r="E86" s="309"/>
      <c r="F86" s="471" t="n">
        <f aca="false">E86+F85</f>
        <v>0</v>
      </c>
      <c r="G86" s="472"/>
    </row>
    <row r="87" customFormat="false" ht="13" hidden="false" customHeight="false" outlineLevel="0" collapsed="false">
      <c r="B87" s="469" t="n">
        <v>7</v>
      </c>
      <c r="C87" s="470"/>
      <c r="D87" s="308" t="n">
        <f aca="false">C87+D86</f>
        <v>0</v>
      </c>
      <c r="E87" s="309"/>
      <c r="F87" s="471" t="n">
        <f aca="false">E87+F86</f>
        <v>0</v>
      </c>
      <c r="G87" s="472"/>
    </row>
    <row r="88" customFormat="false" ht="13" hidden="false" customHeight="false" outlineLevel="0" collapsed="false">
      <c r="B88" s="469" t="n">
        <v>8</v>
      </c>
      <c r="C88" s="470"/>
      <c r="D88" s="308" t="n">
        <f aca="false">C88+D87</f>
        <v>0</v>
      </c>
      <c r="E88" s="309"/>
      <c r="F88" s="471" t="n">
        <f aca="false">E88+F87</f>
        <v>0</v>
      </c>
      <c r="G88" s="472"/>
    </row>
    <row r="89" customFormat="false" ht="13" hidden="false" customHeight="false" outlineLevel="0" collapsed="false">
      <c r="B89" s="469" t="n">
        <v>9</v>
      </c>
      <c r="C89" s="470"/>
      <c r="D89" s="308" t="n">
        <f aca="false">C89+D88</f>
        <v>0</v>
      </c>
      <c r="E89" s="309"/>
      <c r="F89" s="471" t="n">
        <f aca="false">E89+F88</f>
        <v>0</v>
      </c>
      <c r="G89" s="472"/>
    </row>
    <row r="90" customFormat="false" ht="14" hidden="false" customHeight="false" outlineLevel="0" collapsed="false">
      <c r="B90" s="473" t="n">
        <v>10</v>
      </c>
      <c r="C90" s="474"/>
      <c r="D90" s="475" t="n">
        <f aca="false">C90+D89</f>
        <v>0</v>
      </c>
      <c r="E90" s="476"/>
      <c r="F90" s="477" t="n">
        <f aca="false">E90+F89</f>
        <v>0</v>
      </c>
      <c r="G90" s="478"/>
    </row>
    <row r="91" s="26" customFormat="true" ht="13" hidden="false" customHeight="false" outlineLevel="0" collapsed="false">
      <c r="B91" s="479"/>
    </row>
    <row r="92" s="26" customFormat="true" ht="21" hidden="false" customHeight="false" outlineLevel="0" collapsed="false">
      <c r="A92" s="230" t="s">
        <v>644</v>
      </c>
      <c r="B92" s="230"/>
      <c r="C92" s="230"/>
      <c r="D92" s="230"/>
      <c r="E92" s="230"/>
      <c r="F92" s="230"/>
    </row>
    <row r="93" s="480" customFormat="true" ht="42" hidden="false" customHeight="true" outlineLevel="0" collapsed="false">
      <c r="B93" s="466" t="s">
        <v>645</v>
      </c>
      <c r="C93" s="481" t="s">
        <v>646</v>
      </c>
      <c r="D93" s="466" t="s">
        <v>647</v>
      </c>
      <c r="E93" s="467" t="s">
        <v>648</v>
      </c>
      <c r="F93" s="467" t="s">
        <v>641</v>
      </c>
      <c r="G93" s="468" t="s">
        <v>642</v>
      </c>
    </row>
    <row r="94" s="374" customFormat="true" ht="13" hidden="false" customHeight="false" outlineLevel="0" collapsed="false">
      <c r="B94" s="482" t="n">
        <v>1</v>
      </c>
      <c r="C94" s="483" t="s">
        <v>649</v>
      </c>
      <c r="D94" s="484"/>
      <c r="E94" s="485" t="n">
        <f aca="false">D94</f>
        <v>0</v>
      </c>
      <c r="F94" s="486"/>
      <c r="G94" s="487" t="n">
        <f aca="false">F94</f>
        <v>0</v>
      </c>
    </row>
    <row r="95" s="374" customFormat="true" ht="13" hidden="false" customHeight="false" outlineLevel="0" collapsed="false">
      <c r="B95" s="482" t="n">
        <v>2</v>
      </c>
      <c r="C95" s="483" t="s">
        <v>650</v>
      </c>
      <c r="D95" s="484"/>
      <c r="E95" s="485" t="n">
        <f aca="false">D95+E94</f>
        <v>0</v>
      </c>
      <c r="F95" s="486"/>
      <c r="G95" s="487" t="n">
        <f aca="false">F95+G94</f>
        <v>0</v>
      </c>
    </row>
    <row r="96" s="374" customFormat="true" ht="13" hidden="false" customHeight="false" outlineLevel="0" collapsed="false">
      <c r="B96" s="482" t="n">
        <v>3</v>
      </c>
      <c r="C96" s="483" t="s">
        <v>651</v>
      </c>
      <c r="D96" s="484"/>
      <c r="E96" s="485" t="n">
        <f aca="false">D96+E95</f>
        <v>0</v>
      </c>
      <c r="F96" s="486"/>
      <c r="G96" s="487" t="n">
        <f aca="false">F96+G95</f>
        <v>0</v>
      </c>
    </row>
    <row r="97" s="374" customFormat="true" ht="13" hidden="false" customHeight="false" outlineLevel="0" collapsed="false">
      <c r="B97" s="482" t="n">
        <v>4</v>
      </c>
      <c r="C97" s="483" t="s">
        <v>652</v>
      </c>
      <c r="D97" s="484"/>
      <c r="E97" s="485" t="n">
        <f aca="false">D97+E96</f>
        <v>0</v>
      </c>
      <c r="F97" s="486"/>
      <c r="G97" s="487" t="n">
        <f aca="false">F97+G96</f>
        <v>0</v>
      </c>
    </row>
    <row r="98" s="374" customFormat="true" ht="13" hidden="false" customHeight="false" outlineLevel="0" collapsed="false">
      <c r="B98" s="482" t="n">
        <v>5</v>
      </c>
      <c r="C98" s="483" t="s">
        <v>653</v>
      </c>
      <c r="D98" s="484"/>
      <c r="E98" s="485" t="n">
        <f aca="false">D98+E97</f>
        <v>0</v>
      </c>
      <c r="F98" s="486"/>
      <c r="G98" s="487" t="n">
        <f aca="false">F98+G97</f>
        <v>0</v>
      </c>
    </row>
    <row r="99" s="374" customFormat="true" ht="13" hidden="false" customHeight="false" outlineLevel="0" collapsed="false">
      <c r="B99" s="482" t="n">
        <v>6</v>
      </c>
      <c r="C99" s="483" t="s">
        <v>654</v>
      </c>
      <c r="D99" s="484"/>
      <c r="E99" s="485" t="n">
        <f aca="false">D99+E98</f>
        <v>0</v>
      </c>
      <c r="F99" s="486"/>
      <c r="G99" s="487" t="n">
        <f aca="false">F99+G98</f>
        <v>0</v>
      </c>
    </row>
    <row r="100" s="374" customFormat="true" ht="13" hidden="false" customHeight="false" outlineLevel="0" collapsed="false">
      <c r="B100" s="482" t="n">
        <v>7</v>
      </c>
      <c r="C100" s="483" t="s">
        <v>655</v>
      </c>
      <c r="D100" s="484"/>
      <c r="E100" s="485" t="n">
        <f aca="false">D100+E99</f>
        <v>0</v>
      </c>
      <c r="F100" s="486"/>
      <c r="G100" s="487" t="n">
        <f aca="false">F100+G99</f>
        <v>0</v>
      </c>
    </row>
    <row r="101" s="374" customFormat="true" ht="13" hidden="false" customHeight="false" outlineLevel="0" collapsed="false">
      <c r="B101" s="482" t="n">
        <v>8</v>
      </c>
      <c r="C101" s="483" t="s">
        <v>656</v>
      </c>
      <c r="D101" s="484"/>
      <c r="E101" s="485" t="n">
        <f aca="false">D101+E100</f>
        <v>0</v>
      </c>
      <c r="F101" s="486"/>
      <c r="G101" s="487" t="n">
        <f aca="false">F101+G100</f>
        <v>0</v>
      </c>
    </row>
    <row r="102" s="374" customFormat="true" ht="13" hidden="false" customHeight="false" outlineLevel="0" collapsed="false">
      <c r="B102" s="482" t="n">
        <v>9</v>
      </c>
      <c r="C102" s="483" t="s">
        <v>657</v>
      </c>
      <c r="D102" s="484"/>
      <c r="E102" s="485" t="n">
        <f aca="false">D102+E101</f>
        <v>0</v>
      </c>
      <c r="F102" s="486"/>
      <c r="G102" s="487" t="n">
        <f aca="false">F102+G101</f>
        <v>0</v>
      </c>
    </row>
    <row r="103" s="374" customFormat="true" ht="13" hidden="false" customHeight="false" outlineLevel="0" collapsed="false">
      <c r="B103" s="482" t="n">
        <v>10</v>
      </c>
      <c r="C103" s="483" t="s">
        <v>658</v>
      </c>
      <c r="D103" s="484"/>
      <c r="E103" s="485" t="n">
        <f aca="false">D103+E102</f>
        <v>0</v>
      </c>
      <c r="F103" s="486"/>
      <c r="G103" s="487" t="n">
        <f aca="false">F103+G102</f>
        <v>0</v>
      </c>
    </row>
    <row r="104" s="374" customFormat="true" ht="13" hidden="false" customHeight="false" outlineLevel="0" collapsed="false">
      <c r="B104" s="482" t="n">
        <v>11</v>
      </c>
      <c r="C104" s="483" t="s">
        <v>659</v>
      </c>
      <c r="D104" s="484"/>
      <c r="E104" s="485" t="n">
        <f aca="false">D104+E103</f>
        <v>0</v>
      </c>
      <c r="F104" s="486"/>
      <c r="G104" s="487" t="n">
        <f aca="false">F104+G103</f>
        <v>0</v>
      </c>
    </row>
    <row r="105" s="374" customFormat="true" ht="13" hidden="false" customHeight="false" outlineLevel="0" collapsed="false">
      <c r="B105" s="482" t="n">
        <v>12</v>
      </c>
      <c r="C105" s="483" t="s">
        <v>660</v>
      </c>
      <c r="D105" s="484"/>
      <c r="E105" s="485" t="n">
        <f aca="false">D105+E104</f>
        <v>0</v>
      </c>
      <c r="F105" s="486"/>
      <c r="G105" s="487" t="n">
        <f aca="false">F105+G104</f>
        <v>0</v>
      </c>
    </row>
    <row r="106" s="374" customFormat="true" ht="13" hidden="false" customHeight="false" outlineLevel="0" collapsed="false">
      <c r="B106" s="482" t="n">
        <v>13</v>
      </c>
      <c r="C106" s="483" t="s">
        <v>661</v>
      </c>
      <c r="D106" s="484"/>
      <c r="E106" s="485" t="n">
        <f aca="false">D106+E105</f>
        <v>0</v>
      </c>
      <c r="F106" s="486"/>
      <c r="G106" s="487" t="n">
        <f aca="false">F106+G105</f>
        <v>0</v>
      </c>
    </row>
    <row r="107" s="374" customFormat="true" ht="13" hidden="false" customHeight="false" outlineLevel="0" collapsed="false">
      <c r="B107" s="482" t="n">
        <v>14</v>
      </c>
      <c r="C107" s="483" t="s">
        <v>662</v>
      </c>
      <c r="D107" s="484"/>
      <c r="E107" s="485" t="n">
        <f aca="false">D107+E106</f>
        <v>0</v>
      </c>
      <c r="F107" s="486"/>
      <c r="G107" s="487" t="n">
        <f aca="false">F107+G106</f>
        <v>0</v>
      </c>
    </row>
    <row r="108" s="374" customFormat="true" ht="13" hidden="false" customHeight="false" outlineLevel="0" collapsed="false">
      <c r="B108" s="482" t="n">
        <v>15</v>
      </c>
      <c r="C108" s="483" t="s">
        <v>663</v>
      </c>
      <c r="D108" s="484"/>
      <c r="E108" s="485" t="n">
        <f aca="false">D108+E107</f>
        <v>0</v>
      </c>
      <c r="F108" s="486"/>
      <c r="G108" s="487" t="n">
        <f aca="false">F108+G107</f>
        <v>0</v>
      </c>
    </row>
    <row r="109" s="374" customFormat="true" ht="13" hidden="false" customHeight="false" outlineLevel="0" collapsed="false">
      <c r="B109" s="482" t="n">
        <v>16</v>
      </c>
      <c r="C109" s="483" t="s">
        <v>664</v>
      </c>
      <c r="D109" s="484"/>
      <c r="E109" s="485" t="n">
        <f aca="false">D109+E108</f>
        <v>0</v>
      </c>
      <c r="F109" s="486"/>
      <c r="G109" s="487" t="n">
        <f aca="false">F109+G108</f>
        <v>0</v>
      </c>
    </row>
    <row r="110" s="374" customFormat="true" ht="13" hidden="false" customHeight="false" outlineLevel="0" collapsed="false">
      <c r="B110" s="482" t="n">
        <v>17</v>
      </c>
      <c r="C110" s="483" t="s">
        <v>665</v>
      </c>
      <c r="D110" s="484"/>
      <c r="E110" s="485" t="n">
        <f aca="false">D110+E109</f>
        <v>0</v>
      </c>
      <c r="F110" s="486"/>
      <c r="G110" s="487" t="n">
        <f aca="false">F110+G109</f>
        <v>0</v>
      </c>
    </row>
    <row r="111" s="374" customFormat="true" ht="13" hidden="false" customHeight="false" outlineLevel="0" collapsed="false">
      <c r="B111" s="482" t="n">
        <v>18</v>
      </c>
      <c r="C111" s="483" t="s">
        <v>666</v>
      </c>
      <c r="D111" s="484"/>
      <c r="E111" s="485" t="n">
        <f aca="false">D111+E110</f>
        <v>0</v>
      </c>
      <c r="F111" s="486"/>
      <c r="G111" s="487" t="n">
        <f aca="false">F111+G110</f>
        <v>0</v>
      </c>
    </row>
    <row r="112" s="374" customFormat="true" ht="13" hidden="false" customHeight="false" outlineLevel="0" collapsed="false">
      <c r="B112" s="482" t="n">
        <v>19</v>
      </c>
      <c r="C112" s="483" t="s">
        <v>667</v>
      </c>
      <c r="D112" s="484"/>
      <c r="E112" s="485" t="n">
        <f aca="false">D112+E111</f>
        <v>0</v>
      </c>
      <c r="F112" s="486"/>
      <c r="G112" s="487" t="n">
        <f aca="false">F112+G111</f>
        <v>0</v>
      </c>
    </row>
    <row r="113" s="374" customFormat="true" ht="13" hidden="false" customHeight="false" outlineLevel="0" collapsed="false">
      <c r="B113" s="482" t="n">
        <v>20</v>
      </c>
      <c r="C113" s="483" t="s">
        <v>668</v>
      </c>
      <c r="D113" s="484"/>
      <c r="E113" s="485" t="n">
        <f aca="false">D113+E112</f>
        <v>0</v>
      </c>
      <c r="F113" s="486"/>
      <c r="G113" s="487" t="n">
        <f aca="false">F113+G112</f>
        <v>0</v>
      </c>
    </row>
    <row r="114" s="374" customFormat="true" ht="13" hidden="false" customHeight="false" outlineLevel="0" collapsed="false">
      <c r="B114" s="482" t="n">
        <v>21</v>
      </c>
      <c r="C114" s="483" t="s">
        <v>669</v>
      </c>
      <c r="D114" s="484"/>
      <c r="E114" s="485" t="n">
        <f aca="false">D114+E113</f>
        <v>0</v>
      </c>
      <c r="F114" s="486"/>
      <c r="G114" s="487" t="n">
        <f aca="false">F114+G113</f>
        <v>0</v>
      </c>
    </row>
    <row r="115" s="374" customFormat="true" ht="13" hidden="false" customHeight="false" outlineLevel="0" collapsed="false">
      <c r="B115" s="482" t="n">
        <v>22</v>
      </c>
      <c r="C115" s="483" t="s">
        <v>670</v>
      </c>
      <c r="D115" s="484"/>
      <c r="E115" s="485" t="n">
        <f aca="false">D115+E114</f>
        <v>0</v>
      </c>
      <c r="F115" s="486"/>
      <c r="G115" s="487" t="n">
        <f aca="false">F115+G114</f>
        <v>0</v>
      </c>
    </row>
    <row r="116" s="374" customFormat="true" ht="13" hidden="false" customHeight="false" outlineLevel="0" collapsed="false">
      <c r="B116" s="482" t="n">
        <v>23</v>
      </c>
      <c r="C116" s="483" t="s">
        <v>671</v>
      </c>
      <c r="D116" s="484"/>
      <c r="E116" s="485" t="n">
        <f aca="false">D116+E115</f>
        <v>0</v>
      </c>
      <c r="F116" s="486"/>
      <c r="G116" s="487" t="n">
        <f aca="false">F116+G115</f>
        <v>0</v>
      </c>
    </row>
    <row r="117" s="374" customFormat="true" ht="13" hidden="false" customHeight="false" outlineLevel="0" collapsed="false">
      <c r="B117" s="482" t="n">
        <v>24</v>
      </c>
      <c r="C117" s="483" t="s">
        <v>672</v>
      </c>
      <c r="D117" s="484"/>
      <c r="E117" s="485" t="n">
        <f aca="false">D117+E116</f>
        <v>0</v>
      </c>
      <c r="F117" s="486"/>
      <c r="G117" s="487" t="n">
        <f aca="false">F117+G116</f>
        <v>0</v>
      </c>
    </row>
    <row r="118" s="374" customFormat="true" ht="13" hidden="false" customHeight="false" outlineLevel="0" collapsed="false">
      <c r="B118" s="482" t="n">
        <v>25</v>
      </c>
      <c r="C118" s="483" t="s">
        <v>673</v>
      </c>
      <c r="D118" s="484"/>
      <c r="E118" s="485" t="n">
        <f aca="false">D118+E117</f>
        <v>0</v>
      </c>
      <c r="F118" s="486"/>
      <c r="G118" s="487" t="n">
        <f aca="false">F118+G117</f>
        <v>0</v>
      </c>
    </row>
    <row r="119" s="374" customFormat="true" ht="13" hidden="false" customHeight="false" outlineLevel="0" collapsed="false">
      <c r="B119" s="482" t="n">
        <v>26</v>
      </c>
      <c r="C119" s="483" t="s">
        <v>674</v>
      </c>
      <c r="D119" s="484"/>
      <c r="E119" s="485" t="n">
        <f aca="false">D119+E118</f>
        <v>0</v>
      </c>
      <c r="F119" s="486"/>
      <c r="G119" s="487" t="n">
        <f aca="false">F119+G118</f>
        <v>0</v>
      </c>
    </row>
    <row r="120" s="374" customFormat="true" ht="13" hidden="false" customHeight="false" outlineLevel="0" collapsed="false">
      <c r="B120" s="482" t="n">
        <v>27</v>
      </c>
      <c r="C120" s="483" t="s">
        <v>675</v>
      </c>
      <c r="D120" s="484"/>
      <c r="E120" s="485" t="n">
        <f aca="false">D120+E119</f>
        <v>0</v>
      </c>
      <c r="F120" s="486"/>
      <c r="G120" s="487" t="n">
        <f aca="false">F120+G119</f>
        <v>0</v>
      </c>
    </row>
    <row r="121" s="374" customFormat="true" ht="13" hidden="false" customHeight="false" outlineLevel="0" collapsed="false">
      <c r="B121" s="482" t="n">
        <v>28</v>
      </c>
      <c r="C121" s="483" t="s">
        <v>676</v>
      </c>
      <c r="D121" s="484"/>
      <c r="E121" s="485" t="n">
        <f aca="false">D121+E120</f>
        <v>0</v>
      </c>
      <c r="F121" s="486"/>
      <c r="G121" s="487" t="n">
        <f aca="false">F121+G120</f>
        <v>0</v>
      </c>
    </row>
    <row r="122" s="374" customFormat="true" ht="13" hidden="false" customHeight="false" outlineLevel="0" collapsed="false">
      <c r="B122" s="482" t="n">
        <v>29</v>
      </c>
      <c r="C122" s="483" t="s">
        <v>677</v>
      </c>
      <c r="D122" s="484"/>
      <c r="E122" s="485" t="n">
        <f aca="false">D122+E121</f>
        <v>0</v>
      </c>
      <c r="F122" s="486"/>
      <c r="G122" s="487" t="n">
        <f aca="false">F122+G121</f>
        <v>0</v>
      </c>
    </row>
    <row r="123" s="374" customFormat="true" ht="13" hidden="false" customHeight="false" outlineLevel="0" collapsed="false">
      <c r="B123" s="482" t="n">
        <v>30</v>
      </c>
      <c r="C123" s="483" t="s">
        <v>678</v>
      </c>
      <c r="D123" s="484"/>
      <c r="E123" s="485" t="n">
        <f aca="false">D123+E122</f>
        <v>0</v>
      </c>
      <c r="F123" s="486"/>
      <c r="G123" s="487" t="n">
        <f aca="false">F123+G122</f>
        <v>0</v>
      </c>
    </row>
    <row r="124" s="374" customFormat="true" ht="13" hidden="false" customHeight="false" outlineLevel="0" collapsed="false">
      <c r="B124" s="482" t="n">
        <v>31</v>
      </c>
      <c r="C124" s="483" t="s">
        <v>679</v>
      </c>
      <c r="D124" s="484"/>
      <c r="E124" s="485" t="n">
        <f aca="false">D124+E123</f>
        <v>0</v>
      </c>
      <c r="F124" s="486"/>
      <c r="G124" s="487" t="n">
        <f aca="false">F124+G123</f>
        <v>0</v>
      </c>
    </row>
    <row r="125" s="374" customFormat="true" ht="13" hidden="false" customHeight="false" outlineLevel="0" collapsed="false">
      <c r="B125" s="482" t="n">
        <v>32</v>
      </c>
      <c r="C125" s="483" t="s">
        <v>680</v>
      </c>
      <c r="D125" s="484"/>
      <c r="E125" s="485" t="n">
        <f aca="false">D125+E124</f>
        <v>0</v>
      </c>
      <c r="F125" s="486"/>
      <c r="G125" s="487" t="n">
        <f aca="false">F125+G124</f>
        <v>0</v>
      </c>
    </row>
    <row r="126" s="374" customFormat="true" ht="13" hidden="false" customHeight="false" outlineLevel="0" collapsed="false">
      <c r="B126" s="482" t="n">
        <v>33</v>
      </c>
      <c r="C126" s="483" t="s">
        <v>681</v>
      </c>
      <c r="D126" s="484"/>
      <c r="E126" s="485" t="n">
        <f aca="false">D126+E125</f>
        <v>0</v>
      </c>
      <c r="F126" s="486"/>
      <c r="G126" s="487" t="n">
        <f aca="false">F126+G125</f>
        <v>0</v>
      </c>
    </row>
    <row r="127" s="374" customFormat="true" ht="13" hidden="false" customHeight="false" outlineLevel="0" collapsed="false">
      <c r="B127" s="482" t="n">
        <v>34</v>
      </c>
      <c r="C127" s="483" t="s">
        <v>682</v>
      </c>
      <c r="D127" s="484"/>
      <c r="E127" s="485" t="n">
        <f aca="false">D127+E126</f>
        <v>0</v>
      </c>
      <c r="F127" s="486"/>
      <c r="G127" s="487" t="n">
        <f aca="false">F127+G126</f>
        <v>0</v>
      </c>
    </row>
    <row r="128" s="374" customFormat="true" ht="13" hidden="false" customHeight="false" outlineLevel="0" collapsed="false">
      <c r="B128" s="482" t="n">
        <v>35</v>
      </c>
      <c r="C128" s="483" t="s">
        <v>683</v>
      </c>
      <c r="D128" s="484"/>
      <c r="E128" s="485" t="n">
        <f aca="false">D128+E127</f>
        <v>0</v>
      </c>
      <c r="F128" s="486"/>
      <c r="G128" s="487" t="n">
        <f aca="false">F128+G127</f>
        <v>0</v>
      </c>
    </row>
    <row r="129" s="374" customFormat="true" ht="13" hidden="false" customHeight="false" outlineLevel="0" collapsed="false">
      <c r="B129" s="482" t="n">
        <v>36</v>
      </c>
      <c r="C129" s="483" t="s">
        <v>684</v>
      </c>
      <c r="D129" s="484"/>
      <c r="E129" s="485" t="n">
        <f aca="false">D129+E128</f>
        <v>0</v>
      </c>
      <c r="F129" s="486"/>
      <c r="G129" s="487" t="n">
        <f aca="false">F129+G128</f>
        <v>0</v>
      </c>
    </row>
    <row r="130" s="374" customFormat="true" ht="13" hidden="false" customHeight="false" outlineLevel="0" collapsed="false">
      <c r="B130" s="482" t="n">
        <v>37</v>
      </c>
      <c r="C130" s="483" t="s">
        <v>685</v>
      </c>
      <c r="D130" s="484"/>
      <c r="E130" s="485" t="n">
        <f aca="false">D130+E129</f>
        <v>0</v>
      </c>
      <c r="F130" s="486"/>
      <c r="G130" s="487" t="n">
        <f aca="false">F130+G129</f>
        <v>0</v>
      </c>
    </row>
    <row r="131" s="374" customFormat="true" ht="13" hidden="false" customHeight="false" outlineLevel="0" collapsed="false">
      <c r="B131" s="482" t="n">
        <v>38</v>
      </c>
      <c r="C131" s="483" t="s">
        <v>686</v>
      </c>
      <c r="D131" s="484"/>
      <c r="E131" s="485" t="n">
        <f aca="false">D131+E130</f>
        <v>0</v>
      </c>
      <c r="F131" s="486"/>
      <c r="G131" s="487" t="n">
        <f aca="false">F131+G130</f>
        <v>0</v>
      </c>
    </row>
    <row r="132" s="374" customFormat="true" ht="13" hidden="false" customHeight="false" outlineLevel="0" collapsed="false">
      <c r="B132" s="482" t="n">
        <v>39</v>
      </c>
      <c r="C132" s="483" t="s">
        <v>687</v>
      </c>
      <c r="D132" s="484"/>
      <c r="E132" s="485" t="n">
        <f aca="false">D132+E131</f>
        <v>0</v>
      </c>
      <c r="F132" s="486"/>
      <c r="G132" s="487" t="n">
        <f aca="false">F132+G131</f>
        <v>0</v>
      </c>
    </row>
    <row r="133" s="374" customFormat="true" ht="13" hidden="false" customHeight="false" outlineLevel="0" collapsed="false">
      <c r="B133" s="482" t="n">
        <v>40</v>
      </c>
      <c r="C133" s="483" t="s">
        <v>688</v>
      </c>
      <c r="D133" s="484"/>
      <c r="E133" s="485" t="n">
        <f aca="false">D133+E132</f>
        <v>0</v>
      </c>
      <c r="F133" s="486"/>
      <c r="G133" s="487" t="n">
        <f aca="false">F133+G132</f>
        <v>0</v>
      </c>
    </row>
    <row r="134" s="374" customFormat="true" ht="13" hidden="false" customHeight="false" outlineLevel="0" collapsed="false">
      <c r="B134" s="482" t="n">
        <v>41</v>
      </c>
      <c r="C134" s="483" t="s">
        <v>689</v>
      </c>
      <c r="D134" s="484"/>
      <c r="E134" s="485" t="n">
        <f aca="false">D134+E133</f>
        <v>0</v>
      </c>
      <c r="F134" s="486"/>
      <c r="G134" s="487" t="n">
        <f aca="false">F134+G133</f>
        <v>0</v>
      </c>
    </row>
    <row r="135" s="374" customFormat="true" ht="14" hidden="false" customHeight="false" outlineLevel="0" collapsed="false">
      <c r="B135" s="488" t="n">
        <v>42</v>
      </c>
      <c r="C135" s="483" t="s">
        <v>690</v>
      </c>
      <c r="D135" s="489"/>
      <c r="E135" s="490" t="n">
        <f aca="false">D135+E134</f>
        <v>0</v>
      </c>
      <c r="F135" s="491"/>
      <c r="G135" s="492" t="n">
        <f aca="false">F135+G134</f>
        <v>0</v>
      </c>
    </row>
  </sheetData>
  <sheetProtection sheet="true" objects="true" scenarios="true"/>
  <mergeCells count="2">
    <mergeCell ref="A45:A54"/>
    <mergeCell ref="A56:A75"/>
  </mergeCells>
  <dataValidations count="2">
    <dataValidation allowBlank="true" error="Date must be in MM/DD/YY format." errorTitle="Date" operator="between" showDropDown="false" showErrorMessage="true" showInputMessage="false" sqref="G81:G90" type="date">
      <formula1>$B$4</formula1>
      <formula2>$B$5</formula2>
    </dataValidation>
    <dataValidation allowBlank="true" error="Date must be in MM/DD/YY format." errorTitle="Date" operator="between" showDropDown="false" showErrorMessage="true" showInputMessage="false" sqref="C94:C135" type="non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99"/>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C48" activeCellId="0" sqref="C48"/>
    </sheetView>
  </sheetViews>
  <sheetFormatPr defaultColWidth="6.34375" defaultRowHeight="13" zeroHeight="false" outlineLevelRow="0" outlineLevelCol="0"/>
  <cols>
    <col collapsed="false" customWidth="true" hidden="false" outlineLevel="0" max="1" min="1" style="24" width="10.16"/>
    <col collapsed="false" customWidth="true" hidden="false" outlineLevel="0" max="2" min="2" style="24" width="13.83"/>
    <col collapsed="false" customWidth="true" hidden="false" outlineLevel="0" max="4" min="3" style="24" width="12.17"/>
    <col collapsed="false" customWidth="true" hidden="false" outlineLevel="0" max="6" min="5" style="24" width="14.83"/>
    <col collapsed="false" customWidth="true" hidden="false" outlineLevel="0" max="8" min="7" style="24" width="8.67"/>
    <col collapsed="false" customWidth="false" hidden="false" outlineLevel="0" max="1024" min="9" style="24" width="6.34"/>
  </cols>
  <sheetData>
    <row r="1" customFormat="false" ht="13" hidden="true" customHeight="false" outlineLevel="0" collapsed="false">
      <c r="A1" s="24" t="str">
        <f aca="false">Constants!A1</f>
        <v>Constants</v>
      </c>
      <c r="B1" s="24" t="str">
        <f aca="false">Constants!B1</f>
        <v> </v>
      </c>
      <c r="C1" s="24" t="str">
        <f aca="false">Constants!D1</f>
        <v> </v>
      </c>
      <c r="D1" s="24" t="str">
        <f aca="false">Constants!E1</f>
        <v> </v>
      </c>
      <c r="E1" s="24" t="str">
        <f aca="false">Constants!F1</f>
        <v> </v>
      </c>
      <c r="F1" s="24" t="n">
        <f aca="false">Constants!G1</f>
        <v>0</v>
      </c>
    </row>
    <row r="2" customFormat="false" ht="13" hidden="true" customHeight="false" outlineLevel="0" collapsed="false">
      <c r="A2" s="24" t="str">
        <f aca="false">Constants!A2</f>
        <v>Start date:</v>
      </c>
      <c r="B2" s="24" t="n">
        <f aca="false">Constants!B2</f>
        <v>36526</v>
      </c>
      <c r="C2" s="24" t="str">
        <f aca="false">Constants!D2</f>
        <v> </v>
      </c>
      <c r="D2" s="24" t="str">
        <f aca="false">Constants!E2</f>
        <v>Grades:</v>
      </c>
      <c r="E2" s="24" t="str">
        <f aca="false">Constants!F2</f>
        <v>AA</v>
      </c>
      <c r="F2" s="24" t="n">
        <f aca="false">Constants!G2</f>
        <v>1</v>
      </c>
      <c r="G2" s="23"/>
      <c r="H2" s="23"/>
    </row>
    <row r="3" customFormat="false" ht="13" hidden="true" customHeight="false" outlineLevel="0" collapsed="false">
      <c r="A3" s="24" t="str">
        <f aca="false">Constants!A3</f>
        <v>End date:</v>
      </c>
      <c r="B3" s="24" t="n">
        <f aca="false">Constants!B3</f>
        <v>73051</v>
      </c>
      <c r="C3" s="24" t="str">
        <f aca="false">Constants!D3</f>
        <v> </v>
      </c>
      <c r="D3" s="24" t="str">
        <f aca="false">Constants!E3</f>
        <v> </v>
      </c>
      <c r="E3" s="24" t="str">
        <f aca="false">Constants!F3</f>
        <v>A</v>
      </c>
      <c r="F3" s="24" t="n">
        <f aca="false">Constants!G3</f>
        <v>0.95</v>
      </c>
      <c r="G3" s="23"/>
      <c r="H3" s="23"/>
    </row>
    <row r="4" customFormat="false" ht="13" hidden="true" customHeight="false" outlineLevel="0" collapsed="false">
      <c r="A4" s="24" t="str">
        <f aca="false">Constants!A4</f>
        <v>Phases:</v>
      </c>
      <c r="B4" s="24" t="str">
        <f aca="false">Constants!B4</f>
        <v>Analyze</v>
      </c>
      <c r="C4" s="24" t="str">
        <f aca="false">Constants!D4</f>
        <v>Identifying customer needs</v>
      </c>
      <c r="D4" s="24" t="str">
        <f aca="false">Constants!E4</f>
        <v> </v>
      </c>
      <c r="E4" s="24" t="str">
        <f aca="false">Constants!F4</f>
        <v>AB</v>
      </c>
      <c r="F4" s="24" t="n">
        <f aca="false">Constants!G4</f>
        <v>0.9</v>
      </c>
      <c r="G4" s="23"/>
      <c r="H4" s="23"/>
    </row>
    <row r="5" customFormat="false" ht="13" hidden="true" customHeight="false" outlineLevel="0" collapsed="false">
      <c r="A5" s="24" t="str">
        <f aca="false">Constants!A5</f>
        <v> </v>
      </c>
      <c r="B5" s="24" t="str">
        <f aca="false">Constants!B5</f>
        <v>Architect</v>
      </c>
      <c r="C5" s="24" t="str">
        <f aca="false">Constants!D5</f>
        <v>High-level design</v>
      </c>
      <c r="D5" s="24" t="str">
        <f aca="false">Constants!E5</f>
        <v> </v>
      </c>
      <c r="E5" s="24" t="str">
        <f aca="false">Constants!F5</f>
        <v>B</v>
      </c>
      <c r="F5" s="24" t="n">
        <f aca="false">Constants!G5</f>
        <v>0.85</v>
      </c>
      <c r="G5" s="23"/>
      <c r="H5" s="23"/>
    </row>
    <row r="6" customFormat="false" ht="13" hidden="true" customHeight="false" outlineLevel="0" collapsed="false">
      <c r="A6" s="24" t="str">
        <f aca="false">Constants!A6</f>
        <v> </v>
      </c>
      <c r="B6" s="24" t="str">
        <f aca="false">Constants!B6</f>
        <v>Plan project</v>
      </c>
      <c r="C6" s="24" t="str">
        <f aca="false">Constants!D6</f>
        <v>Determine actions/effort for project duration</v>
      </c>
      <c r="D6" s="24" t="str">
        <f aca="false">Constants!E6</f>
        <v> </v>
      </c>
      <c r="E6" s="24" t="str">
        <f aca="false">Constants!F6</f>
        <v>BC</v>
      </c>
      <c r="F6" s="24" t="n">
        <f aca="false">Constants!G6</f>
        <v>0.8</v>
      </c>
      <c r="G6" s="23"/>
      <c r="H6" s="23"/>
    </row>
    <row r="7" customFormat="false" ht="13" hidden="true" customHeight="false" outlineLevel="0" collapsed="false">
      <c r="A7" s="24" t="str">
        <f aca="false">Constants!A7</f>
        <v> </v>
      </c>
      <c r="B7" s="24" t="str">
        <f aca="false">Constants!B7</f>
        <v>Plan iteration</v>
      </c>
      <c r="C7" s="24" t="str">
        <f aca="false">Constants!D7</f>
        <v>Determine actions/effort this iteration</v>
      </c>
      <c r="D7" s="24" t="str">
        <f aca="false">Constants!E7</f>
        <v> </v>
      </c>
      <c r="E7" s="24" t="str">
        <f aca="false">Constants!F7</f>
        <v>C</v>
      </c>
      <c r="F7" s="24" t="n">
        <f aca="false">Constants!G7</f>
        <v>0.75</v>
      </c>
      <c r="G7" s="23"/>
      <c r="H7" s="23"/>
    </row>
    <row r="8" customFormat="false" ht="13" hidden="true" customHeight="false" outlineLevel="0" collapsed="false">
      <c r="A8" s="24" t="str">
        <f aca="false">Constants!A8</f>
        <v> </v>
      </c>
      <c r="B8" s="24" t="str">
        <f aca="false">Constants!B8</f>
        <v>Construct</v>
      </c>
      <c r="C8" s="24" t="str">
        <f aca="false">Constants!D8</f>
        <v>Low-level design, coding, unit testing</v>
      </c>
      <c r="D8" s="24" t="str">
        <f aca="false">Constants!E8</f>
        <v> </v>
      </c>
      <c r="E8" s="24" t="str">
        <f aca="false">Constants!F8</f>
        <v>CD</v>
      </c>
      <c r="F8" s="24" t="n">
        <f aca="false">Constants!G8</f>
        <v>0.7</v>
      </c>
      <c r="G8" s="23"/>
      <c r="H8" s="23"/>
    </row>
    <row r="9" customFormat="false" ht="13" hidden="true" customHeight="false" outlineLevel="0" collapsed="false">
      <c r="A9" s="24" t="str">
        <f aca="false">Constants!A9</f>
        <v> </v>
      </c>
      <c r="B9" s="24" t="str">
        <f aca="false">Constants!B9</f>
        <v>Refactor</v>
      </c>
      <c r="C9" s="24" t="str">
        <f aca="false">Constants!D9</f>
        <v>Restructure internal design</v>
      </c>
      <c r="D9" s="24" t="str">
        <f aca="false">Constants!E9</f>
        <v> </v>
      </c>
      <c r="E9" s="24" t="str">
        <f aca="false">Constants!F9</f>
        <v>D</v>
      </c>
      <c r="F9" s="24" t="n">
        <f aca="false">Constants!G9</f>
        <v>0.65</v>
      </c>
      <c r="G9" s="23"/>
      <c r="H9" s="23"/>
    </row>
    <row r="10" customFormat="false" ht="13" hidden="true" customHeight="false" outlineLevel="0" collapsed="false">
      <c r="A10" s="24" t="str">
        <f aca="false">Constants!A10</f>
        <v> </v>
      </c>
      <c r="B10" s="24" t="str">
        <f aca="false">Constants!B10</f>
        <v>Review</v>
      </c>
      <c r="C10" s="24" t="str">
        <f aca="false">Constants!D10</f>
        <v>Examine test code for risk mitigation</v>
      </c>
      <c r="D10" s="24" t="str">
        <f aca="false">Constants!E10</f>
        <v> </v>
      </c>
      <c r="E10" s="24" t="str">
        <f aca="false">Constants!F10</f>
        <v>F</v>
      </c>
      <c r="F10" s="24" t="n">
        <f aca="false">Constants!G10</f>
        <v>0.5</v>
      </c>
      <c r="G10" s="23"/>
      <c r="H10" s="23"/>
    </row>
    <row r="11" customFormat="false" ht="13" hidden="true" customHeight="false" outlineLevel="0" collapsed="false">
      <c r="A11" s="24" t="str">
        <f aca="false">Constants!A11</f>
        <v> </v>
      </c>
      <c r="B11" s="24" t="str">
        <f aca="false">Constants!B11</f>
        <v>Integration test</v>
      </c>
      <c r="C11" s="24" t="str">
        <f aca="false">Constants!D11</f>
        <v>End-to-end test of components to date</v>
      </c>
      <c r="D11" s="24" t="str">
        <f aca="false">Constants!E11</f>
        <v> </v>
      </c>
      <c r="E11" s="24" t="str">
        <f aca="false">Constants!F11</f>
        <v> </v>
      </c>
      <c r="F11" s="24" t="str">
        <f aca="false">Constants!G11</f>
        <v> </v>
      </c>
      <c r="G11" s="23"/>
      <c r="H11" s="23"/>
    </row>
    <row r="12" customFormat="false" ht="13" hidden="true" customHeight="false" outlineLevel="0" collapsed="false">
      <c r="A12" s="24" t="str">
        <f aca="false">Constants!A12</f>
        <v> </v>
      </c>
      <c r="B12" s="24" t="str">
        <f aca="false">Constants!B12</f>
        <v>Repattern</v>
      </c>
      <c r="C12" s="24" t="str">
        <f aca="false">Constants!D12</f>
        <v>Restructure external design</v>
      </c>
      <c r="D12" s="24" t="str">
        <f aca="false">Constants!E12</f>
        <v> </v>
      </c>
      <c r="E12" s="24" t="str">
        <f aca="false">Constants!F12</f>
        <v> </v>
      </c>
      <c r="F12" s="24" t="str">
        <f aca="false">Constants!G12</f>
        <v> </v>
      </c>
      <c r="G12" s="23"/>
      <c r="H12" s="23"/>
    </row>
    <row r="13" customFormat="false" ht="13" hidden="true" customHeight="false" outlineLevel="0" collapsed="false">
      <c r="A13" s="24" t="str">
        <f aca="false">Constants!A13</f>
        <v> </v>
      </c>
      <c r="B13" s="24" t="str">
        <f aca="false">Constants!B13</f>
        <v>Postmortem</v>
      </c>
      <c r="C13" s="24" t="str">
        <f aca="false">Constants!D13</f>
        <v>Capture post-development statistics</v>
      </c>
      <c r="D13" s="24" t="str">
        <f aca="false">Constants!E13</f>
        <v> </v>
      </c>
      <c r="E13" s="24" t="str">
        <f aca="false">Constants!F13</f>
        <v> </v>
      </c>
      <c r="F13" s="24" t="str">
        <f aca="false">Constants!G13</f>
        <v> </v>
      </c>
      <c r="G13" s="23"/>
      <c r="H13" s="23"/>
    </row>
    <row r="14" customFormat="false" ht="13" hidden="true" customHeight="false" outlineLevel="0" collapsed="false">
      <c r="A14" s="24" t="str">
        <f aca="false">Constants!A14</f>
        <v> </v>
      </c>
      <c r="B14" s="24" t="str">
        <f aca="false">Constants!B14</f>
        <v>Sandbox</v>
      </c>
      <c r="C14" s="24" t="str">
        <f aca="false">Constants!D14</f>
        <v>Prove ideas, try concepts</v>
      </c>
      <c r="D14" s="24" t="str">
        <f aca="false">Constants!E14</f>
        <v> </v>
      </c>
      <c r="E14" s="24" t="str">
        <f aca="false">Constants!F14</f>
        <v> </v>
      </c>
      <c r="F14" s="24" t="str">
        <f aca="false">Constants!G14</f>
        <v> </v>
      </c>
      <c r="G14" s="23"/>
      <c r="H14" s="23"/>
    </row>
    <row r="15" customFormat="false" ht="13" hidden="true" customHeight="false" outlineLevel="0" collapsed="false">
      <c r="A15" s="24" t="str">
        <f aca="false">Constants!A15</f>
        <v> </v>
      </c>
      <c r="B15" s="24" t="str">
        <f aca="false">Constants!B15</f>
        <v> </v>
      </c>
      <c r="C15" s="24" t="str">
        <f aca="false">Constants!C15</f>
        <v> </v>
      </c>
      <c r="D15" s="24" t="str">
        <f aca="false">Constants!D15</f>
        <v> </v>
      </c>
      <c r="E15" s="24" t="str">
        <f aca="false">Constants!E15</f>
        <v> </v>
      </c>
      <c r="F15" s="24" t="str">
        <f aca="false">Constants!F15</f>
        <v> </v>
      </c>
      <c r="G15" s="23"/>
      <c r="H15" s="23"/>
    </row>
    <row r="16" customFormat="false" ht="13" hidden="true" customHeight="false" outlineLevel="0" collapsed="false">
      <c r="A16" s="24" t="str">
        <f aca="false">Constants!A16</f>
        <v> </v>
      </c>
      <c r="B16" s="24" t="str">
        <f aca="false">Constants!B16</f>
        <v> </v>
      </c>
      <c r="C16" s="24" t="str">
        <f aca="false">Constants!C16</f>
        <v> </v>
      </c>
      <c r="D16" s="24" t="str">
        <f aca="false">Constants!D16</f>
        <v> </v>
      </c>
      <c r="E16" s="24" t="str">
        <f aca="false">Constants!E16</f>
        <v> </v>
      </c>
      <c r="F16" s="24" t="str">
        <f aca="false">Constants!F16</f>
        <v> </v>
      </c>
      <c r="G16" s="23"/>
      <c r="H16" s="23"/>
    </row>
    <row r="17" customFormat="false" ht="13" hidden="true" customHeight="false" outlineLevel="0" collapsed="false">
      <c r="A17" s="24" t="str">
        <f aca="false">Constants!A17</f>
        <v> </v>
      </c>
      <c r="B17" s="24" t="str">
        <f aca="false">Constants!B17</f>
        <v> </v>
      </c>
      <c r="C17" s="24" t="str">
        <f aca="false">Constants!C17</f>
        <v> </v>
      </c>
      <c r="D17" s="24" t="str">
        <f aca="false">Constants!D17</f>
        <v> </v>
      </c>
      <c r="E17" s="24" t="str">
        <f aca="false">Constants!E17</f>
        <v> </v>
      </c>
      <c r="F17" s="24" t="str">
        <f aca="false">Constants!F17</f>
        <v> </v>
      </c>
      <c r="G17" s="23"/>
      <c r="H17" s="23"/>
    </row>
    <row r="18" customFormat="false" ht="13" hidden="true" customHeight="false" outlineLevel="0" collapsed="false">
      <c r="A18" s="24" t="str">
        <f aca="false">Constants!A18</f>
        <v> </v>
      </c>
      <c r="B18" s="24" t="str">
        <f aca="false">Constants!B18</f>
        <v> </v>
      </c>
      <c r="C18" s="24" t="str">
        <f aca="false">Constants!C18</f>
        <v> </v>
      </c>
      <c r="D18" s="24" t="str">
        <f aca="false">Constants!D18</f>
        <v> </v>
      </c>
      <c r="E18" s="24" t="str">
        <f aca="false">Constants!E18</f>
        <v> </v>
      </c>
      <c r="F18" s="24" t="str">
        <f aca="false">Constants!F18</f>
        <v> </v>
      </c>
      <c r="G18" s="23"/>
      <c r="H18" s="23"/>
    </row>
    <row r="19" customFormat="false" ht="13" hidden="true" customHeight="false" outlineLevel="0" collapsed="false">
      <c r="A19" s="24" t="str">
        <f aca="false">Constants!A19</f>
        <v>Defect Types:</v>
      </c>
      <c r="B19" s="24" t="str">
        <f aca="false">Constants!B19</f>
        <v>Requirements Change</v>
      </c>
      <c r="C19" s="24" t="str">
        <f aca="false">Constants!C19</f>
        <v>Changes to requirements</v>
      </c>
      <c r="D19" s="24" t="str">
        <f aca="false">Constants!D19</f>
        <v>Iteration</v>
      </c>
      <c r="E19" s="24" t="str">
        <f aca="false">Constants!E19</f>
        <v>NA</v>
      </c>
      <c r="F19" s="24" t="str">
        <f aca="false">Constants!F19</f>
        <v>did not follow </v>
      </c>
      <c r="G19" s="23"/>
      <c r="H19" s="23"/>
    </row>
    <row r="20" customFormat="false" ht="13" hidden="true" customHeight="false" outlineLevel="0" collapsed="false">
      <c r="A20" s="24" t="str">
        <f aca="false">Constants!A20</f>
        <v> </v>
      </c>
      <c r="B20" s="24" t="str">
        <f aca="false">Constants!B20</f>
        <v>Requirements Clarification</v>
      </c>
      <c r="C20" s="24" t="str">
        <f aca="false">Constants!C20</f>
        <v>Clarifications to requirements</v>
      </c>
      <c r="D20" s="24" t="str">
        <f aca="false">Constants!D20</f>
        <v> </v>
      </c>
      <c r="E20" s="24" t="n">
        <f aca="false">Constants!E20</f>
        <v>1</v>
      </c>
      <c r="F20" s="24" t="str">
        <f aca="false">Constants!F20</f>
        <v>very painful</v>
      </c>
      <c r="G20" s="23"/>
      <c r="H20" s="23"/>
    </row>
    <row r="21" customFormat="false" ht="13" hidden="true" customHeight="false" outlineLevel="0" collapsed="false">
      <c r="A21" s="24" t="str">
        <f aca="false">Constants!A21</f>
        <v> </v>
      </c>
      <c r="B21" s="24" t="str">
        <f aca="false">Constants!B21</f>
        <v>Product syntax</v>
      </c>
      <c r="C21" s="24" t="str">
        <f aca="false">Constants!C21</f>
        <v>Syntax flaws in the deliverable product</v>
      </c>
      <c r="D21" s="24" t="str">
        <f aca="false">Constants!D21</f>
        <v> </v>
      </c>
      <c r="E21" s="24" t="n">
        <f aca="false">Constants!E21</f>
        <v>2</v>
      </c>
      <c r="F21" s="24" t="str">
        <f aca="false">Constants!F21</f>
        <v>painful</v>
      </c>
      <c r="G21" s="23"/>
      <c r="H21" s="23"/>
    </row>
    <row r="22" customFormat="false" ht="13" hidden="true" customHeight="false" outlineLevel="0" collapsed="false">
      <c r="A22" s="24" t="str">
        <f aca="false">Constants!A22</f>
        <v> </v>
      </c>
      <c r="B22" s="24" t="str">
        <f aca="false">Constants!B22</f>
        <v>Product logic</v>
      </c>
      <c r="C22" s="24" t="str">
        <f aca="false">Constants!C22</f>
        <v>Logic flaws in the deliverable product</v>
      </c>
      <c r="D22" s="24" t="str">
        <f aca="false">Constants!D22</f>
        <v> </v>
      </c>
      <c r="E22" s="24" t="n">
        <f aca="false">Constants!E22</f>
        <v>3</v>
      </c>
      <c r="F22" s="24" t="str">
        <f aca="false">Constants!F22</f>
        <v>neutral</v>
      </c>
      <c r="G22" s="23"/>
      <c r="H22" s="23"/>
    </row>
    <row r="23" customFormat="false" ht="13" hidden="true" customHeight="false" outlineLevel="0" collapsed="false">
      <c r="A23" s="24" t="str">
        <f aca="false">Constants!A23</f>
        <v> </v>
      </c>
      <c r="B23" s="24" t="str">
        <f aca="false">Constants!B23</f>
        <v>Product interface</v>
      </c>
      <c r="C23" s="24" t="str">
        <f aca="false">Constants!C23</f>
        <v>Flaws in the interface of a component of the deliverable product</v>
      </c>
      <c r="D23" s="24" t="str">
        <f aca="false">Constants!D23</f>
        <v> </v>
      </c>
      <c r="E23" s="24" t="n">
        <f aca="false">Constants!E23</f>
        <v>4</v>
      </c>
      <c r="F23" s="24" t="str">
        <f aca="false">Constants!F23</f>
        <v>helpful</v>
      </c>
      <c r="G23" s="23"/>
      <c r="H23" s="23"/>
    </row>
    <row r="24" customFormat="false" ht="13" hidden="true" customHeight="false" outlineLevel="0" collapsed="false">
      <c r="A24" s="24" t="str">
        <f aca="false">Constants!A24</f>
        <v> </v>
      </c>
      <c r="B24" s="24" t="str">
        <f aca="false">Constants!B24</f>
        <v>Product checking</v>
      </c>
      <c r="C24" s="24" t="str">
        <f aca="false">Constants!C24</f>
        <v>Flaws with boundary/type checking within a component of the deliverable product</v>
      </c>
      <c r="D24" s="24" t="str">
        <f aca="false">Constants!D24</f>
        <v> </v>
      </c>
      <c r="E24" s="24" t="n">
        <f aca="false">Constants!E24</f>
        <v>5</v>
      </c>
      <c r="F24" s="24" t="str">
        <f aca="false">Constants!F24</f>
        <v>very helpful</v>
      </c>
      <c r="G24" s="23"/>
      <c r="H24" s="23"/>
    </row>
    <row r="25" customFormat="false" ht="13" hidden="true" customHeight="false" outlineLevel="0" collapsed="false">
      <c r="A25" s="24" t="str">
        <f aca="false">Constants!A25</f>
        <v> </v>
      </c>
      <c r="B25" s="24" t="str">
        <f aca="false">Constants!B25</f>
        <v>Test syntax</v>
      </c>
      <c r="C25" s="24" t="str">
        <f aca="false">Constants!C25</f>
        <v>Syntax flaws in the test code </v>
      </c>
      <c r="D25" s="24" t="str">
        <f aca="false">Constants!D25</f>
        <v> </v>
      </c>
      <c r="E25" s="24" t="n">
        <f aca="false">Constants!E25</f>
        <v>6</v>
      </c>
      <c r="F25" s="24" t="str">
        <f aca="false">Constants!F25</f>
        <v> </v>
      </c>
      <c r="G25" s="23"/>
      <c r="H25" s="23"/>
    </row>
    <row r="26" customFormat="false" ht="13" hidden="true" customHeight="false" outlineLevel="0" collapsed="false">
      <c r="A26" s="24" t="str">
        <f aca="false">Constants!A26</f>
        <v> </v>
      </c>
      <c r="B26" s="24" t="str">
        <f aca="false">Constants!B26</f>
        <v>Test logic</v>
      </c>
      <c r="C26" s="24" t="str">
        <f aca="false">Constants!C26</f>
        <v>Logic flaws in the test code</v>
      </c>
      <c r="D26" s="24" t="str">
        <f aca="false">Constants!D26</f>
        <v> </v>
      </c>
      <c r="E26" s="24" t="n">
        <f aca="false">Constants!E26</f>
        <v>7</v>
      </c>
      <c r="F26" s="24" t="str">
        <f aca="false">Constants!F26</f>
        <v> </v>
      </c>
      <c r="G26" s="23"/>
      <c r="H26" s="23"/>
    </row>
    <row r="27" customFormat="false" ht="13" hidden="true" customHeight="false" outlineLevel="0" collapsed="false">
      <c r="A27" s="24" t="str">
        <f aca="false">Constants!A27</f>
        <v> </v>
      </c>
      <c r="B27" s="24" t="str">
        <f aca="false">Constants!B27</f>
        <v>Test interface</v>
      </c>
      <c r="C27" s="24" t="str">
        <f aca="false">Constants!C27</f>
        <v>Flaws in the interface of a component of the test code</v>
      </c>
      <c r="D27" s="24" t="str">
        <f aca="false">Constants!D27</f>
        <v> </v>
      </c>
      <c r="E27" s="24" t="n">
        <f aca="false">Constants!E27</f>
        <v>8</v>
      </c>
      <c r="F27" s="24" t="str">
        <f aca="false">Constants!F27</f>
        <v> </v>
      </c>
      <c r="G27" s="23"/>
      <c r="H27" s="23"/>
    </row>
    <row r="28" customFormat="false" ht="13" hidden="true" customHeight="false" outlineLevel="0" collapsed="false">
      <c r="A28" s="24" t="str">
        <f aca="false">Constants!A28</f>
        <v> </v>
      </c>
      <c r="B28" s="24" t="str">
        <f aca="false">Constants!B28</f>
        <v>Test checking</v>
      </c>
      <c r="C28" s="24" t="str">
        <f aca="false">Constants!C28</f>
        <v>Flaws with boundary/type checking within a component of the test code</v>
      </c>
      <c r="D28" s="24" t="str">
        <f aca="false">Constants!D28</f>
        <v> </v>
      </c>
      <c r="E28" s="24" t="n">
        <f aca="false">Constants!E28</f>
        <v>9</v>
      </c>
      <c r="F28" s="24" t="str">
        <f aca="false">Constants!F28</f>
        <v> </v>
      </c>
      <c r="G28" s="23"/>
      <c r="H28" s="23"/>
    </row>
    <row r="29" customFormat="false" ht="13" hidden="true" customHeight="false" outlineLevel="0" collapsed="false">
      <c r="A29" s="24" t="str">
        <f aca="false">Constants!A29</f>
        <v> </v>
      </c>
      <c r="B29" s="24" t="str">
        <f aca="false">Constants!B29</f>
        <v>Bad Smell</v>
      </c>
      <c r="C29" s="24" t="str">
        <f aca="false">Constants!C29</f>
        <v>Refactoring changes (please note the bad smell in the defect description)</v>
      </c>
      <c r="D29" s="24" t="str">
        <f aca="false">Constants!D29</f>
        <v> </v>
      </c>
      <c r="E29" s="24" t="n">
        <f aca="false">Constants!E29</f>
        <v>10</v>
      </c>
      <c r="F29" s="24" t="n">
        <f aca="false">Constants!F29</f>
        <v>0</v>
      </c>
      <c r="G29" s="23"/>
      <c r="H29" s="23"/>
    </row>
    <row r="30" customFormat="false" ht="13" hidden="true" customHeight="false" outlineLevel="0" collapsed="false">
      <c r="A30" s="24" t="str">
        <f aca="false">Constants!A30</f>
        <v>Y/N:</v>
      </c>
      <c r="B30" s="24" t="str">
        <f aca="false">Constants!B30</f>
        <v>Yes</v>
      </c>
      <c r="C30" s="24" t="str">
        <f aca="false">Constants!C30</f>
        <v> </v>
      </c>
      <c r="D30" s="24" t="str">
        <f aca="false">Constants!D30</f>
        <v> </v>
      </c>
      <c r="E30" s="24" t="str">
        <f aca="false">Constants!E30</f>
        <v>Passed</v>
      </c>
      <c r="F30" s="24" t="n">
        <f aca="false">Constants!F30</f>
        <v>0</v>
      </c>
      <c r="G30" s="23"/>
      <c r="H30" s="23"/>
    </row>
    <row r="31" s="26" customFormat="true" ht="13" hidden="true" customHeight="false" outlineLevel="0" collapsed="false">
      <c r="A31" s="24" t="str">
        <f aca="false">Constants!A31</f>
        <v> </v>
      </c>
      <c r="B31" s="24" t="str">
        <f aca="false">Constants!B31</f>
        <v>No</v>
      </c>
      <c r="C31" s="24" t="str">
        <f aca="false">Constants!C31</f>
        <v> </v>
      </c>
      <c r="D31" s="24" t="str">
        <f aca="false">Constants!D31</f>
        <v> </v>
      </c>
      <c r="E31" s="24" t="str">
        <f aca="false">Constants!E31</f>
        <v>Passed with issues</v>
      </c>
      <c r="F31" s="24" t="n">
        <f aca="false">Constants!F31</f>
        <v>0</v>
      </c>
      <c r="G31" s="25"/>
      <c r="H31" s="25"/>
      <c r="I31" s="24"/>
    </row>
    <row r="32" customFormat="false" ht="13" hidden="true" customHeight="false" outlineLevel="0" collapsed="false">
      <c r="A32" s="24" t="str">
        <f aca="false">Constants!A32</f>
        <v>Proxy Types:</v>
      </c>
      <c r="B32" s="24" t="str">
        <f aca="false">Constants!B32</f>
        <v>-</v>
      </c>
      <c r="C32" s="24" t="str">
        <f aca="false">Constants!C32</f>
        <v> </v>
      </c>
      <c r="D32" s="24" t="str">
        <f aca="false">Constants!D32</f>
        <v> </v>
      </c>
      <c r="E32" s="24" t="str">
        <f aca="false">Constants!E32</f>
        <v>Failed</v>
      </c>
      <c r="F32" s="24" t="str">
        <f aca="false">Constants!F32</f>
        <v>Base</v>
      </c>
      <c r="G32" s="25"/>
      <c r="H32" s="23"/>
    </row>
    <row r="33" customFormat="false" ht="13" hidden="true" customHeight="false" outlineLevel="0" collapsed="false">
      <c r="A33" s="24" t="str">
        <f aca="false">Constants!A33</f>
        <v> </v>
      </c>
      <c r="B33" s="24" t="str">
        <f aca="false">Constants!B33</f>
        <v>Calculation</v>
      </c>
      <c r="C33" s="24" t="str">
        <f aca="false">Constants!C33</f>
        <v> </v>
      </c>
      <c r="D33" s="24" t="str">
        <f aca="false">Constants!D33</f>
        <v> </v>
      </c>
      <c r="E33" s="24" t="str">
        <f aca="false">Constants!E33</f>
        <v>Not tested</v>
      </c>
      <c r="F33" s="24" t="str">
        <f aca="false">Constants!F33</f>
        <v>New</v>
      </c>
      <c r="G33" s="25"/>
      <c r="H33" s="23"/>
    </row>
    <row r="34" customFormat="false" ht="13" hidden="true" customHeight="false" outlineLevel="0" collapsed="false">
      <c r="A34" s="24" t="str">
        <f aca="false">Constants!A34</f>
        <v> </v>
      </c>
      <c r="B34" s="24" t="str">
        <f aca="false">Constants!B34</f>
        <v>Data</v>
      </c>
      <c r="C34" s="24" t="str">
        <f aca="false">Constants!C34</f>
        <v> </v>
      </c>
      <c r="D34" s="24" t="str">
        <f aca="false">Constants!D34</f>
        <v> </v>
      </c>
      <c r="E34" s="24" t="str">
        <f aca="false">Constants!E34</f>
        <v>Not applicable</v>
      </c>
      <c r="F34" s="24" t="str">
        <f aca="false">Constants!F34</f>
        <v>Reusable</v>
      </c>
      <c r="G34" s="25"/>
      <c r="H34" s="23"/>
    </row>
    <row r="35" customFormat="false" ht="13" hidden="true" customHeight="false" outlineLevel="0" collapsed="false">
      <c r="A35" s="24" t="str">
        <f aca="false">Constants!A35</f>
        <v> </v>
      </c>
      <c r="B35" s="24" t="str">
        <f aca="false">Constants!B35</f>
        <v>I/O</v>
      </c>
      <c r="C35" s="24" t="str">
        <f aca="false">Constants!C35</f>
        <v> </v>
      </c>
      <c r="D35" s="24" t="str">
        <f aca="false">Constants!D35</f>
        <v> </v>
      </c>
      <c r="E35" s="24" t="str">
        <f aca="false">Constants!E35</f>
        <v> </v>
      </c>
      <c r="F35" s="24" t="str">
        <f aca="false">Constants!F35</f>
        <v> </v>
      </c>
      <c r="G35" s="25"/>
      <c r="H35" s="23"/>
    </row>
    <row r="36" customFormat="false" ht="13" hidden="true" customHeight="false" outlineLevel="0" collapsed="false">
      <c r="A36" s="24" t="str">
        <f aca="false">Constants!A36</f>
        <v> </v>
      </c>
      <c r="B36" s="24" t="str">
        <f aca="false">Constants!B36</f>
        <v>Logic</v>
      </c>
      <c r="C36" s="24" t="str">
        <f aca="false">Constants!C36</f>
        <v> </v>
      </c>
      <c r="D36" s="24" t="str">
        <f aca="false">Constants!D36</f>
        <v> </v>
      </c>
      <c r="E36" s="24" t="str">
        <f aca="false">Constants!E36</f>
        <v> </v>
      </c>
      <c r="F36" s="24" t="str">
        <f aca="false">Constants!F36</f>
        <v> </v>
      </c>
      <c r="G36" s="25"/>
      <c r="H36" s="23"/>
    </row>
    <row r="37" customFormat="false" ht="13" hidden="true" customHeight="false" outlineLevel="0" collapsed="false">
      <c r="A37" s="24" t="str">
        <f aca="false">Constants!A37</f>
        <v> </v>
      </c>
      <c r="B37" s="24" t="str">
        <f aca="false">Constants!B37</f>
        <v> </v>
      </c>
      <c r="C37" s="24" t="str">
        <f aca="false">Constants!C37</f>
        <v> </v>
      </c>
      <c r="D37" s="24" t="str">
        <f aca="false">Constants!D37</f>
        <v> </v>
      </c>
      <c r="E37" s="24" t="str">
        <f aca="false">Constants!E37</f>
        <v> </v>
      </c>
      <c r="F37" s="24" t="str">
        <f aca="false">Constants!F37</f>
        <v> </v>
      </c>
      <c r="G37" s="25"/>
      <c r="H37" s="23"/>
    </row>
    <row r="38" customFormat="false" ht="13" hidden="true" customHeight="false" outlineLevel="0" collapsed="false">
      <c r="A38" s="24" t="str">
        <f aca="false">Constants!A38</f>
        <v>Sizes:</v>
      </c>
      <c r="B38" s="24" t="str">
        <f aca="false">Constants!B38</f>
        <v>VS</v>
      </c>
      <c r="C38" s="24" t="str">
        <f aca="false">Constants!C38</f>
        <v>S</v>
      </c>
      <c r="D38" s="24" t="str">
        <f aca="false">Constants!D38</f>
        <v>M</v>
      </c>
      <c r="E38" s="24" t="str">
        <f aca="false">Constants!E38</f>
        <v>L</v>
      </c>
      <c r="F38" s="24" t="str">
        <f aca="false">Constants!F38</f>
        <v>VL</v>
      </c>
      <c r="G38" s="25"/>
      <c r="H38" s="23"/>
    </row>
    <row r="39" customFormat="false" ht="13" hidden="true" customHeight="false" outlineLevel="0" collapsed="false">
      <c r="A39" s="24" t="str">
        <f aca="false">Constants!A39</f>
        <v>upper</v>
      </c>
      <c r="B39" s="24" t="n">
        <f aca="false">Constants!B39</f>
        <v>-1.5</v>
      </c>
      <c r="C39" s="24" t="n">
        <f aca="false">Constants!C39</f>
        <v>-0.5</v>
      </c>
      <c r="D39" s="24" t="n">
        <f aca="false">Constants!D39</f>
        <v>0.5</v>
      </c>
      <c r="E39" s="24" t="n">
        <f aca="false">Constants!E39</f>
        <v>1.5</v>
      </c>
      <c r="F39" s="24" t="n">
        <f aca="false">Constants!F39</f>
        <v>99999</v>
      </c>
      <c r="G39" s="25"/>
      <c r="H39" s="23"/>
    </row>
    <row r="40" customFormat="false" ht="13" hidden="true" customHeight="false" outlineLevel="0" collapsed="false">
      <c r="A40" s="24" t="str">
        <f aca="false">Constants!A40</f>
        <v>mid</v>
      </c>
      <c r="B40" s="24" t="n">
        <f aca="false">Constants!B40</f>
        <v>-2</v>
      </c>
      <c r="C40" s="24" t="n">
        <f aca="false">Constants!C40</f>
        <v>-1</v>
      </c>
      <c r="D40" s="24" t="n">
        <f aca="false">Constants!D40</f>
        <v>0</v>
      </c>
      <c r="E40" s="24" t="n">
        <f aca="false">Constants!E40</f>
        <v>1</v>
      </c>
      <c r="F40" s="24" t="n">
        <f aca="false">Constants!F40</f>
        <v>2</v>
      </c>
      <c r="G40" s="25"/>
      <c r="H40" s="23"/>
    </row>
    <row r="41" customFormat="false" ht="13" hidden="true" customHeight="false" outlineLevel="0" collapsed="false">
      <c r="A41" s="24" t="str">
        <f aca="false">Constants!A41</f>
        <v>lower</v>
      </c>
      <c r="B41" s="24" t="n">
        <f aca="false">Constants!B41</f>
        <v>0</v>
      </c>
      <c r="C41" s="24" t="n">
        <f aca="false">Constants!C41</f>
        <v>-1.5</v>
      </c>
      <c r="D41" s="24" t="n">
        <f aca="false">Constants!D41</f>
        <v>-0.5</v>
      </c>
      <c r="E41" s="24" t="n">
        <f aca="false">Constants!E41</f>
        <v>0.5</v>
      </c>
      <c r="F41" s="24" t="n">
        <f aca="false">Constants!F41</f>
        <v>1.5</v>
      </c>
      <c r="G41" s="25"/>
      <c r="H41" s="23"/>
    </row>
    <row r="42" customFormat="false" ht="13" hidden="true" customHeight="false" outlineLevel="0" collapsed="false">
      <c r="A42" s="24" t="str">
        <f aca="false">Constants!A42</f>
        <v> </v>
      </c>
      <c r="B42" s="24" t="n">
        <f aca="false">Constants!B42</f>
        <v>0</v>
      </c>
      <c r="C42" s="24" t="n">
        <f aca="false">Constants!C42</f>
        <v>0</v>
      </c>
      <c r="D42" s="24" t="n">
        <f aca="false">Constants!D42</f>
        <v>0</v>
      </c>
      <c r="E42" s="24" t="n">
        <f aca="false">Constants!E42</f>
        <v>0</v>
      </c>
      <c r="F42" s="24" t="str">
        <f aca="false">Constants!F42</f>
        <v> </v>
      </c>
      <c r="G42" s="25"/>
      <c r="H42" s="23"/>
    </row>
    <row r="43" s="295" customFormat="true" ht="13" hidden="true" customHeight="false" outlineLevel="0" collapsed="false">
      <c r="A43" s="24" t="str">
        <f aca="false">Constants!A43</f>
        <v> </v>
      </c>
      <c r="B43" s="24" t="str">
        <f aca="false">Constants!B43</f>
        <v> </v>
      </c>
      <c r="C43" s="24" t="str">
        <f aca="false">Constants!C43</f>
        <v> </v>
      </c>
      <c r="D43" s="24" t="str">
        <f aca="false">Constants!D43</f>
        <v> </v>
      </c>
      <c r="E43" s="24" t="str">
        <f aca="false">Constants!E43</f>
        <v> </v>
      </c>
      <c r="F43" s="24" t="str">
        <f aca="false">Constants!F43</f>
        <v> </v>
      </c>
      <c r="G43" s="268"/>
      <c r="H43" s="268"/>
    </row>
    <row r="44" s="493" customFormat="true" ht="13" hidden="true" customHeight="false" outlineLevel="0" collapsed="false">
      <c r="A44" s="24" t="str">
        <f aca="false">Constants!A44</f>
        <v>&lt;-- Mandatory</v>
      </c>
      <c r="B44" s="24" t="str">
        <f aca="false">Constants!B44</f>
        <v> </v>
      </c>
      <c r="C44" s="24" t="str">
        <f aca="false">Constants!C44</f>
        <v>✔</v>
      </c>
      <c r="D44" s="24" t="str">
        <f aca="false">Constants!D44</f>
        <v> </v>
      </c>
      <c r="E44" s="24" t="str">
        <f aca="false">Constants!E44</f>
        <v> </v>
      </c>
      <c r="F44" s="24" t="str">
        <f aca="false">Constants!F44</f>
        <v> </v>
      </c>
      <c r="G44" s="26"/>
      <c r="H44" s="26"/>
      <c r="I44" s="26"/>
      <c r="J44" s="26"/>
      <c r="K44" s="26"/>
    </row>
    <row r="45" customFormat="false" ht="20" hidden="false" customHeight="false" outlineLevel="0" collapsed="false">
      <c r="A45" s="230" t="s">
        <v>308</v>
      </c>
      <c r="B45" s="230"/>
      <c r="C45" s="230"/>
      <c r="D45" s="237"/>
      <c r="E45" s="237"/>
      <c r="F45" s="237"/>
      <c r="G45" s="237"/>
      <c r="H45" s="237"/>
    </row>
    <row r="46" customFormat="false" ht="36" hidden="false" customHeight="true" outlineLevel="0" collapsed="false">
      <c r="A46" s="347" t="s">
        <v>691</v>
      </c>
      <c r="B46" s="347"/>
      <c r="C46" s="347"/>
      <c r="D46" s="347"/>
      <c r="E46" s="347"/>
      <c r="F46" s="347"/>
      <c r="G46" s="367"/>
      <c r="H46" s="367"/>
      <c r="I46" s="367"/>
      <c r="J46" s="367"/>
    </row>
    <row r="47" customFormat="false" ht="13" hidden="false" customHeight="false" outlineLevel="0" collapsed="false">
      <c r="A47" s="277" t="s">
        <v>387</v>
      </c>
      <c r="B47" s="277"/>
      <c r="C47" s="276" t="s">
        <v>21</v>
      </c>
      <c r="D47" s="276" t="s">
        <v>397</v>
      </c>
      <c r="E47" s="276" t="s">
        <v>619</v>
      </c>
      <c r="G47" s="277"/>
      <c r="H47" s="277"/>
    </row>
    <row r="48" customFormat="false" ht="13" hidden="false" customHeight="false" outlineLevel="0" collapsed="false">
      <c r="A48" s="271" t="s">
        <v>616</v>
      </c>
      <c r="B48" s="277"/>
      <c r="C48" s="494" t="n">
        <f aca="false">Estimation!D90</f>
        <v>0</v>
      </c>
      <c r="D48" s="290" t="n">
        <f aca="false">Estimation!Q90</f>
        <v>0</v>
      </c>
      <c r="E48" s="437" t="n">
        <f aca="false">D48+SUM('Historical Data'!E55:E58)</f>
        <v>0</v>
      </c>
      <c r="G48" s="277"/>
      <c r="H48" s="277"/>
    </row>
    <row r="49" customFormat="false" ht="13" hidden="true" customHeight="false" outlineLevel="0" collapsed="false">
      <c r="A49" s="271" t="s">
        <v>389</v>
      </c>
      <c r="B49" s="277"/>
      <c r="C49" s="277"/>
      <c r="D49" s="495"/>
      <c r="E49" s="437" t="n">
        <f aca="false">D49+'Historical Data'!E55</f>
        <v>0</v>
      </c>
      <c r="G49" s="277"/>
      <c r="H49" s="277"/>
    </row>
    <row r="50" customFormat="false" ht="13" hidden="true" customHeight="false" outlineLevel="0" collapsed="false">
      <c r="A50" s="271" t="str">
        <f aca="false">'Historical Data'!A56</f>
        <v>   Lines added to Base</v>
      </c>
      <c r="B50" s="277"/>
      <c r="C50" s="495" t="n">
        <f aca="false">ArcEstimation!E64</f>
        <v>0</v>
      </c>
      <c r="D50" s="495"/>
      <c r="E50" s="437" t="n">
        <f aca="false">D50+'Historical Data'!E56</f>
        <v>0</v>
      </c>
      <c r="G50" s="277"/>
      <c r="H50" s="277"/>
    </row>
    <row r="51" customFormat="false" ht="13" hidden="true" customHeight="false" outlineLevel="0" collapsed="false">
      <c r="A51" s="271" t="str">
        <f aca="false">'Historical Data'!A57</f>
        <v>Reused lines</v>
      </c>
      <c r="B51" s="277"/>
      <c r="C51" s="495"/>
      <c r="D51" s="495"/>
      <c r="E51" s="437" t="n">
        <f aca="false">D51+'Historical Data'!E57</f>
        <v>0</v>
      </c>
      <c r="G51" s="277"/>
      <c r="H51" s="277"/>
    </row>
    <row r="52" customFormat="false" ht="13" hidden="true" customHeight="false" outlineLevel="0" collapsed="false">
      <c r="A52" s="271" t="str">
        <f aca="false">'Historical Data'!A58</f>
        <v>New lines of production code</v>
      </c>
      <c r="B52" s="271"/>
      <c r="C52" s="495" t="n">
        <f aca="false">ArcEstimation!C88</f>
        <v>0</v>
      </c>
      <c r="D52" s="495"/>
      <c r="E52" s="437" t="n">
        <f aca="false">D52+'Historical Data'!E58</f>
        <v>0</v>
      </c>
      <c r="G52" s="271"/>
      <c r="H52" s="271"/>
    </row>
    <row r="53" customFormat="false" ht="13" hidden="true" customHeight="false" outlineLevel="0" collapsed="false">
      <c r="C53" s="277"/>
      <c r="D53" s="277"/>
      <c r="E53" s="277"/>
    </row>
    <row r="54" customFormat="false" ht="13" hidden="true" customHeight="false" outlineLevel="0" collapsed="false">
      <c r="A54" s="277" t="s">
        <v>396</v>
      </c>
      <c r="B54" s="277"/>
      <c r="C54" s="277" t="s">
        <v>21</v>
      </c>
      <c r="D54" s="277" t="s">
        <v>397</v>
      </c>
      <c r="E54" s="277" t="s">
        <v>619</v>
      </c>
      <c r="G54" s="277"/>
      <c r="H54" s="277"/>
    </row>
    <row r="55" customFormat="false" ht="13" hidden="true" customHeight="false" outlineLevel="0" collapsed="false">
      <c r="A55" s="234" t="str">
        <f aca="false">'Historical Data'!A61</f>
        <v>Reused components</v>
      </c>
      <c r="B55" s="277"/>
      <c r="C55" s="495"/>
      <c r="D55" s="495"/>
      <c r="E55" s="437" t="n">
        <f aca="false">D55+'Historical Data'!E61</f>
        <v>0</v>
      </c>
      <c r="G55" s="277"/>
      <c r="H55" s="277"/>
    </row>
    <row r="56" customFormat="false" ht="13" hidden="true" customHeight="false" outlineLevel="0" collapsed="false">
      <c r="A56" s="234" t="str">
        <f aca="false">'Historical Data'!A62</f>
        <v>Modified components</v>
      </c>
      <c r="B56" s="271"/>
      <c r="C56" s="495"/>
      <c r="D56" s="495"/>
      <c r="E56" s="437" t="n">
        <f aca="false">D56+'Historical Data'!E62</f>
        <v>0</v>
      </c>
      <c r="G56" s="271"/>
      <c r="H56" s="271"/>
    </row>
    <row r="57" customFormat="false" ht="13" hidden="true" customHeight="false" outlineLevel="0" collapsed="false">
      <c r="A57" s="234" t="str">
        <f aca="false">'Historical Data'!A63</f>
        <v>New components</v>
      </c>
      <c r="B57" s="271"/>
      <c r="C57" s="495"/>
      <c r="D57" s="495"/>
      <c r="E57" s="437" t="n">
        <f aca="false">D57+'Historical Data'!E63</f>
        <v>0</v>
      </c>
      <c r="G57" s="271"/>
      <c r="H57" s="271"/>
    </row>
    <row r="58" s="277" customFormat="true" ht="13" hidden="false" customHeight="false" outlineLevel="0" collapsed="false">
      <c r="C58" s="438"/>
      <c r="D58" s="438"/>
      <c r="E58" s="439"/>
    </row>
    <row r="59" customFormat="false" ht="13" hidden="false" customHeight="false" outlineLevel="0" collapsed="false">
      <c r="A59" s="277" t="s">
        <v>402</v>
      </c>
      <c r="B59" s="277"/>
      <c r="C59" s="362" t="s">
        <v>21</v>
      </c>
      <c r="D59" s="362" t="s">
        <v>397</v>
      </c>
      <c r="E59" s="440" t="s">
        <v>398</v>
      </c>
      <c r="F59" s="276" t="s">
        <v>620</v>
      </c>
      <c r="G59" s="240"/>
      <c r="H59" s="277"/>
    </row>
    <row r="60" customFormat="false" ht="13" hidden="false" customHeight="false" outlineLevel="0" collapsed="false">
      <c r="A60" s="268" t="str">
        <f aca="false">B4</f>
        <v>Analyze</v>
      </c>
      <c r="C60" s="441" t="n">
        <f aca="false">IF($F$1="CA01","",$C$71*'Historical Data'!F67)</f>
        <v>0</v>
      </c>
      <c r="D60" s="441" t="n">
        <f aca="false">SUMIF('Time Log'!$H$63:$H$152,A60,'Time Log'!$G$63:$G$152)</f>
        <v>0</v>
      </c>
      <c r="E60" s="415" t="n">
        <f aca="false">D60+'Historical Data'!E67</f>
        <v>0</v>
      </c>
      <c r="F60" s="287" t="n">
        <f aca="false">IF($E$71=0,0,E60/$E$71)</f>
        <v>0</v>
      </c>
    </row>
    <row r="61" customFormat="false" ht="13" hidden="false" customHeight="false" outlineLevel="0" collapsed="false">
      <c r="A61" s="268" t="str">
        <f aca="false">B5</f>
        <v>Architect</v>
      </c>
      <c r="C61" s="441" t="n">
        <f aca="false">IF($F$1="CA01","",$C$71*'Historical Data'!F68)</f>
        <v>0</v>
      </c>
      <c r="D61" s="441" t="n">
        <f aca="false">SUMIF('Time Log'!$H$63:$H$152,A61,'Time Log'!$G$63:$G$152)</f>
        <v>0</v>
      </c>
      <c r="E61" s="415" t="n">
        <f aca="false">D61+'Historical Data'!E68</f>
        <v>0</v>
      </c>
      <c r="F61" s="287" t="n">
        <f aca="false">IF($E$71=0,0,E61/$E$71)</f>
        <v>0</v>
      </c>
    </row>
    <row r="62" customFormat="false" ht="13" hidden="false" customHeight="false" outlineLevel="0" collapsed="false">
      <c r="A62" s="268" t="str">
        <f aca="false">B6</f>
        <v>Plan project</v>
      </c>
      <c r="C62" s="441" t="n">
        <f aca="false">IF($F$1="CA01","",$C$71*'Historical Data'!F69)</f>
        <v>0</v>
      </c>
      <c r="D62" s="441" t="n">
        <f aca="false">SUMIF('Time Log'!$H$63:$H$152,A62,'Time Log'!$G$63:$G$152)</f>
        <v>0</v>
      </c>
      <c r="E62" s="415" t="n">
        <f aca="false">D62+'Historical Data'!E69</f>
        <v>0</v>
      </c>
      <c r="F62" s="287" t="n">
        <f aca="false">IF($E$71=0,0,E62/$E$71)</f>
        <v>0</v>
      </c>
    </row>
    <row r="63" customFormat="false" ht="13" hidden="false" customHeight="false" outlineLevel="0" collapsed="false">
      <c r="A63" s="268" t="str">
        <f aca="false">B7</f>
        <v>Plan iteration</v>
      </c>
      <c r="C63" s="441" t="n">
        <f aca="false">IF($F$1="CA01","",$C$71*'Historical Data'!F70)</f>
        <v>0</v>
      </c>
      <c r="D63" s="441" t="n">
        <f aca="false">SUMIF('Time Log'!$H$63:$H$152,A63,'Time Log'!$G$63:$G$152)</f>
        <v>0</v>
      </c>
      <c r="E63" s="415" t="n">
        <f aca="false">D63+'Historical Data'!E70</f>
        <v>0</v>
      </c>
      <c r="F63" s="287" t="n">
        <f aca="false">IF($E$71=0,0,E63/$E$71)</f>
        <v>0</v>
      </c>
    </row>
    <row r="64" customFormat="false" ht="13" hidden="false" customHeight="false" outlineLevel="0" collapsed="false">
      <c r="A64" s="268" t="str">
        <f aca="false">B8</f>
        <v>Construct</v>
      </c>
      <c r="C64" s="441" t="n">
        <f aca="false">IF($F$1="CA01","",$C$71*'Historical Data'!F71)</f>
        <v>0</v>
      </c>
      <c r="D64" s="441" t="n">
        <f aca="false">SUMIF('Time Log'!$H$63:$H$152,A64,'Time Log'!$G$63:$G$152)</f>
        <v>0</v>
      </c>
      <c r="E64" s="415" t="n">
        <f aca="false">D64+'Historical Data'!E71</f>
        <v>0</v>
      </c>
      <c r="F64" s="287" t="n">
        <f aca="false">IF($E$71=0,0,E64/$E$71)</f>
        <v>0</v>
      </c>
    </row>
    <row r="65" customFormat="false" ht="13" hidden="false" customHeight="false" outlineLevel="0" collapsed="false">
      <c r="A65" s="268" t="str">
        <f aca="false">B9</f>
        <v>Refactor</v>
      </c>
      <c r="C65" s="441" t="n">
        <f aca="false">IF($F$1="CA01","",$C$71*'Historical Data'!F72)</f>
        <v>0</v>
      </c>
      <c r="D65" s="441" t="n">
        <f aca="false">SUMIF('Time Log'!$H$63:$H$152,A65,'Time Log'!$G$63:$G$152)</f>
        <v>0</v>
      </c>
      <c r="E65" s="415" t="n">
        <f aca="false">D65+'Historical Data'!E72</f>
        <v>0</v>
      </c>
      <c r="F65" s="287" t="n">
        <f aca="false">IF($E$71=0,0,E65/$E$71)</f>
        <v>0</v>
      </c>
    </row>
    <row r="66" customFormat="false" ht="13" hidden="false" customHeight="false" outlineLevel="0" collapsed="false">
      <c r="A66" s="268" t="str">
        <f aca="false">B10</f>
        <v>Review</v>
      </c>
      <c r="C66" s="441" t="n">
        <f aca="false">IF($F$1="CA01","",$C$71*'Historical Data'!F73)</f>
        <v>0</v>
      </c>
      <c r="D66" s="441" t="n">
        <f aca="false">SUMIF('Time Log'!$H$63:$H$152,A66,'Time Log'!$G$63:$G$152)</f>
        <v>0</v>
      </c>
      <c r="E66" s="415" t="n">
        <f aca="false">D66+'Historical Data'!E73</f>
        <v>0</v>
      </c>
      <c r="F66" s="287" t="n">
        <f aca="false">IF($E$71=0,0,E66/$E$71)</f>
        <v>0</v>
      </c>
    </row>
    <row r="67" customFormat="false" ht="13" hidden="false" customHeight="false" outlineLevel="0" collapsed="false">
      <c r="A67" s="268" t="str">
        <f aca="false">B11</f>
        <v>Integration test</v>
      </c>
      <c r="C67" s="441" t="n">
        <f aca="false">IF($F$1="CA01","",$C$71*'Historical Data'!F74)</f>
        <v>0</v>
      </c>
      <c r="D67" s="441" t="n">
        <f aca="false">SUMIF('Time Log'!$H$63:$H$152,A67,'Time Log'!$G$63:$G$152)</f>
        <v>0</v>
      </c>
      <c r="E67" s="415" t="n">
        <f aca="false">D67+'Historical Data'!E74</f>
        <v>0</v>
      </c>
      <c r="F67" s="287" t="n">
        <f aca="false">IF($E$71=0,0,E67/$E$71)</f>
        <v>0</v>
      </c>
    </row>
    <row r="68" customFormat="false" ht="13" hidden="false" customHeight="false" outlineLevel="0" collapsed="false">
      <c r="A68" s="268" t="str">
        <f aca="false">B12</f>
        <v>Repattern</v>
      </c>
      <c r="C68" s="441" t="n">
        <f aca="false">IF($F$1="CA01","",$C$71*'Historical Data'!F75)</f>
        <v>0</v>
      </c>
      <c r="D68" s="441" t="n">
        <f aca="false">SUMIF('Time Log'!$H$63:$H$152,A68,'Time Log'!$G$63:$G$152)</f>
        <v>0</v>
      </c>
      <c r="E68" s="415" t="n">
        <f aca="false">D68+'Historical Data'!E75</f>
        <v>0</v>
      </c>
      <c r="F68" s="287" t="n">
        <f aca="false">IF($E$71=0,0,E68/$E$71)</f>
        <v>0</v>
      </c>
    </row>
    <row r="69" customFormat="false" ht="13" hidden="false" customHeight="false" outlineLevel="0" collapsed="false">
      <c r="A69" s="268" t="str">
        <f aca="false">B13</f>
        <v>Postmortem</v>
      </c>
      <c r="C69" s="441" t="n">
        <f aca="false">IF($F$1="CA01","",$C$71*'Historical Data'!F76)</f>
        <v>0</v>
      </c>
      <c r="D69" s="441" t="n">
        <f aca="false">SUMIF('Time Log'!$H$63:$H$152,A69,'Time Log'!$G$63:$G$152)</f>
        <v>0</v>
      </c>
      <c r="E69" s="415" t="n">
        <f aca="false">D69+'Historical Data'!E76</f>
        <v>0</v>
      </c>
      <c r="F69" s="287" t="n">
        <f aca="false">IF($E$71=0,0,E69/$E$71)</f>
        <v>0</v>
      </c>
    </row>
    <row r="70" customFormat="false" ht="13" hidden="false" customHeight="false" outlineLevel="0" collapsed="false">
      <c r="A70" s="268" t="str">
        <f aca="false">B14</f>
        <v>Sandbox</v>
      </c>
      <c r="C70" s="441" t="n">
        <f aca="false">IF($F$1="CA01","",$C$71*'Historical Data'!F77)</f>
        <v>0</v>
      </c>
      <c r="D70" s="441" t="n">
        <f aca="false">SUMIF('Time Log'!$H$63:$H$152,A70,'Time Log'!$G$63:$G$152)</f>
        <v>0</v>
      </c>
      <c r="E70" s="415" t="n">
        <f aca="false">D70+'Historical Data'!E77</f>
        <v>0</v>
      </c>
      <c r="F70" s="287" t="n">
        <f aca="false">IF($E$71=0,0,E70/$E$71)</f>
        <v>0</v>
      </c>
    </row>
    <row r="71" customFormat="false" ht="13" hidden="false" customHeight="false" outlineLevel="0" collapsed="false">
      <c r="A71" s="24" t="s">
        <v>406</v>
      </c>
      <c r="C71" s="441" t="n">
        <f aca="false">ArcEstimation!D116</f>
        <v>0</v>
      </c>
      <c r="D71" s="441" t="n">
        <f aca="false">SUM(D60:D70)</f>
        <v>0</v>
      </c>
      <c r="E71" s="415" t="n">
        <f aca="false">D71+'Historical Data'!E78</f>
        <v>0</v>
      </c>
      <c r="F71" s="287" t="n">
        <f aca="false">IF($E$71=0,0,E71/$E$71)</f>
        <v>0</v>
      </c>
    </row>
    <row r="72" customFormat="false" ht="13" hidden="false" customHeight="false" outlineLevel="0" collapsed="false">
      <c r="C72" s="361"/>
      <c r="D72" s="361"/>
      <c r="E72" s="26"/>
    </row>
    <row r="73" customFormat="false" ht="13" hidden="false" customHeight="false" outlineLevel="0" collapsed="false">
      <c r="A73" s="277" t="s">
        <v>621</v>
      </c>
      <c r="B73" s="277"/>
      <c r="C73" s="496"/>
      <c r="D73" s="497" t="s">
        <v>397</v>
      </c>
      <c r="E73" s="440" t="s">
        <v>398</v>
      </c>
      <c r="F73" s="276" t="s">
        <v>620</v>
      </c>
      <c r="H73" s="277"/>
    </row>
    <row r="74" customFormat="false" ht="13" hidden="false" customHeight="false" outlineLevel="0" collapsed="false">
      <c r="A74" s="24" t="str">
        <f aca="false">B4</f>
        <v>Analyze</v>
      </c>
      <c r="D74" s="290" t="n">
        <f aca="false">COUNTIF('Change Log'!$D$61:$D$135,A74)</f>
        <v>0</v>
      </c>
      <c r="E74" s="290" t="n">
        <f aca="false">D74+'Historical Data'!E82</f>
        <v>0</v>
      </c>
      <c r="F74" s="287" t="n">
        <f aca="false">IF(E74=0,0,E74/$E$85)</f>
        <v>0</v>
      </c>
    </row>
    <row r="75" customFormat="false" ht="13" hidden="false" customHeight="false" outlineLevel="0" collapsed="false">
      <c r="A75" s="24" t="str">
        <f aca="false">B5</f>
        <v>Architect</v>
      </c>
      <c r="D75" s="290" t="n">
        <f aca="false">COUNTIF('Change Log'!$D$61:$D$135,A75)</f>
        <v>0</v>
      </c>
      <c r="E75" s="290" t="n">
        <f aca="false">D75+'Historical Data'!E83</f>
        <v>0</v>
      </c>
      <c r="F75" s="287" t="n">
        <f aca="false">IF(E75=0,0,E75/$E$85)</f>
        <v>0</v>
      </c>
    </row>
    <row r="76" customFormat="false" ht="13" hidden="false" customHeight="false" outlineLevel="0" collapsed="false">
      <c r="A76" s="24" t="str">
        <f aca="false">B6</f>
        <v>Plan project</v>
      </c>
      <c r="D76" s="290" t="n">
        <f aca="false">COUNTIF('Change Log'!$D$61:$D$135,A76)</f>
        <v>0</v>
      </c>
      <c r="E76" s="290" t="n">
        <f aca="false">D76+'Historical Data'!E84</f>
        <v>0</v>
      </c>
      <c r="F76" s="287" t="n">
        <f aca="false">IF(E76=0,0,E76/$E$85)</f>
        <v>0</v>
      </c>
      <c r="H76" s="25"/>
    </row>
    <row r="77" customFormat="false" ht="13" hidden="false" customHeight="false" outlineLevel="0" collapsed="false">
      <c r="A77" s="24" t="str">
        <f aca="false">B7</f>
        <v>Plan iteration</v>
      </c>
      <c r="D77" s="290" t="n">
        <f aca="false">COUNTIF('Change Log'!$D$61:$D$135,A77)</f>
        <v>0</v>
      </c>
      <c r="E77" s="290" t="n">
        <f aca="false">D77+'Historical Data'!E85</f>
        <v>0</v>
      </c>
      <c r="F77" s="287" t="n">
        <f aca="false">IF(E77=0,0,E77/$E$85)</f>
        <v>0</v>
      </c>
      <c r="H77" s="25"/>
    </row>
    <row r="78" customFormat="false" ht="13" hidden="false" customHeight="false" outlineLevel="0" collapsed="false">
      <c r="A78" s="24" t="str">
        <f aca="false">B8</f>
        <v>Construct</v>
      </c>
      <c r="D78" s="290" t="n">
        <f aca="false">COUNTIF('Change Log'!$D$61:$D$135,A78)</f>
        <v>0</v>
      </c>
      <c r="E78" s="290" t="n">
        <f aca="false">D78+'Historical Data'!E86</f>
        <v>0</v>
      </c>
      <c r="F78" s="287" t="n">
        <f aca="false">IF(E78=0,0,E78/$E$85)</f>
        <v>0</v>
      </c>
    </row>
    <row r="79" customFormat="false" ht="13" hidden="false" customHeight="false" outlineLevel="0" collapsed="false">
      <c r="A79" s="24" t="str">
        <f aca="false">B9</f>
        <v>Refactor</v>
      </c>
      <c r="D79" s="290" t="n">
        <f aca="false">COUNTIF('Change Log'!$D$61:$D$135,A79)</f>
        <v>0</v>
      </c>
      <c r="E79" s="290" t="n">
        <f aca="false">D79+'Historical Data'!E87</f>
        <v>0</v>
      </c>
      <c r="F79" s="287" t="n">
        <f aca="false">IF(E79=0,0,E79/$E$85)</f>
        <v>0</v>
      </c>
    </row>
    <row r="80" customFormat="false" ht="13" hidden="false" customHeight="false" outlineLevel="0" collapsed="false">
      <c r="A80" s="24" t="str">
        <f aca="false">B10</f>
        <v>Review</v>
      </c>
      <c r="D80" s="290" t="n">
        <f aca="false">COUNTIF('Change Log'!$D$61:$D$135,A80)</f>
        <v>0</v>
      </c>
      <c r="E80" s="290" t="n">
        <f aca="false">D80+'Historical Data'!E88</f>
        <v>0</v>
      </c>
      <c r="F80" s="287" t="n">
        <f aca="false">IF(E80=0,0,E80/$E$85)</f>
        <v>0</v>
      </c>
    </row>
    <row r="81" customFormat="false" ht="13" hidden="false" customHeight="false" outlineLevel="0" collapsed="false">
      <c r="A81" s="24" t="str">
        <f aca="false">B11</f>
        <v>Integration test</v>
      </c>
      <c r="D81" s="290" t="n">
        <f aca="false">COUNTIF('Change Log'!$D$61:$D$135,A81)</f>
        <v>0</v>
      </c>
      <c r="E81" s="290" t="n">
        <f aca="false">D81+'Historical Data'!E89</f>
        <v>0</v>
      </c>
      <c r="F81" s="287" t="n">
        <f aca="false">IF(E81=0,0,E81/$E$85)</f>
        <v>0</v>
      </c>
    </row>
    <row r="82" customFormat="false" ht="13" hidden="false" customHeight="false" outlineLevel="0" collapsed="false">
      <c r="A82" s="24" t="str">
        <f aca="false">B12</f>
        <v>Repattern</v>
      </c>
      <c r="D82" s="290" t="n">
        <f aca="false">COUNTIF('Change Log'!$D$61:$D$135,A82)</f>
        <v>0</v>
      </c>
      <c r="E82" s="290" t="n">
        <f aca="false">D82+'Historical Data'!E90</f>
        <v>0</v>
      </c>
      <c r="F82" s="287" t="n">
        <f aca="false">IF(E82=0,0,E82/$E$85)</f>
        <v>0</v>
      </c>
    </row>
    <row r="83" customFormat="false" ht="13" hidden="false" customHeight="false" outlineLevel="0" collapsed="false">
      <c r="A83" s="24" t="str">
        <f aca="false">B13</f>
        <v>Postmortem</v>
      </c>
      <c r="D83" s="290" t="n">
        <f aca="false">COUNTIF('Change Log'!$D$61:$D$135,A83)</f>
        <v>0</v>
      </c>
      <c r="E83" s="290" t="n">
        <f aca="false">D83+'Historical Data'!E91</f>
        <v>0</v>
      </c>
      <c r="F83" s="287" t="n">
        <f aca="false">IF(E83=0,0,E83/$E$85)</f>
        <v>0</v>
      </c>
    </row>
    <row r="84" customFormat="false" ht="13" hidden="false" customHeight="false" outlineLevel="0" collapsed="false">
      <c r="A84" s="24" t="str">
        <f aca="false">B14</f>
        <v>Sandbox</v>
      </c>
      <c r="D84" s="290" t="n">
        <f aca="false">COUNTIF('Change Log'!$D$61:$D$135,A84)</f>
        <v>0</v>
      </c>
      <c r="E84" s="290" t="n">
        <f aca="false">D84+'Historical Data'!E92</f>
        <v>0</v>
      </c>
      <c r="F84" s="287" t="n">
        <f aca="false">IF(E84=0,0,E84/$E$85)</f>
        <v>0</v>
      </c>
    </row>
    <row r="85" customFormat="false" ht="13" hidden="false" customHeight="false" outlineLevel="0" collapsed="false">
      <c r="A85" s="24" t="s">
        <v>406</v>
      </c>
      <c r="D85" s="290" t="n">
        <f aca="false">SUM(D74:D84)</f>
        <v>0</v>
      </c>
      <c r="E85" s="290" t="n">
        <f aca="false">D85+'Historical Data'!E93</f>
        <v>0</v>
      </c>
      <c r="F85" s="287" t="n">
        <f aca="false">IF(E85=0,0,E85/$E$85)</f>
        <v>0</v>
      </c>
    </row>
    <row r="86" customFormat="false" ht="13" hidden="false" customHeight="false" outlineLevel="0" collapsed="false">
      <c r="E86" s="290"/>
    </row>
    <row r="87" customFormat="false" ht="13" hidden="false" customHeight="false" outlineLevel="0" collapsed="false">
      <c r="A87" s="277" t="s">
        <v>622</v>
      </c>
      <c r="B87" s="277"/>
      <c r="C87" s="496"/>
      <c r="D87" s="497" t="s">
        <v>397</v>
      </c>
      <c r="E87" s="440" t="s">
        <v>398</v>
      </c>
      <c r="F87" s="276" t="s">
        <v>620</v>
      </c>
      <c r="H87" s="277"/>
    </row>
    <row r="88" customFormat="false" ht="13" hidden="false" customHeight="false" outlineLevel="0" collapsed="false">
      <c r="A88" s="24" t="str">
        <f aca="false">B4</f>
        <v>Analyze</v>
      </c>
      <c r="D88" s="290" t="n">
        <f aca="false">COUNTIF('Change Log'!$F$61:$F$135,A88)</f>
        <v>0</v>
      </c>
      <c r="E88" s="290" t="n">
        <f aca="false">D88+'Historical Data'!E97</f>
        <v>0</v>
      </c>
      <c r="F88" s="498" t="n">
        <f aca="false">IF(E88=0,0,E88/$E$99)</f>
        <v>0</v>
      </c>
    </row>
    <row r="89" customFormat="false" ht="13" hidden="false" customHeight="false" outlineLevel="0" collapsed="false">
      <c r="A89" s="24" t="str">
        <f aca="false">B5</f>
        <v>Architect</v>
      </c>
      <c r="D89" s="290" t="n">
        <f aca="false">COUNTIF('Change Log'!$F$61:$F$135,A89)</f>
        <v>0</v>
      </c>
      <c r="E89" s="290" t="n">
        <f aca="false">D89+'Historical Data'!E98</f>
        <v>0</v>
      </c>
      <c r="F89" s="498" t="n">
        <f aca="false">IF(E89=0,0,E89/$E$99)</f>
        <v>0</v>
      </c>
    </row>
    <row r="90" customFormat="false" ht="13" hidden="false" customHeight="false" outlineLevel="0" collapsed="false">
      <c r="A90" s="24" t="str">
        <f aca="false">B6</f>
        <v>Plan project</v>
      </c>
      <c r="D90" s="290" t="n">
        <f aca="false">COUNTIF('Change Log'!$F$61:$F$135,A90)</f>
        <v>0</v>
      </c>
      <c r="E90" s="290" t="n">
        <f aca="false">D90+'Historical Data'!E99</f>
        <v>0</v>
      </c>
      <c r="F90" s="498" t="n">
        <f aca="false">IF(E90=0,0,E90/$E$99)</f>
        <v>0</v>
      </c>
    </row>
    <row r="91" customFormat="false" ht="13" hidden="false" customHeight="false" outlineLevel="0" collapsed="false">
      <c r="A91" s="24" t="str">
        <f aca="false">B7</f>
        <v>Plan iteration</v>
      </c>
      <c r="D91" s="290" t="n">
        <f aca="false">COUNTIF('Change Log'!$F$61:$F$135,A91)</f>
        <v>0</v>
      </c>
      <c r="E91" s="290" t="n">
        <f aca="false">D91+'Historical Data'!E100</f>
        <v>0</v>
      </c>
      <c r="F91" s="498" t="n">
        <f aca="false">IF(E91=0,0,E91/$E$99)</f>
        <v>0</v>
      </c>
    </row>
    <row r="92" customFormat="false" ht="13" hidden="false" customHeight="false" outlineLevel="0" collapsed="false">
      <c r="A92" s="24" t="str">
        <f aca="false">B8</f>
        <v>Construct</v>
      </c>
      <c r="D92" s="290" t="n">
        <f aca="false">COUNTIF('Change Log'!$F$61:$F$135,A92)</f>
        <v>0</v>
      </c>
      <c r="E92" s="290" t="n">
        <f aca="false">D92+'Historical Data'!E101</f>
        <v>0</v>
      </c>
      <c r="F92" s="498" t="n">
        <f aca="false">IF(E92=0,0,E92/$E$99)</f>
        <v>0</v>
      </c>
    </row>
    <row r="93" customFormat="false" ht="13" hidden="false" customHeight="false" outlineLevel="0" collapsed="false">
      <c r="A93" s="24" t="str">
        <f aca="false">B9</f>
        <v>Refactor</v>
      </c>
      <c r="D93" s="290" t="n">
        <f aca="false">COUNTIF('Change Log'!$F$61:$F$135,A93)</f>
        <v>0</v>
      </c>
      <c r="E93" s="290" t="n">
        <f aca="false">D93+'Historical Data'!E102</f>
        <v>0</v>
      </c>
      <c r="F93" s="498" t="n">
        <f aca="false">IF(E93=0,0,E93/$E$99)</f>
        <v>0</v>
      </c>
    </row>
    <row r="94" customFormat="false" ht="13" hidden="false" customHeight="false" outlineLevel="0" collapsed="false">
      <c r="A94" s="24" t="str">
        <f aca="false">B10</f>
        <v>Review</v>
      </c>
      <c r="D94" s="290" t="n">
        <f aca="false">COUNTIF('Change Log'!$F$61:$F$135,A94)</f>
        <v>0</v>
      </c>
      <c r="E94" s="290" t="n">
        <f aca="false">D94+'Historical Data'!E103</f>
        <v>0</v>
      </c>
      <c r="F94" s="498" t="n">
        <f aca="false">IF(E94=0,0,E94/$E$99)</f>
        <v>0</v>
      </c>
    </row>
    <row r="95" customFormat="false" ht="13" hidden="false" customHeight="false" outlineLevel="0" collapsed="false">
      <c r="A95" s="24" t="str">
        <f aca="false">B11</f>
        <v>Integration test</v>
      </c>
      <c r="D95" s="290" t="n">
        <f aca="false">COUNTIF('Change Log'!$F$61:$F$135,A95)</f>
        <v>0</v>
      </c>
      <c r="E95" s="290" t="n">
        <f aca="false">D95+'Historical Data'!E104</f>
        <v>0</v>
      </c>
      <c r="F95" s="498" t="n">
        <f aca="false">IF(E95=0,0,E95/$E$99)</f>
        <v>0</v>
      </c>
    </row>
    <row r="96" customFormat="false" ht="13" hidden="false" customHeight="false" outlineLevel="0" collapsed="false">
      <c r="A96" s="24" t="str">
        <f aca="false">B12</f>
        <v>Repattern</v>
      </c>
      <c r="D96" s="290" t="n">
        <f aca="false">COUNTIF('Change Log'!$F$61:$F$135,A96)</f>
        <v>0</v>
      </c>
      <c r="E96" s="290" t="n">
        <f aca="false">D96+'Historical Data'!E105</f>
        <v>0</v>
      </c>
      <c r="F96" s="498" t="n">
        <f aca="false">IF(E96=0,0,E96/$E$99)</f>
        <v>0</v>
      </c>
    </row>
    <row r="97" customFormat="false" ht="13" hidden="false" customHeight="false" outlineLevel="0" collapsed="false">
      <c r="A97" s="24" t="str">
        <f aca="false">B13</f>
        <v>Postmortem</v>
      </c>
      <c r="D97" s="290" t="n">
        <f aca="false">COUNTIF('Change Log'!$F$61:$F$135,A97)</f>
        <v>0</v>
      </c>
      <c r="E97" s="290" t="n">
        <f aca="false">D97+'Historical Data'!E106</f>
        <v>0</v>
      </c>
      <c r="F97" s="498" t="n">
        <f aca="false">IF(E97=0,0,E97/$E$99)</f>
        <v>0</v>
      </c>
    </row>
    <row r="98" customFormat="false" ht="13" hidden="false" customHeight="false" outlineLevel="0" collapsed="false">
      <c r="A98" s="24" t="str">
        <f aca="false">B14</f>
        <v>Sandbox</v>
      </c>
      <c r="D98" s="290" t="n">
        <f aca="false">COUNTIF('Change Log'!$F$61:$F$135,A98)</f>
        <v>0</v>
      </c>
      <c r="E98" s="290" t="n">
        <f aca="false">D98+'Historical Data'!E107</f>
        <v>0</v>
      </c>
      <c r="F98" s="498" t="n">
        <f aca="false">IF(E98=0,0,E98/$E$99)</f>
        <v>0</v>
      </c>
    </row>
    <row r="99" customFormat="false" ht="13" hidden="false" customHeight="false" outlineLevel="0" collapsed="false">
      <c r="A99" s="24" t="s">
        <v>406</v>
      </c>
      <c r="D99" s="290" t="n">
        <f aca="false">SUM(D88:D98)</f>
        <v>0</v>
      </c>
      <c r="E99" s="290" t="n">
        <f aca="false">D99+'Historical Data'!E108</f>
        <v>0</v>
      </c>
      <c r="F99" s="498" t="n">
        <f aca="false">IF(E99=0,0,E99/$E$99)</f>
        <v>0</v>
      </c>
    </row>
  </sheetData>
  <sheetProtection sheet="true" objects="true" scenarios="true"/>
  <mergeCells count="2">
    <mergeCell ref="A45:C45"/>
    <mergeCell ref="A46:F46"/>
  </mergeCells>
  <dataValidations count="2">
    <dataValidation allowBlank="true" error="Value must be an integer greater than or equal to zero." errorTitle=".GE. zero integer" operator="greaterThanOrEqual" showDropDown="false" showErrorMessage="true" showInputMessage="false" sqref="C58:C70" type="none">
      <formula1>0</formula1>
      <formula2>0</formula2>
    </dataValidation>
    <dataValidation allowBlank="true" error="Value must be an integer greater than or equal to zero." errorTitle=".GE. zero" operator="greaterThanOrEqual" showDropDown="false" showErrorMessage="true" showInputMessage="false" sqref="D58:D72 D74:D86 D88:D98"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34375" defaultRowHeight="13" zeroHeight="false" outlineLevelRow="0" outlineLevelCol="0"/>
  <cols>
    <col collapsed="false" customWidth="true" hidden="false" outlineLevel="0" max="5" min="1" style="24" width="8.67"/>
    <col collapsed="false" customWidth="true" hidden="false" outlineLevel="0" max="6" min="6" style="24" width="9.83"/>
    <col collapsed="false" customWidth="true" hidden="false" outlineLevel="0" max="8" min="7" style="24" width="8.67"/>
    <col collapsed="false" customWidth="false" hidden="false" outlineLevel="0" max="1024" min="9" style="24" width="6.34"/>
  </cols>
  <sheetData>
    <row r="1" customFormat="false" ht="20" hidden="false" customHeight="false" outlineLevel="0" collapsed="false">
      <c r="A1" s="230" t="s">
        <v>308</v>
      </c>
      <c r="B1" s="230"/>
      <c r="C1" s="230"/>
      <c r="D1" s="237"/>
      <c r="E1" s="237"/>
      <c r="F1" s="237"/>
      <c r="G1" s="237"/>
      <c r="H1" s="237"/>
    </row>
    <row r="2" customFormat="false" ht="14" hidden="true" customHeight="false" outlineLevel="0" collapsed="false">
      <c r="A2" s="326"/>
      <c r="B2" s="326"/>
      <c r="C2" s="326"/>
      <c r="D2" s="326"/>
      <c r="E2" s="326"/>
      <c r="F2" s="326"/>
      <c r="G2" s="326"/>
      <c r="H2" s="326"/>
    </row>
    <row r="3" customFormat="false" ht="20" hidden="true" customHeight="false" outlineLevel="0" collapsed="false">
      <c r="A3" s="499" t="s">
        <v>454</v>
      </c>
      <c r="B3" s="499"/>
      <c r="C3" s="500"/>
      <c r="D3" s="500"/>
      <c r="E3" s="500"/>
      <c r="F3" s="329"/>
      <c r="G3" s="329"/>
      <c r="H3" s="329"/>
    </row>
    <row r="4" customFormat="false" ht="13" hidden="true" customHeight="false" outlineLevel="0" collapsed="false">
      <c r="A4" s="500" t="s">
        <v>455</v>
      </c>
      <c r="B4" s="501" t="n">
        <v>36526</v>
      </c>
      <c r="C4" s="500"/>
      <c r="D4" s="500" t="s">
        <v>456</v>
      </c>
      <c r="E4" s="500" t="s">
        <v>457</v>
      </c>
      <c r="F4" s="329"/>
      <c r="G4" s="329"/>
      <c r="H4" s="329"/>
    </row>
    <row r="5" customFormat="false" ht="13" hidden="true" customHeight="false" outlineLevel="0" collapsed="false">
      <c r="A5" s="500" t="s">
        <v>458</v>
      </c>
      <c r="B5" s="329" t="n">
        <v>40179</v>
      </c>
      <c r="C5" s="500"/>
      <c r="D5" s="500"/>
      <c r="E5" s="500" t="s">
        <v>459</v>
      </c>
      <c r="F5" s="329"/>
      <c r="G5" s="329"/>
      <c r="H5" s="329"/>
    </row>
    <row r="6" customFormat="false" ht="13" hidden="true" customHeight="false" outlineLevel="0" collapsed="false">
      <c r="A6" s="500" t="s">
        <v>460</v>
      </c>
      <c r="B6" s="500" t="s">
        <v>82</v>
      </c>
      <c r="C6" s="500"/>
      <c r="D6" s="500"/>
      <c r="E6" s="500" t="s">
        <v>461</v>
      </c>
      <c r="F6" s="329"/>
      <c r="G6" s="329"/>
      <c r="H6" s="329"/>
    </row>
    <row r="7" customFormat="false" ht="13" hidden="true" customHeight="false" outlineLevel="0" collapsed="false">
      <c r="A7" s="500"/>
      <c r="B7" s="500" t="s">
        <v>37</v>
      </c>
      <c r="C7" s="500"/>
      <c r="D7" s="500"/>
      <c r="E7" s="500" t="s">
        <v>462</v>
      </c>
      <c r="F7" s="329"/>
      <c r="G7" s="329"/>
      <c r="H7" s="329"/>
    </row>
    <row r="8" customFormat="false" ht="13" hidden="true" customHeight="false" outlineLevel="0" collapsed="false">
      <c r="A8" s="500"/>
      <c r="B8" s="500" t="s">
        <v>463</v>
      </c>
      <c r="C8" s="500"/>
      <c r="D8" s="500"/>
      <c r="E8" s="500" t="s">
        <v>464</v>
      </c>
      <c r="F8" s="329"/>
      <c r="G8" s="329"/>
      <c r="H8" s="329"/>
    </row>
    <row r="9" customFormat="false" ht="13" hidden="true" customHeight="false" outlineLevel="0" collapsed="false">
      <c r="A9" s="500"/>
      <c r="B9" s="500" t="s">
        <v>88</v>
      </c>
      <c r="C9" s="500"/>
      <c r="D9" s="500"/>
      <c r="E9" s="500" t="s">
        <v>465</v>
      </c>
      <c r="F9" s="329"/>
      <c r="G9" s="329"/>
      <c r="H9" s="329"/>
    </row>
    <row r="10" customFormat="false" ht="13" hidden="true" customHeight="false" outlineLevel="0" collapsed="false">
      <c r="A10" s="500"/>
      <c r="B10" s="500" t="s">
        <v>466</v>
      </c>
      <c r="C10" s="500"/>
      <c r="D10" s="500"/>
      <c r="E10" s="500" t="s">
        <v>467</v>
      </c>
      <c r="F10" s="329"/>
      <c r="G10" s="329"/>
      <c r="H10" s="329"/>
    </row>
    <row r="11" customFormat="false" ht="13" hidden="true" customHeight="false" outlineLevel="0" collapsed="false">
      <c r="A11" s="500"/>
      <c r="B11" s="500" t="s">
        <v>31</v>
      </c>
      <c r="C11" s="500"/>
      <c r="D11" s="500"/>
      <c r="E11" s="500" t="s">
        <v>468</v>
      </c>
      <c r="F11" s="329"/>
      <c r="G11" s="329"/>
      <c r="H11" s="329"/>
    </row>
    <row r="12" customFormat="false" ht="13" hidden="true" customHeight="false" outlineLevel="0" collapsed="false">
      <c r="A12" s="500"/>
      <c r="B12" s="500" t="s">
        <v>67</v>
      </c>
      <c r="C12" s="500"/>
      <c r="D12" s="500"/>
      <c r="E12" s="500" t="s">
        <v>469</v>
      </c>
      <c r="F12" s="329"/>
      <c r="G12" s="329"/>
      <c r="H12" s="329"/>
    </row>
    <row r="13" customFormat="false" ht="13" hidden="true" customHeight="false" outlineLevel="0" collapsed="false">
      <c r="A13" s="500"/>
      <c r="B13" s="500" t="s">
        <v>470</v>
      </c>
      <c r="C13" s="500"/>
      <c r="D13" s="500"/>
      <c r="E13" s="500"/>
      <c r="F13" s="329"/>
      <c r="G13" s="329"/>
      <c r="H13" s="329"/>
    </row>
    <row r="14" customFormat="false" ht="13" hidden="true" customHeight="false" outlineLevel="0" collapsed="false">
      <c r="A14" s="500"/>
      <c r="B14" s="500" t="s">
        <v>471</v>
      </c>
      <c r="C14" s="500"/>
      <c r="D14" s="500"/>
      <c r="E14" s="500"/>
      <c r="F14" s="329"/>
      <c r="G14" s="329"/>
      <c r="H14" s="329"/>
    </row>
    <row r="15" customFormat="false" ht="13" hidden="true" customHeight="false" outlineLevel="0" collapsed="false">
      <c r="A15" s="500" t="s">
        <v>472</v>
      </c>
      <c r="B15" s="500" t="s">
        <v>473</v>
      </c>
      <c r="C15" s="500"/>
      <c r="D15" s="500" t="s">
        <v>474</v>
      </c>
      <c r="E15" s="500" t="s">
        <v>475</v>
      </c>
      <c r="F15" s="329"/>
      <c r="G15" s="329"/>
      <c r="H15" s="329"/>
    </row>
    <row r="16" customFormat="false" ht="13" hidden="true" customHeight="false" outlineLevel="0" collapsed="false">
      <c r="A16" s="500"/>
      <c r="B16" s="500" t="s">
        <v>476</v>
      </c>
      <c r="C16" s="500"/>
      <c r="D16" s="500"/>
      <c r="E16" s="500" t="n">
        <v>1</v>
      </c>
      <c r="F16" s="329"/>
      <c r="G16" s="329"/>
      <c r="H16" s="329"/>
    </row>
    <row r="17" customFormat="false" ht="13" hidden="true" customHeight="false" outlineLevel="0" collapsed="false">
      <c r="A17" s="500"/>
      <c r="B17" s="500" t="s">
        <v>477</v>
      </c>
      <c r="C17" s="500"/>
      <c r="D17" s="500"/>
      <c r="E17" s="500" t="n">
        <v>2</v>
      </c>
      <c r="F17" s="329"/>
      <c r="G17" s="329"/>
      <c r="H17" s="329"/>
    </row>
    <row r="18" customFormat="false" ht="13" hidden="true" customHeight="false" outlineLevel="0" collapsed="false">
      <c r="A18" s="500"/>
      <c r="B18" s="500" t="s">
        <v>478</v>
      </c>
      <c r="C18" s="500"/>
      <c r="D18" s="500"/>
      <c r="E18" s="500" t="n">
        <v>3</v>
      </c>
      <c r="F18" s="329"/>
      <c r="G18" s="329"/>
      <c r="H18" s="329"/>
    </row>
    <row r="19" customFormat="false" ht="13" hidden="true" customHeight="false" outlineLevel="0" collapsed="false">
      <c r="A19" s="500"/>
      <c r="B19" s="500" t="s">
        <v>479</v>
      </c>
      <c r="C19" s="500"/>
      <c r="D19" s="500"/>
      <c r="E19" s="500" t="n">
        <v>4</v>
      </c>
      <c r="F19" s="329"/>
      <c r="G19" s="329"/>
      <c r="H19" s="329"/>
    </row>
    <row r="20" customFormat="false" ht="13" hidden="true" customHeight="false" outlineLevel="0" collapsed="false">
      <c r="A20" s="500"/>
      <c r="B20" s="500" t="s">
        <v>480</v>
      </c>
      <c r="C20" s="500"/>
      <c r="D20" s="500"/>
      <c r="E20" s="500" t="n">
        <v>5</v>
      </c>
      <c r="F20" s="329"/>
      <c r="G20" s="329"/>
      <c r="H20" s="329"/>
    </row>
    <row r="21" customFormat="false" ht="13" hidden="true" customHeight="false" outlineLevel="0" collapsed="false">
      <c r="A21" s="500"/>
      <c r="B21" s="500" t="s">
        <v>481</v>
      </c>
      <c r="C21" s="500"/>
      <c r="D21" s="500"/>
      <c r="E21" s="500" t="n">
        <v>6</v>
      </c>
      <c r="F21" s="329"/>
      <c r="G21" s="329"/>
      <c r="H21" s="329"/>
    </row>
    <row r="22" customFormat="false" ht="13" hidden="true" customHeight="false" outlineLevel="0" collapsed="false">
      <c r="A22" s="500"/>
      <c r="B22" s="500" t="s">
        <v>482</v>
      </c>
      <c r="C22" s="500"/>
      <c r="D22" s="500"/>
      <c r="E22" s="500" t="n">
        <v>7</v>
      </c>
      <c r="F22" s="329"/>
      <c r="G22" s="329"/>
      <c r="H22" s="329"/>
    </row>
    <row r="23" customFormat="false" ht="13" hidden="true" customHeight="false" outlineLevel="0" collapsed="false">
      <c r="A23" s="500"/>
      <c r="B23" s="500" t="s">
        <v>483</v>
      </c>
      <c r="C23" s="500"/>
      <c r="D23" s="500"/>
      <c r="E23" s="500" t="n">
        <v>8</v>
      </c>
      <c r="F23" s="329"/>
      <c r="G23" s="329"/>
      <c r="H23" s="329"/>
    </row>
    <row r="24" customFormat="false" ht="13" hidden="true" customHeight="false" outlineLevel="0" collapsed="false">
      <c r="A24" s="500"/>
      <c r="B24" s="500" t="s">
        <v>484</v>
      </c>
      <c r="C24" s="500"/>
      <c r="D24" s="500"/>
      <c r="E24" s="500" t="n">
        <v>9</v>
      </c>
      <c r="F24" s="329"/>
      <c r="G24" s="329"/>
      <c r="H24" s="329"/>
    </row>
    <row r="25" customFormat="false" ht="13" hidden="true" customHeight="false" outlineLevel="0" collapsed="false">
      <c r="A25" s="500"/>
      <c r="B25" s="500" t="s">
        <v>485</v>
      </c>
      <c r="C25" s="500"/>
      <c r="D25" s="500"/>
      <c r="E25" s="500" t="n">
        <v>10</v>
      </c>
      <c r="F25" s="329"/>
      <c r="G25" s="329"/>
      <c r="H25" s="329"/>
    </row>
    <row r="26" customFormat="false" ht="13" hidden="true" customHeight="false" outlineLevel="0" collapsed="false">
      <c r="A26" s="500" t="s">
        <v>486</v>
      </c>
      <c r="B26" s="500" t="s">
        <v>487</v>
      </c>
      <c r="C26" s="500"/>
      <c r="D26" s="500"/>
      <c r="E26" s="500"/>
      <c r="F26" s="329"/>
      <c r="G26" s="329"/>
      <c r="H26" s="329"/>
    </row>
    <row r="27" s="26" customFormat="true" ht="13" hidden="true" customHeight="false" outlineLevel="0" collapsed="false">
      <c r="A27" s="500"/>
      <c r="B27" s="329" t="s">
        <v>488</v>
      </c>
      <c r="C27" s="500"/>
      <c r="D27" s="500"/>
      <c r="E27" s="500"/>
      <c r="F27" s="331"/>
      <c r="G27" s="331"/>
      <c r="H27" s="331"/>
    </row>
    <row r="28" customFormat="false" ht="13" hidden="true" customHeight="false" outlineLevel="0" collapsed="false">
      <c r="A28" s="500" t="s">
        <v>489</v>
      </c>
      <c r="B28" s="500" t="s">
        <v>490</v>
      </c>
      <c r="C28" s="500"/>
      <c r="D28" s="500"/>
      <c r="E28" s="500"/>
      <c r="F28" s="331"/>
      <c r="G28" s="331"/>
      <c r="H28" s="331"/>
    </row>
    <row r="29" customFormat="false" ht="13" hidden="true" customHeight="false" outlineLevel="0" collapsed="false">
      <c r="A29" s="500"/>
      <c r="B29" s="500" t="s">
        <v>491</v>
      </c>
      <c r="C29" s="500"/>
      <c r="D29" s="500"/>
      <c r="E29" s="500"/>
      <c r="F29" s="331"/>
      <c r="G29" s="331"/>
      <c r="H29" s="331"/>
    </row>
    <row r="30" customFormat="false" ht="13" hidden="true" customHeight="false" outlineLevel="0" collapsed="false">
      <c r="A30" s="500"/>
      <c r="B30" s="500" t="s">
        <v>492</v>
      </c>
      <c r="C30" s="500"/>
      <c r="D30" s="500"/>
      <c r="E30" s="500"/>
      <c r="F30" s="331"/>
      <c r="G30" s="331"/>
      <c r="H30" s="331"/>
    </row>
    <row r="31" customFormat="false" ht="13" hidden="true" customHeight="false" outlineLevel="0" collapsed="false">
      <c r="A31" s="500"/>
      <c r="B31" s="500" t="s">
        <v>449</v>
      </c>
      <c r="C31" s="500"/>
      <c r="D31" s="500"/>
      <c r="E31" s="500"/>
      <c r="F31" s="331"/>
      <c r="G31" s="331"/>
      <c r="H31" s="331"/>
    </row>
    <row r="32" customFormat="false" ht="13" hidden="true" customHeight="false" outlineLevel="0" collapsed="false">
      <c r="A32" s="500"/>
      <c r="B32" s="500"/>
      <c r="C32" s="500"/>
      <c r="D32" s="500"/>
      <c r="E32" s="500"/>
      <c r="F32" s="331"/>
      <c r="G32" s="331"/>
      <c r="H32" s="331"/>
    </row>
    <row r="33" customFormat="false" ht="13" hidden="true" customHeight="false" outlineLevel="0" collapsed="false">
      <c r="A33" s="500"/>
      <c r="B33" s="500"/>
      <c r="C33" s="500"/>
      <c r="D33" s="500"/>
      <c r="E33" s="500"/>
      <c r="F33" s="331"/>
      <c r="G33" s="331"/>
      <c r="H33" s="331"/>
    </row>
    <row r="34" customFormat="false" ht="13" hidden="true" customHeight="false" outlineLevel="0" collapsed="false">
      <c r="A34" s="500" t="s">
        <v>493</v>
      </c>
      <c r="B34" s="500" t="s">
        <v>415</v>
      </c>
      <c r="C34" s="500"/>
      <c r="D34" s="500"/>
      <c r="E34" s="500"/>
      <c r="F34" s="331"/>
      <c r="G34" s="331"/>
      <c r="H34" s="331"/>
    </row>
    <row r="35" customFormat="false" ht="13" hidden="true" customHeight="false" outlineLevel="0" collapsed="false">
      <c r="A35" s="500"/>
      <c r="B35" s="500" t="s">
        <v>416</v>
      </c>
      <c r="C35" s="500"/>
      <c r="D35" s="500"/>
      <c r="E35" s="500"/>
      <c r="F35" s="331"/>
      <c r="G35" s="331"/>
      <c r="H35" s="331"/>
    </row>
    <row r="36" customFormat="false" ht="13" hidden="true" customHeight="false" outlineLevel="0" collapsed="false">
      <c r="A36" s="500"/>
      <c r="B36" s="500" t="s">
        <v>417</v>
      </c>
      <c r="C36" s="500"/>
      <c r="D36" s="500"/>
      <c r="E36" s="500"/>
      <c r="F36" s="331"/>
      <c r="G36" s="331"/>
      <c r="H36" s="331"/>
    </row>
    <row r="37" customFormat="false" ht="13" hidden="true" customHeight="false" outlineLevel="0" collapsed="false">
      <c r="A37" s="500"/>
      <c r="B37" s="500" t="s">
        <v>418</v>
      </c>
      <c r="C37" s="500"/>
      <c r="D37" s="500"/>
      <c r="E37" s="500"/>
      <c r="F37" s="331"/>
      <c r="G37" s="331"/>
      <c r="H37" s="331"/>
    </row>
    <row r="38" customFormat="false" ht="13" hidden="true" customHeight="false" outlineLevel="0" collapsed="false">
      <c r="A38" s="500"/>
      <c r="B38" s="500" t="s">
        <v>419</v>
      </c>
      <c r="C38" s="500"/>
      <c r="D38" s="500"/>
      <c r="E38" s="500"/>
      <c r="F38" s="331"/>
      <c r="G38" s="331"/>
      <c r="H38" s="331"/>
    </row>
    <row r="39" customFormat="false" ht="13" hidden="false" customHeight="false" outlineLevel="0" collapsed="false">
      <c r="C39" s="502" t="s">
        <v>21</v>
      </c>
      <c r="D39" s="502" t="s">
        <v>397</v>
      </c>
      <c r="E39" s="502" t="s">
        <v>619</v>
      </c>
    </row>
    <row r="40" customFormat="false" ht="13" hidden="false" customHeight="false" outlineLevel="0" collapsed="false">
      <c r="A40" s="277" t="str">
        <f aca="false">'Historical Data'!A52</f>
        <v>Program Size (LOC)</v>
      </c>
      <c r="B40" s="277"/>
      <c r="C40" s="439"/>
      <c r="D40" s="439"/>
      <c r="E40" s="439"/>
      <c r="G40" s="277"/>
      <c r="H40" s="277"/>
    </row>
    <row r="41" customFormat="false" ht="13" hidden="false" customHeight="false" outlineLevel="0" collapsed="false">
      <c r="A41" s="234" t="str">
        <f aca="false">'Historical Data'!A53</f>
        <v>Base code LOC count</v>
      </c>
      <c r="B41" s="307"/>
      <c r="C41" s="503" t="n">
        <f aca="false">ArcEstimation!B64</f>
        <v>0</v>
      </c>
      <c r="D41" s="503" t="n">
        <f aca="false">ArcEstimation!G64</f>
        <v>0</v>
      </c>
      <c r="E41" s="503" t="n">
        <f aca="false">D41+'Historical Data'!E53</f>
        <v>0</v>
      </c>
      <c r="F41" s="25"/>
      <c r="G41" s="271"/>
      <c r="H41" s="271"/>
    </row>
    <row r="42" customFormat="false" ht="13" hidden="false" customHeight="false" outlineLevel="0" collapsed="false">
      <c r="A42" s="234" t="str">
        <f aca="false">'Historical Data'!A54</f>
        <v>   Lines deleted from Base</v>
      </c>
      <c r="B42" s="307"/>
      <c r="C42" s="503" t="n">
        <f aca="false">ArcEstimation!C64</f>
        <v>0</v>
      </c>
      <c r="D42" s="503" t="n">
        <f aca="false">ArcEstimation!H64</f>
        <v>0</v>
      </c>
      <c r="E42" s="503" t="n">
        <f aca="false">D42+'Historical Data'!E54</f>
        <v>0</v>
      </c>
      <c r="F42" s="25"/>
      <c r="G42" s="271"/>
      <c r="H42" s="271"/>
    </row>
    <row r="43" customFormat="false" ht="13" hidden="false" customHeight="false" outlineLevel="0" collapsed="false">
      <c r="A43" s="234" t="str">
        <f aca="false">'Historical Data'!A55</f>
        <v>   Lines modified from Base</v>
      </c>
      <c r="B43" s="307"/>
      <c r="C43" s="503" t="n">
        <f aca="false">ArcEstimation!D64</f>
        <v>0</v>
      </c>
      <c r="D43" s="503" t="n">
        <f aca="false">ArcEstimation!I64</f>
        <v>0</v>
      </c>
      <c r="E43" s="503" t="n">
        <f aca="false">D43+'Historical Data'!E55</f>
        <v>0</v>
      </c>
      <c r="F43" s="25"/>
      <c r="G43" s="271"/>
      <c r="H43" s="271"/>
    </row>
    <row r="44" customFormat="false" ht="13" hidden="false" customHeight="false" outlineLevel="0" collapsed="false">
      <c r="A44" s="234" t="str">
        <f aca="false">'Historical Data'!A56</f>
        <v>   Lines added to Base</v>
      </c>
      <c r="B44" s="307"/>
      <c r="C44" s="503" t="n">
        <f aca="false">ArcEstimation!E64</f>
        <v>0</v>
      </c>
      <c r="D44" s="503" t="n">
        <f aca="false">ArcEstimation!J64</f>
        <v>0</v>
      </c>
      <c r="E44" s="503" t="n">
        <f aca="false">D44+'Historical Data'!E56</f>
        <v>0</v>
      </c>
      <c r="F44" s="25"/>
      <c r="G44" s="271"/>
      <c r="H44" s="271"/>
    </row>
    <row r="45" customFormat="false" ht="13" hidden="false" customHeight="false" outlineLevel="0" collapsed="false">
      <c r="A45" s="234" t="str">
        <f aca="false">'Historical Data'!A57</f>
        <v>Reused lines</v>
      </c>
      <c r="B45" s="307"/>
      <c r="C45" s="503" t="e">
        <f aca="false">arcestimation!#ref!</f>
        <v>#NAME?</v>
      </c>
      <c r="D45" s="503" t="n">
        <f aca="false">ArcEstimation!B97</f>
        <v>0</v>
      </c>
      <c r="E45" s="503" t="n">
        <f aca="false">D45+'Historical Data'!E57</f>
        <v>0</v>
      </c>
      <c r="F45" s="25"/>
      <c r="G45" s="271"/>
      <c r="H45" s="271"/>
    </row>
    <row r="46" customFormat="false" ht="13" hidden="false" customHeight="false" outlineLevel="0" collapsed="false">
      <c r="A46" s="234" t="str">
        <f aca="false">'Historical Data'!A58</f>
        <v>New lines of production code</v>
      </c>
      <c r="B46" s="307"/>
      <c r="C46" s="503" t="e">
        <f aca="false">arcestimation!#ref!</f>
        <v>#NAME?</v>
      </c>
      <c r="D46" s="503" t="n">
        <f aca="false">ArcEstimation!G88</f>
        <v>0</v>
      </c>
      <c r="E46" s="503" t="n">
        <f aca="false">D46+'Historical Data'!E58</f>
        <v>0</v>
      </c>
      <c r="F46" s="25"/>
      <c r="G46" s="271"/>
      <c r="H46" s="271"/>
    </row>
    <row r="47" customFormat="false" ht="13" hidden="false" customHeight="false" outlineLevel="0" collapsed="false">
      <c r="C47" s="438"/>
      <c r="D47" s="438"/>
      <c r="E47" s="439"/>
    </row>
    <row r="48" s="277" customFormat="true" ht="13" hidden="false" customHeight="false" outlineLevel="0" collapsed="false">
      <c r="C48" s="504" t="s">
        <v>21</v>
      </c>
      <c r="D48" s="504" t="s">
        <v>397</v>
      </c>
      <c r="E48" s="505" t="s">
        <v>619</v>
      </c>
      <c r="F48" s="502" t="s">
        <v>405</v>
      </c>
    </row>
    <row r="49" customFormat="false" ht="13" hidden="false" customHeight="false" outlineLevel="0" collapsed="false">
      <c r="A49" s="277" t="str">
        <f aca="false">'Historical Data'!A66</f>
        <v>Time In Phase (minutes)</v>
      </c>
      <c r="B49" s="277"/>
      <c r="C49" s="438"/>
      <c r="D49" s="438"/>
      <c r="E49" s="439"/>
      <c r="F49" s="277"/>
      <c r="H49" s="277"/>
    </row>
    <row r="50" customFormat="false" ht="13" hidden="false" customHeight="false" outlineLevel="0" collapsed="false">
      <c r="A50" s="234" t="str">
        <f aca="false">'Historical Data'!A67</f>
        <v>Analyze</v>
      </c>
      <c r="C50" s="441" t="n">
        <f aca="false">$C$61*'Historical Data'!F67</f>
        <v>0</v>
      </c>
      <c r="D50" s="441" t="n">
        <f aca="false">SUMIF('Time Log'!$H$63:$H$152,A50,'Time Log'!$G$63:$G$152)</f>
        <v>0</v>
      </c>
      <c r="E50" s="415" t="n">
        <f aca="false">D50+'Historical Data'!E67</f>
        <v>0</v>
      </c>
      <c r="F50" s="287" t="n">
        <f aca="false">IF($E$59=0,0,E50/$E$59)</f>
        <v>0</v>
      </c>
    </row>
    <row r="51" customFormat="false" ht="13" hidden="false" customHeight="false" outlineLevel="0" collapsed="false">
      <c r="A51" s="234" t="str">
        <f aca="false">'Historical Data'!A68</f>
        <v>Architect</v>
      </c>
      <c r="C51" s="441" t="n">
        <f aca="false">$C$61*'Historical Data'!F68</f>
        <v>0</v>
      </c>
      <c r="D51" s="441" t="n">
        <f aca="false">SUMIF('Time Log'!$H$63:$H$152,A51,'Time Log'!$G$63:$G$152)</f>
        <v>0</v>
      </c>
      <c r="E51" s="415" t="n">
        <f aca="false">D51+'Historical Data'!E68</f>
        <v>0</v>
      </c>
      <c r="F51" s="287" t="n">
        <f aca="false">IF($E$59=0,0,E51/$E$59)</f>
        <v>0</v>
      </c>
    </row>
    <row r="52" customFormat="false" ht="13" hidden="false" customHeight="false" outlineLevel="0" collapsed="false">
      <c r="A52" s="234" t="str">
        <f aca="false">'Historical Data'!A69</f>
        <v>Plan project</v>
      </c>
      <c r="C52" s="441" t="n">
        <f aca="false">$C$61*'Historical Data'!F69</f>
        <v>0</v>
      </c>
      <c r="D52" s="441" t="n">
        <f aca="false">SUMIF('Time Log'!$H$63:$H$152,A52,'Time Log'!$G$63:$G$152)</f>
        <v>0</v>
      </c>
      <c r="E52" s="415" t="n">
        <f aca="false">D52+'Historical Data'!E69</f>
        <v>0</v>
      </c>
      <c r="F52" s="287" t="n">
        <f aca="false">IF($E$59=0,0,E52/$E$59)</f>
        <v>0</v>
      </c>
    </row>
    <row r="53" customFormat="false" ht="13" hidden="false" customHeight="false" outlineLevel="0" collapsed="false">
      <c r="A53" s="234" t="str">
        <f aca="false">'Historical Data'!A70</f>
        <v>Plan iteration</v>
      </c>
      <c r="C53" s="441" t="n">
        <f aca="false">$C$61*'Historical Data'!F70</f>
        <v>0</v>
      </c>
      <c r="D53" s="441" t="n">
        <f aca="false">SUMIF('Time Log'!$H$63:$H$152,A53,'Time Log'!$G$63:$G$152)</f>
        <v>0</v>
      </c>
      <c r="E53" s="415" t="n">
        <f aca="false">D53+'Historical Data'!E70</f>
        <v>0</v>
      </c>
      <c r="F53" s="287" t="n">
        <f aca="false">IF($E$59=0,0,E53/$E$59)</f>
        <v>0</v>
      </c>
    </row>
    <row r="54" customFormat="false" ht="13" hidden="false" customHeight="false" outlineLevel="0" collapsed="false">
      <c r="A54" s="234" t="str">
        <f aca="false">'Historical Data'!A71</f>
        <v>Construct</v>
      </c>
      <c r="C54" s="441" t="n">
        <f aca="false">$C$61*'Historical Data'!F71</f>
        <v>0</v>
      </c>
      <c r="D54" s="441" t="n">
        <f aca="false">SUMIF('Time Log'!$H$63:$H$152,A54,'Time Log'!$G$63:$G$152)</f>
        <v>0</v>
      </c>
      <c r="E54" s="415" t="n">
        <f aca="false">D54+'Historical Data'!E71</f>
        <v>0</v>
      </c>
      <c r="F54" s="287" t="n">
        <f aca="false">IF($E$59=0,0,E54/$E$59)</f>
        <v>0</v>
      </c>
    </row>
    <row r="55" customFormat="false" ht="13" hidden="false" customHeight="false" outlineLevel="0" collapsed="false">
      <c r="A55" s="234" t="str">
        <f aca="false">'Historical Data'!A72</f>
        <v>Refactor</v>
      </c>
      <c r="C55" s="441" t="n">
        <f aca="false">$C$61*'Historical Data'!F72</f>
        <v>0</v>
      </c>
      <c r="D55" s="441" t="n">
        <f aca="false">SUMIF('Time Log'!$H$63:$H$152,A55,'Time Log'!$G$63:$G$152)</f>
        <v>0</v>
      </c>
      <c r="E55" s="415" t="n">
        <f aca="false">D55+'Historical Data'!E72</f>
        <v>0</v>
      </c>
      <c r="F55" s="287" t="n">
        <f aca="false">IF($E$59=0,0,E55/$E$59)</f>
        <v>0</v>
      </c>
    </row>
    <row r="56" customFormat="false" ht="13" hidden="false" customHeight="false" outlineLevel="0" collapsed="false">
      <c r="A56" s="234" t="str">
        <f aca="false">'Historical Data'!A73</f>
        <v>Review</v>
      </c>
      <c r="C56" s="441" t="n">
        <f aca="false">$C$61*'Historical Data'!F73</f>
        <v>0</v>
      </c>
      <c r="D56" s="441" t="n">
        <f aca="false">SUMIF('Time Log'!$H$63:$H$152,A56,'Time Log'!$G$63:$G$152)</f>
        <v>0</v>
      </c>
      <c r="E56" s="415" t="n">
        <f aca="false">D56+'Historical Data'!E73</f>
        <v>0</v>
      </c>
      <c r="F56" s="287" t="n">
        <f aca="false">IF($E$59=0,0,E56/$E$59)</f>
        <v>0</v>
      </c>
    </row>
    <row r="57" customFormat="false" ht="13" hidden="false" customHeight="false" outlineLevel="0" collapsed="false">
      <c r="A57" s="234" t="str">
        <f aca="false">'Historical Data'!A74</f>
        <v>Integration test</v>
      </c>
      <c r="C57" s="441" t="n">
        <f aca="false">$C$61*'Historical Data'!F74</f>
        <v>0</v>
      </c>
      <c r="D57" s="441" t="n">
        <f aca="false">SUMIF('Time Log'!$H$63:$H$152,A57,'Time Log'!$G$63:$G$152)</f>
        <v>0</v>
      </c>
      <c r="E57" s="415" t="n">
        <f aca="false">D57+'Historical Data'!E74</f>
        <v>0</v>
      </c>
      <c r="F57" s="287" t="n">
        <f aca="false">IF($E$59=0,0,E57/$E$59)</f>
        <v>0</v>
      </c>
    </row>
    <row r="58" customFormat="false" ht="13" hidden="false" customHeight="false" outlineLevel="0" collapsed="false">
      <c r="A58" s="234" t="str">
        <f aca="false">'Historical Data'!A75</f>
        <v>Repattern</v>
      </c>
      <c r="C58" s="441" t="n">
        <f aca="false">$C$61*'Historical Data'!F75</f>
        <v>0</v>
      </c>
      <c r="D58" s="441" t="n">
        <f aca="false">SUMIF('Time Log'!$H$63:$H$152,A58,'Time Log'!$G$63:$G$152)</f>
        <v>0</v>
      </c>
      <c r="E58" s="415" t="n">
        <f aca="false">D58+'Historical Data'!E75</f>
        <v>0</v>
      </c>
      <c r="F58" s="287" t="n">
        <f aca="false">IF($E$59=0,0,E58/$E$59)</f>
        <v>0</v>
      </c>
    </row>
    <row r="59" customFormat="false" ht="13" hidden="false" customHeight="false" outlineLevel="0" collapsed="false">
      <c r="A59" s="234" t="str">
        <f aca="false">'Historical Data'!A76</f>
        <v>Postmortem</v>
      </c>
      <c r="C59" s="441" t="n">
        <f aca="false">$C$61*'Historical Data'!F76</f>
        <v>0</v>
      </c>
      <c r="D59" s="441" t="n">
        <f aca="false">SUMIF('Time Log'!$H$63:$H$152,A59,'Time Log'!$G$63:$G$152)</f>
        <v>0</v>
      </c>
      <c r="E59" s="415" t="n">
        <f aca="false">D59+'Historical Data'!E76</f>
        <v>0</v>
      </c>
      <c r="F59" s="287" t="n">
        <f aca="false">IF($E$59=0,0,E59/$E$59)</f>
        <v>0</v>
      </c>
    </row>
    <row r="60" customFormat="false" ht="13" hidden="false" customHeight="false" outlineLevel="0" collapsed="false">
      <c r="A60" s="234" t="str">
        <f aca="false">'Historical Data'!A77</f>
        <v>Sandbox</v>
      </c>
      <c r="C60" s="441" t="n">
        <f aca="false">$C$61*'Historical Data'!F77</f>
        <v>0</v>
      </c>
      <c r="D60" s="441" t="n">
        <f aca="false">SUMIF('Time Log'!$H$63:$H$152,A60,'Time Log'!$G$63:$G$152)</f>
        <v>0</v>
      </c>
      <c r="E60" s="415" t="n">
        <f aca="false">D60+'Historical Data'!E77</f>
        <v>0</v>
      </c>
      <c r="F60" s="287" t="n">
        <f aca="false">IF($E$59=0,0,E60/$E$59)</f>
        <v>0</v>
      </c>
    </row>
    <row r="61" customFormat="false" ht="13" hidden="false" customHeight="false" outlineLevel="0" collapsed="false">
      <c r="A61" s="234" t="str">
        <f aca="false">'Historical Data'!A78</f>
        <v>TOTAL</v>
      </c>
      <c r="C61" s="441" t="n">
        <f aca="false">ArcEstimation!D116</f>
        <v>0</v>
      </c>
      <c r="D61" s="441" t="n">
        <f aca="false">SUM(D50:D60)</f>
        <v>0</v>
      </c>
      <c r="E61" s="441" t="n">
        <f aca="false">D61+'Historical Data'!E78</f>
        <v>0</v>
      </c>
      <c r="F61" s="287" t="n">
        <f aca="false">IF($E$59=0,0,E61/$E$59)</f>
        <v>0</v>
      </c>
    </row>
    <row r="62" customFormat="false" ht="13" hidden="false" customHeight="false" outlineLevel="0" collapsed="false">
      <c r="C62" s="361"/>
      <c r="D62" s="361"/>
      <c r="E62" s="26"/>
    </row>
    <row r="63" customFormat="false" ht="13" hidden="false" customHeight="false" outlineLevel="0" collapsed="false">
      <c r="A63" s="277" t="str">
        <f aca="false">'Historical Data'!A81</f>
        <v>Changes traced to the activities below:</v>
      </c>
      <c r="B63" s="277"/>
      <c r="C63" s="277"/>
      <c r="D63" s="277"/>
      <c r="F63" s="277"/>
      <c r="H63" s="277"/>
    </row>
    <row r="64" customFormat="false" ht="13" hidden="false" customHeight="false" outlineLevel="0" collapsed="false">
      <c r="A64" s="234" t="str">
        <f aca="false">'Historical Data'!A82</f>
        <v>Analyze</v>
      </c>
      <c r="D64" s="290" t="n">
        <f aca="false">COUNTIF('Change Log'!$D$61:$D$61,A64)</f>
        <v>0</v>
      </c>
      <c r="E64" s="290" t="n">
        <f aca="false">D64+'Historical Data'!E82</f>
        <v>0</v>
      </c>
    </row>
    <row r="65" customFormat="false" ht="13" hidden="false" customHeight="false" outlineLevel="0" collapsed="false">
      <c r="A65" s="234" t="str">
        <f aca="false">'Historical Data'!A83</f>
        <v>Architect</v>
      </c>
      <c r="D65" s="290" t="n">
        <f aca="false">COUNTIF('Change Log'!$D$61:$D$61,A65)</f>
        <v>0</v>
      </c>
      <c r="E65" s="290" t="n">
        <f aca="false">D65+'Historical Data'!E83</f>
        <v>0</v>
      </c>
    </row>
    <row r="66" customFormat="false" ht="13" hidden="false" customHeight="false" outlineLevel="0" collapsed="false">
      <c r="A66" s="234" t="str">
        <f aca="false">'Historical Data'!A84</f>
        <v>Plan project</v>
      </c>
      <c r="B66" s="25"/>
      <c r="C66" s="25"/>
      <c r="D66" s="290" t="n">
        <f aca="false">COUNTIF('Change Log'!$D$61:$D$61,A66)</f>
        <v>0</v>
      </c>
      <c r="E66" s="290" t="n">
        <f aca="false">D66+'Historical Data'!E84</f>
        <v>0</v>
      </c>
      <c r="F66" s="25"/>
      <c r="H66" s="25"/>
    </row>
    <row r="67" customFormat="false" ht="13" hidden="false" customHeight="false" outlineLevel="0" collapsed="false">
      <c r="A67" s="234" t="str">
        <f aca="false">'Historical Data'!A85</f>
        <v>Plan iteration</v>
      </c>
      <c r="D67" s="290" t="n">
        <f aca="false">COUNTIF('Change Log'!$D$61:$D$61,A67)</f>
        <v>0</v>
      </c>
      <c r="E67" s="290" t="n">
        <f aca="false">D67+'Historical Data'!E85</f>
        <v>0</v>
      </c>
    </row>
    <row r="68" customFormat="false" ht="13" hidden="false" customHeight="false" outlineLevel="0" collapsed="false">
      <c r="A68" s="234" t="str">
        <f aca="false">'Historical Data'!A86</f>
        <v>Construct</v>
      </c>
      <c r="D68" s="290" t="n">
        <f aca="false">COUNTIF('Change Log'!$D$61:$D$61,A68)</f>
        <v>0</v>
      </c>
      <c r="E68" s="290" t="n">
        <f aca="false">D68+'Historical Data'!E86</f>
        <v>0</v>
      </c>
    </row>
    <row r="69" customFormat="false" ht="13" hidden="false" customHeight="false" outlineLevel="0" collapsed="false">
      <c r="A69" s="234" t="str">
        <f aca="false">'Historical Data'!A87</f>
        <v>Refactor</v>
      </c>
      <c r="D69" s="290" t="n">
        <f aca="false">COUNTIF('Change Log'!$D$61:$D$61,A69)</f>
        <v>0</v>
      </c>
      <c r="E69" s="290" t="n">
        <f aca="false">D69+'Historical Data'!E87</f>
        <v>0</v>
      </c>
    </row>
    <row r="70" customFormat="false" ht="13" hidden="false" customHeight="false" outlineLevel="0" collapsed="false">
      <c r="A70" s="234" t="str">
        <f aca="false">'Historical Data'!A88</f>
        <v>Review</v>
      </c>
      <c r="D70" s="290" t="n">
        <f aca="false">COUNTIF('Change Log'!$D$61:$D$61,A70)</f>
        <v>0</v>
      </c>
      <c r="E70" s="290" t="n">
        <f aca="false">D70+'Historical Data'!E88</f>
        <v>0</v>
      </c>
    </row>
    <row r="71" customFormat="false" ht="13" hidden="false" customHeight="false" outlineLevel="0" collapsed="false">
      <c r="A71" s="234" t="str">
        <f aca="false">'Historical Data'!A89</f>
        <v>Integration test</v>
      </c>
      <c r="D71" s="290" t="n">
        <f aca="false">COUNTIF('Change Log'!$D$61:$D$61,A71)</f>
        <v>0</v>
      </c>
      <c r="E71" s="290" t="n">
        <f aca="false">D71+'Historical Data'!E89</f>
        <v>0</v>
      </c>
    </row>
    <row r="72" customFormat="false" ht="13" hidden="false" customHeight="false" outlineLevel="0" collapsed="false">
      <c r="A72" s="234" t="str">
        <f aca="false">'Historical Data'!A90</f>
        <v>Repattern</v>
      </c>
      <c r="D72" s="290" t="n">
        <f aca="false">COUNTIF('Change Log'!$D$61:$D$61,A72)</f>
        <v>0</v>
      </c>
      <c r="E72" s="290" t="n">
        <f aca="false">D72+'Historical Data'!E90</f>
        <v>0</v>
      </c>
    </row>
    <row r="73" customFormat="false" ht="13" hidden="false" customHeight="false" outlineLevel="0" collapsed="false">
      <c r="A73" s="234" t="str">
        <f aca="false">'Historical Data'!A91</f>
        <v>Postmortem</v>
      </c>
      <c r="D73" s="290" t="n">
        <f aca="false">COUNTIF('Change Log'!$D$61:$D$61,A73)</f>
        <v>0</v>
      </c>
      <c r="E73" s="290" t="n">
        <f aca="false">D73+'Historical Data'!E91</f>
        <v>0</v>
      </c>
    </row>
    <row r="74" customFormat="false" ht="13" hidden="false" customHeight="false" outlineLevel="0" collapsed="false">
      <c r="A74" s="234" t="str">
        <f aca="false">'Historical Data'!A92</f>
        <v>Sandbox</v>
      </c>
      <c r="B74" s="277"/>
      <c r="C74" s="277"/>
      <c r="D74" s="290" t="n">
        <f aca="false">COUNTIF('Change Log'!$D$61:$D$61,A74)</f>
        <v>0</v>
      </c>
      <c r="E74" s="290" t="n">
        <f aca="false">D74+'Historical Data'!E92</f>
        <v>0</v>
      </c>
      <c r="F74" s="277"/>
      <c r="H74" s="277"/>
    </row>
    <row r="75" customFormat="false" ht="13" hidden="false" customHeight="false" outlineLevel="0" collapsed="false">
      <c r="A75" s="234" t="str">
        <f aca="false">'Historical Data'!A93</f>
        <v>TOTAL</v>
      </c>
      <c r="B75" s="277"/>
      <c r="C75" s="277"/>
      <c r="D75" s="290" t="n">
        <f aca="false">SUM(D64:D74)</f>
        <v>0</v>
      </c>
      <c r="E75" s="290" t="n">
        <f aca="false">D75+'Historical Data'!E93</f>
        <v>0</v>
      </c>
      <c r="F75" s="277"/>
      <c r="H75" s="277"/>
    </row>
    <row r="76" customFormat="false" ht="13" hidden="false" customHeight="false" outlineLevel="0" collapsed="false">
      <c r="A76" s="277"/>
      <c r="B76" s="277"/>
      <c r="C76" s="277"/>
      <c r="D76" s="277"/>
      <c r="E76" s="290"/>
      <c r="F76" s="277"/>
      <c r="H76" s="277"/>
    </row>
    <row r="77" customFormat="false" ht="13" hidden="false" customHeight="false" outlineLevel="0" collapsed="false">
      <c r="A77" s="277" t="str">
        <f aca="false">'Historical Data'!A96</f>
        <v>Changes implemented in the activities below:</v>
      </c>
      <c r="B77" s="277"/>
      <c r="C77" s="277"/>
      <c r="D77" s="277"/>
      <c r="E77" s="290"/>
      <c r="F77" s="277"/>
      <c r="H77" s="277"/>
    </row>
    <row r="78" customFormat="false" ht="13" hidden="false" customHeight="false" outlineLevel="0" collapsed="false">
      <c r="A78" s="234" t="str">
        <f aca="false">'Historical Data'!A97</f>
        <v>Analyze</v>
      </c>
      <c r="D78" s="290" t="n">
        <f aca="false">COUNTIF('Change Log'!$F$61:$F$61,A78)</f>
        <v>0</v>
      </c>
      <c r="E78" s="290" t="n">
        <f aca="false">D78+'Historical Data'!E97</f>
        <v>0</v>
      </c>
    </row>
    <row r="79" customFormat="false" ht="13" hidden="false" customHeight="false" outlineLevel="0" collapsed="false">
      <c r="A79" s="234" t="str">
        <f aca="false">'Historical Data'!A98</f>
        <v>Architect</v>
      </c>
      <c r="D79" s="290" t="n">
        <f aca="false">COUNTIF('Change Log'!$F$61:$F$61,A79)</f>
        <v>0</v>
      </c>
      <c r="E79" s="290" t="n">
        <f aca="false">D79+'Historical Data'!E98</f>
        <v>0</v>
      </c>
    </row>
    <row r="80" customFormat="false" ht="13" hidden="false" customHeight="false" outlineLevel="0" collapsed="false">
      <c r="A80" s="234" t="str">
        <f aca="false">'Historical Data'!A99</f>
        <v>Plan project</v>
      </c>
      <c r="D80" s="290" t="n">
        <f aca="false">COUNTIF('Change Log'!$F$61:$F$61,A80)</f>
        <v>0</v>
      </c>
      <c r="E80" s="290" t="n">
        <f aca="false">D80+'Historical Data'!E99</f>
        <v>0</v>
      </c>
    </row>
    <row r="81" customFormat="false" ht="13" hidden="false" customHeight="false" outlineLevel="0" collapsed="false">
      <c r="A81" s="234" t="str">
        <f aca="false">'Historical Data'!A100</f>
        <v>Plan iteration</v>
      </c>
      <c r="D81" s="290" t="n">
        <f aca="false">COUNTIF('Change Log'!$F$61:$F$61,A81)</f>
        <v>0</v>
      </c>
      <c r="E81" s="290" t="n">
        <f aca="false">D81+'Historical Data'!E100</f>
        <v>0</v>
      </c>
    </row>
    <row r="82" customFormat="false" ht="13" hidden="false" customHeight="false" outlineLevel="0" collapsed="false">
      <c r="A82" s="234" t="str">
        <f aca="false">'Historical Data'!A101</f>
        <v>Construct</v>
      </c>
      <c r="D82" s="290" t="n">
        <f aca="false">COUNTIF('Change Log'!$F$61:$F$61,A82)</f>
        <v>0</v>
      </c>
      <c r="E82" s="290" t="n">
        <f aca="false">D82+'Historical Data'!E101</f>
        <v>0</v>
      </c>
    </row>
    <row r="83" customFormat="false" ht="13" hidden="false" customHeight="false" outlineLevel="0" collapsed="false">
      <c r="A83" s="234" t="str">
        <f aca="false">'Historical Data'!A102</f>
        <v>Refactor</v>
      </c>
      <c r="D83" s="290" t="n">
        <f aca="false">COUNTIF('Change Log'!$F$61:$F$61,A83)</f>
        <v>0</v>
      </c>
      <c r="E83" s="290" t="n">
        <f aca="false">D83+'Historical Data'!E102</f>
        <v>0</v>
      </c>
    </row>
    <row r="84" customFormat="false" ht="13" hidden="false" customHeight="false" outlineLevel="0" collapsed="false">
      <c r="A84" s="234" t="str">
        <f aca="false">'Historical Data'!A103</f>
        <v>Review</v>
      </c>
      <c r="D84" s="290" t="n">
        <f aca="false">COUNTIF('Change Log'!$F$61:$F$61,A84)</f>
        <v>0</v>
      </c>
      <c r="E84" s="290" t="n">
        <f aca="false">D84+'Historical Data'!E103</f>
        <v>0</v>
      </c>
    </row>
    <row r="85" customFormat="false" ht="13" hidden="false" customHeight="false" outlineLevel="0" collapsed="false">
      <c r="A85" s="234" t="str">
        <f aca="false">'Historical Data'!A104</f>
        <v>Integration test</v>
      </c>
      <c r="D85" s="290" t="n">
        <f aca="false">COUNTIF('Change Log'!$F$61:$F$61,A85)</f>
        <v>0</v>
      </c>
      <c r="E85" s="290" t="n">
        <f aca="false">D85+'Historical Data'!E104</f>
        <v>0</v>
      </c>
    </row>
    <row r="86" customFormat="false" ht="13" hidden="false" customHeight="false" outlineLevel="0" collapsed="false">
      <c r="A86" s="234" t="str">
        <f aca="false">'Historical Data'!A105</f>
        <v>Repattern</v>
      </c>
      <c r="D86" s="290" t="n">
        <f aca="false">COUNTIF('Change Log'!$F$61:$F$61,A86)</f>
        <v>0</v>
      </c>
      <c r="E86" s="290" t="n">
        <f aca="false">D86+'Historical Data'!E105</f>
        <v>0</v>
      </c>
    </row>
    <row r="87" customFormat="false" ht="13" hidden="false" customHeight="false" outlineLevel="0" collapsed="false">
      <c r="A87" s="234" t="str">
        <f aca="false">'Historical Data'!A106</f>
        <v>Postmortem</v>
      </c>
      <c r="D87" s="290" t="n">
        <f aca="false">COUNTIF('Change Log'!$F$61:$F$61,A87)</f>
        <v>0</v>
      </c>
      <c r="E87" s="290" t="n">
        <f aca="false">D87+'Historical Data'!E106</f>
        <v>0</v>
      </c>
    </row>
    <row r="88" customFormat="false" ht="13" hidden="false" customHeight="false" outlineLevel="0" collapsed="false">
      <c r="A88" s="234" t="str">
        <f aca="false">'Historical Data'!A107</f>
        <v>Sandbox</v>
      </c>
      <c r="D88" s="290" t="n">
        <f aca="false">COUNTIF('Change Log'!$F$61:$F$61,A88)</f>
        <v>0</v>
      </c>
      <c r="E88" s="290" t="n">
        <f aca="false">D88+'Historical Data'!E107</f>
        <v>0</v>
      </c>
    </row>
    <row r="89" customFormat="false" ht="13" hidden="false" customHeight="false" outlineLevel="0" collapsed="false">
      <c r="A89" s="234" t="str">
        <f aca="false">'Historical Data'!A108</f>
        <v>TOTAL</v>
      </c>
      <c r="D89" s="290" t="n">
        <f aca="false">SUM(D78:D88)</f>
        <v>0</v>
      </c>
      <c r="E89" s="290" t="n">
        <f aca="false">D89+'Historical Data'!E108</f>
        <v>0</v>
      </c>
    </row>
    <row r="90" customFormat="false" ht="13" hidden="false" customHeight="false" outlineLevel="0" collapsed="false">
      <c r="A90" s="234"/>
    </row>
    <row r="91" customFormat="false" ht="13" hidden="false" customHeight="false" outlineLevel="0" collapsed="false">
      <c r="A91" s="234"/>
    </row>
  </sheetData>
  <sheetProtection sheet="true" objects="true" scenarios="true"/>
  <mergeCells count="2">
    <mergeCell ref="A1:C1"/>
    <mergeCell ref="A3:B3"/>
  </mergeCells>
  <dataValidations count="2">
    <dataValidation allowBlank="true" error="Value must be an integer greater than or equal to zero." errorTitle=".GE. zero integer" operator="greaterThanOrEqual" showDropDown="false" showErrorMessage="true" showInputMessage="false" sqref="C50:C60" type="none">
      <formula1>0</formula1>
      <formula2>0</formula2>
    </dataValidation>
    <dataValidation allowBlank="true" error="Value must be an integer greater than or equal to zero." errorTitle=".GE. zero" operator="greaterThanOrEqual" showDropDown="false" showErrorMessage="true" showInputMessage="false" sqref="D50:D60 D64:D75 D78:D89"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135"/>
  <sheetViews>
    <sheetView showFormulas="false" showGridLines="false" showRowColHeaders="true" showZeros="true" rightToLeft="false" tabSelected="false" showOutlineSymbols="true" defaultGridColor="true" view="normal" topLeftCell="A45" colorId="64" zoomScale="130" zoomScaleNormal="130" zoomScalePageLayoutView="100" workbookViewId="0">
      <selection pane="topLeft" activeCell="B61" activeCellId="0" sqref="B61"/>
    </sheetView>
  </sheetViews>
  <sheetFormatPr defaultColWidth="6.34375" defaultRowHeight="13" zeroHeight="false" outlineLevelRow="0" outlineLevelCol="0"/>
  <cols>
    <col collapsed="false" customWidth="true" hidden="false" outlineLevel="0" max="1" min="1" style="24" width="8.67"/>
    <col collapsed="false" customWidth="true" hidden="false" outlineLevel="0" max="2" min="2" style="24" width="11.5"/>
    <col collapsed="false" customWidth="true" hidden="false" outlineLevel="0" max="3" min="3" style="24" width="22.83"/>
    <col collapsed="false" customWidth="true" hidden="false" outlineLevel="0" max="4" min="4" style="24" width="14.01"/>
    <col collapsed="false" customWidth="true" hidden="false" outlineLevel="0" max="5" min="5" style="24" width="15.34"/>
    <col collapsed="false" customWidth="true" hidden="false" outlineLevel="0" max="6" min="6" style="24" width="16.16"/>
    <col collapsed="false" customWidth="true" hidden="false" outlineLevel="0" max="7" min="7" style="24" width="17.33"/>
    <col collapsed="false" customWidth="true" hidden="false" outlineLevel="0" max="8" min="8" style="24" width="14.34"/>
    <col collapsed="false" customWidth="true" hidden="false" outlineLevel="0" max="9" min="9" style="24" width="15.49"/>
    <col collapsed="false" customWidth="true" hidden="false" outlineLevel="0" max="10" min="10" style="24" width="49.34"/>
    <col collapsed="false" customWidth="true" hidden="false" outlineLevel="0" max="11" min="11" style="24" width="23.66"/>
    <col collapsed="false" customWidth="false" hidden="false" outlineLevel="0" max="1024" min="12" style="24" width="6.34"/>
  </cols>
  <sheetData>
    <row r="1" customFormat="false" ht="11" hidden="true" customHeight="true" outlineLevel="0" collapsed="false">
      <c r="A1" s="24" t="str">
        <f aca="false">Constants!A1</f>
        <v>Constants</v>
      </c>
      <c r="B1" s="24" t="str">
        <f aca="false">Constants!B1</f>
        <v> </v>
      </c>
      <c r="C1" s="24" t="str">
        <f aca="false">Constants!D1</f>
        <v> </v>
      </c>
      <c r="D1" s="24" t="str">
        <f aca="false">Constants!E1</f>
        <v> </v>
      </c>
      <c r="E1" s="24" t="str">
        <f aca="false">Constants!F1</f>
        <v> </v>
      </c>
      <c r="F1" s="24" t="n">
        <f aca="false">Constants!G1</f>
        <v>0</v>
      </c>
      <c r="G1" s="24" t="str">
        <f aca="false">Constants!I1</f>
        <v> </v>
      </c>
      <c r="H1" s="24" t="str">
        <f aca="false">Constants!J1</f>
        <v> </v>
      </c>
      <c r="I1" s="24" t="str">
        <f aca="false">Constants!K1</f>
        <v> </v>
      </c>
    </row>
    <row r="2" customFormat="false" ht="11" hidden="true" customHeight="true" outlineLevel="0" collapsed="false">
      <c r="A2" s="24" t="str">
        <f aca="false">Constants!A2</f>
        <v>Start date:</v>
      </c>
      <c r="B2" s="24" t="n">
        <f aca="false">Constants!B2</f>
        <v>36526</v>
      </c>
      <c r="C2" s="24" t="str">
        <f aca="false">Constants!D2</f>
        <v> </v>
      </c>
      <c r="D2" s="24" t="str">
        <f aca="false">Constants!E2</f>
        <v>Grades:</v>
      </c>
      <c r="E2" s="24" t="str">
        <f aca="false">Constants!F2</f>
        <v>AA</v>
      </c>
      <c r="F2" s="24" t="n">
        <f aca="false">Constants!G2</f>
        <v>1</v>
      </c>
      <c r="G2" s="24" t="n">
        <f aca="false">Constants!I2</f>
        <v>0</v>
      </c>
      <c r="H2" s="24" t="n">
        <f aca="false">Constants!J2</f>
        <v>44462</v>
      </c>
      <c r="I2" s="24" t="n">
        <f aca="false">Constants!K2</f>
        <v>0</v>
      </c>
    </row>
    <row r="3" customFormat="false" ht="11" hidden="true" customHeight="true" outlineLevel="0" collapsed="false">
      <c r="A3" s="24" t="str">
        <f aca="false">Constants!A3</f>
        <v>End date:</v>
      </c>
      <c r="B3" s="24" t="n">
        <f aca="false">Constants!B3</f>
        <v>73051</v>
      </c>
      <c r="C3" s="24" t="str">
        <f aca="false">Constants!D3</f>
        <v> </v>
      </c>
      <c r="D3" s="24" t="str">
        <f aca="false">Constants!E3</f>
        <v> </v>
      </c>
      <c r="E3" s="24" t="str">
        <f aca="false">Constants!F3</f>
        <v>A</v>
      </c>
      <c r="F3" s="24" t="n">
        <f aca="false">Constants!G3</f>
        <v>0.95</v>
      </c>
      <c r="G3" s="24" t="n">
        <f aca="false">Constants!I3</f>
        <v>0</v>
      </c>
      <c r="H3" s="24" t="n">
        <f aca="false">Constants!J3</f>
        <v>0</v>
      </c>
      <c r="I3" s="24" t="n">
        <f aca="false">Constants!K3</f>
        <v>0</v>
      </c>
    </row>
    <row r="4" customFormat="false" ht="11" hidden="true" customHeight="true" outlineLevel="0" collapsed="false">
      <c r="A4" s="24" t="str">
        <f aca="false">Constants!A4</f>
        <v>Phases:</v>
      </c>
      <c r="B4" s="24" t="str">
        <f aca="false">Constants!B4</f>
        <v>Analyze</v>
      </c>
      <c r="C4" s="24" t="str">
        <f aca="false">Constants!D4</f>
        <v>Identifying customer needs</v>
      </c>
      <c r="D4" s="24" t="str">
        <f aca="false">Constants!E4</f>
        <v> </v>
      </c>
      <c r="E4" s="24" t="str">
        <f aca="false">Constants!F4</f>
        <v>AB</v>
      </c>
      <c r="F4" s="24" t="n">
        <f aca="false">Constants!G4</f>
        <v>0.9</v>
      </c>
      <c r="G4" s="24" t="n">
        <f aca="false">Constants!I4</f>
        <v>0</v>
      </c>
      <c r="H4" s="24" t="n">
        <f aca="false">Constants!J4</f>
        <v>0</v>
      </c>
      <c r="I4" s="24" t="n">
        <f aca="false">Constants!K4</f>
        <v>0</v>
      </c>
    </row>
    <row r="5" customFormat="false" ht="11" hidden="true" customHeight="true" outlineLevel="0" collapsed="false">
      <c r="A5" s="24" t="str">
        <f aca="false">Constants!A5</f>
        <v> </v>
      </c>
      <c r="B5" s="24" t="str">
        <f aca="false">Constants!B5</f>
        <v>Architect</v>
      </c>
      <c r="C5" s="24" t="str">
        <f aca="false">Constants!D5</f>
        <v>High-level design</v>
      </c>
      <c r="D5" s="24" t="str">
        <f aca="false">Constants!E5</f>
        <v> </v>
      </c>
      <c r="E5" s="24" t="str">
        <f aca="false">Constants!F5</f>
        <v>B</v>
      </c>
      <c r="F5" s="24" t="n">
        <f aca="false">Constants!G5</f>
        <v>0.85</v>
      </c>
      <c r="G5" s="24" t="n">
        <f aca="false">Constants!I5</f>
        <v>0</v>
      </c>
      <c r="H5" s="24" t="n">
        <f aca="false">Constants!J5</f>
        <v>0</v>
      </c>
      <c r="I5" s="24" t="n">
        <f aca="false">Constants!K5</f>
        <v>0</v>
      </c>
    </row>
    <row r="6" customFormat="false" ht="11" hidden="true" customHeight="true" outlineLevel="0" collapsed="false">
      <c r="A6" s="24" t="str">
        <f aca="false">Constants!A6</f>
        <v> </v>
      </c>
      <c r="B6" s="24" t="str">
        <f aca="false">Constants!B6</f>
        <v>Plan project</v>
      </c>
      <c r="C6" s="24" t="str">
        <f aca="false">Constants!D6</f>
        <v>Determine actions/effort for project duration</v>
      </c>
      <c r="D6" s="24" t="str">
        <f aca="false">Constants!E6</f>
        <v> </v>
      </c>
      <c r="E6" s="24" t="str">
        <f aca="false">Constants!F6</f>
        <v>BC</v>
      </c>
      <c r="F6" s="24" t="n">
        <f aca="false">Constants!G6</f>
        <v>0.8</v>
      </c>
      <c r="G6" s="24" t="n">
        <f aca="false">Constants!I6</f>
        <v>0</v>
      </c>
      <c r="H6" s="24" t="n">
        <f aca="false">Constants!J6</f>
        <v>0</v>
      </c>
      <c r="I6" s="24" t="n">
        <f aca="false">Constants!K6</f>
        <v>0</v>
      </c>
    </row>
    <row r="7" customFormat="false" ht="11" hidden="true" customHeight="true" outlineLevel="0" collapsed="false">
      <c r="A7" s="24" t="str">
        <f aca="false">Constants!A7</f>
        <v> </v>
      </c>
      <c r="B7" s="24" t="str">
        <f aca="false">Constants!B7</f>
        <v>Plan iteration</v>
      </c>
      <c r="C7" s="24" t="str">
        <f aca="false">Constants!D7</f>
        <v>Determine actions/effort this iteration</v>
      </c>
      <c r="D7" s="24" t="str">
        <f aca="false">Constants!E7</f>
        <v> </v>
      </c>
      <c r="E7" s="24" t="str">
        <f aca="false">Constants!F7</f>
        <v>C</v>
      </c>
      <c r="F7" s="24" t="n">
        <f aca="false">Constants!G7</f>
        <v>0.75</v>
      </c>
      <c r="G7" s="24" t="n">
        <f aca="false">Constants!I7</f>
        <v>0</v>
      </c>
      <c r="H7" s="24" t="n">
        <f aca="false">Constants!J7</f>
        <v>0</v>
      </c>
      <c r="I7" s="24" t="n">
        <f aca="false">Constants!K7</f>
        <v>0</v>
      </c>
    </row>
    <row r="8" customFormat="false" ht="11" hidden="true" customHeight="true" outlineLevel="0" collapsed="false">
      <c r="A8" s="24" t="str">
        <f aca="false">Constants!A8</f>
        <v> </v>
      </c>
      <c r="B8" s="24" t="str">
        <f aca="false">Constants!B8</f>
        <v>Construct</v>
      </c>
      <c r="C8" s="24" t="str">
        <f aca="false">Constants!D8</f>
        <v>Low-level design, coding, unit testing</v>
      </c>
      <c r="D8" s="24" t="str">
        <f aca="false">Constants!E8</f>
        <v> </v>
      </c>
      <c r="E8" s="24" t="str">
        <f aca="false">Constants!F8</f>
        <v>CD</v>
      </c>
      <c r="F8" s="24" t="n">
        <f aca="false">Constants!G8</f>
        <v>0.7</v>
      </c>
      <c r="G8" s="24" t="n">
        <f aca="false">Constants!H8</f>
        <v>44453</v>
      </c>
      <c r="H8" s="24" t="n">
        <f aca="false">Constants!I9</f>
        <v>1</v>
      </c>
      <c r="I8" s="24" t="n">
        <f aca="false">Constants!J8</f>
        <v>0</v>
      </c>
    </row>
    <row r="9" customFormat="false" ht="11" hidden="true" customHeight="true" outlineLevel="0" collapsed="false">
      <c r="A9" s="24" t="str">
        <f aca="false">Constants!A9</f>
        <v> </v>
      </c>
      <c r="B9" s="24" t="str">
        <f aca="false">Constants!B9</f>
        <v>Refactor</v>
      </c>
      <c r="C9" s="24" t="str">
        <f aca="false">Constants!D9</f>
        <v>Restructure internal design</v>
      </c>
      <c r="D9" s="24" t="str">
        <f aca="false">Constants!E9</f>
        <v> </v>
      </c>
      <c r="E9" s="24" t="str">
        <f aca="false">Constants!F9</f>
        <v>D</v>
      </c>
      <c r="F9" s="24" t="n">
        <f aca="false">Constants!G9</f>
        <v>0.65</v>
      </c>
      <c r="G9" s="24" t="n">
        <f aca="false">Constants!H9</f>
        <v>44454</v>
      </c>
      <c r="H9" s="24" t="n">
        <f aca="false">Constants!I10</f>
        <v>2</v>
      </c>
      <c r="I9" s="24" t="n">
        <f aca="false">Constants!J9</f>
        <v>5</v>
      </c>
    </row>
    <row r="10" customFormat="false" ht="11" hidden="true" customHeight="true" outlineLevel="0" collapsed="false">
      <c r="A10" s="24" t="str">
        <f aca="false">Constants!A10</f>
        <v> </v>
      </c>
      <c r="B10" s="24" t="str">
        <f aca="false">Constants!B10</f>
        <v>Review</v>
      </c>
      <c r="C10" s="24" t="str">
        <f aca="false">Constants!D10</f>
        <v>Examine test code for risk mitigation</v>
      </c>
      <c r="D10" s="24" t="str">
        <f aca="false">Constants!E10</f>
        <v> </v>
      </c>
      <c r="E10" s="24" t="str">
        <f aca="false">Constants!F10</f>
        <v>F</v>
      </c>
      <c r="F10" s="24" t="n">
        <f aca="false">Constants!G10</f>
        <v>0.5</v>
      </c>
      <c r="G10" s="24" t="n">
        <f aca="false">Constants!H10</f>
        <v>44455</v>
      </c>
      <c r="H10" s="24" t="n">
        <f aca="false">Constants!I11</f>
        <v>3</v>
      </c>
      <c r="I10" s="24" t="n">
        <f aca="false">Constants!J10</f>
        <v>10</v>
      </c>
    </row>
    <row r="11" customFormat="false" ht="11" hidden="true" customHeight="true" outlineLevel="0" collapsed="false">
      <c r="A11" s="24" t="str">
        <f aca="false">Constants!A11</f>
        <v> </v>
      </c>
      <c r="B11" s="24" t="str">
        <f aca="false">Constants!B11</f>
        <v>Integration test</v>
      </c>
      <c r="C11" s="24" t="str">
        <f aca="false">Constants!D11</f>
        <v>End-to-end test of components to date</v>
      </c>
      <c r="D11" s="24" t="str">
        <f aca="false">Constants!E11</f>
        <v> </v>
      </c>
      <c r="E11" s="24" t="str">
        <f aca="false">Constants!F11</f>
        <v> </v>
      </c>
      <c r="F11" s="24" t="str">
        <f aca="false">Constants!G11</f>
        <v> </v>
      </c>
      <c r="G11" s="24" t="n">
        <f aca="false">Constants!H11</f>
        <v>44456</v>
      </c>
      <c r="H11" s="24" t="n">
        <f aca="false">Constants!I12</f>
        <v>4</v>
      </c>
      <c r="I11" s="24" t="n">
        <f aca="false">Constants!J11</f>
        <v>15</v>
      </c>
    </row>
    <row r="12" customFormat="false" ht="11" hidden="true" customHeight="true" outlineLevel="0" collapsed="false">
      <c r="A12" s="24" t="str">
        <f aca="false">Constants!A12</f>
        <v> </v>
      </c>
      <c r="B12" s="24" t="str">
        <f aca="false">Constants!B12</f>
        <v>Repattern</v>
      </c>
      <c r="C12" s="24" t="str">
        <f aca="false">Constants!D12</f>
        <v>Restructure external design</v>
      </c>
      <c r="D12" s="24" t="str">
        <f aca="false">Constants!E12</f>
        <v> </v>
      </c>
      <c r="E12" s="24" t="str">
        <f aca="false">Constants!F12</f>
        <v> </v>
      </c>
      <c r="F12" s="24" t="str">
        <f aca="false">Constants!G12</f>
        <v> </v>
      </c>
      <c r="G12" s="24" t="n">
        <f aca="false">Constants!H12</f>
        <v>44457</v>
      </c>
      <c r="H12" s="24" t="n">
        <f aca="false">Constants!I13</f>
        <v>5</v>
      </c>
      <c r="I12" s="24" t="n">
        <f aca="false">Constants!J12</f>
        <v>20</v>
      </c>
    </row>
    <row r="13" customFormat="false" ht="11" hidden="true" customHeight="true" outlineLevel="0" collapsed="false">
      <c r="A13" s="24" t="str">
        <f aca="false">Constants!A13</f>
        <v> </v>
      </c>
      <c r="B13" s="24" t="str">
        <f aca="false">Constants!B13</f>
        <v>Postmortem</v>
      </c>
      <c r="C13" s="24" t="str">
        <f aca="false">Constants!D13</f>
        <v>Capture post-development statistics</v>
      </c>
      <c r="D13" s="24" t="str">
        <f aca="false">Constants!E13</f>
        <v> </v>
      </c>
      <c r="E13" s="24" t="str">
        <f aca="false">Constants!F13</f>
        <v> </v>
      </c>
      <c r="F13" s="24" t="str">
        <f aca="false">Constants!G13</f>
        <v> </v>
      </c>
      <c r="G13" s="24" t="n">
        <f aca="false">Constants!H13</f>
        <v>44458</v>
      </c>
      <c r="H13" s="24" t="n">
        <f aca="false">Constants!I14</f>
        <v>6</v>
      </c>
      <c r="I13" s="24" t="n">
        <f aca="false">Constants!J13</f>
        <v>25</v>
      </c>
    </row>
    <row r="14" customFormat="false" ht="11" hidden="true" customHeight="true" outlineLevel="0" collapsed="false">
      <c r="A14" s="24" t="str">
        <f aca="false">Constants!A14</f>
        <v> </v>
      </c>
      <c r="B14" s="24" t="str">
        <f aca="false">Constants!B14</f>
        <v>Sandbox</v>
      </c>
      <c r="C14" s="24" t="str">
        <f aca="false">Constants!D14</f>
        <v>Prove ideas, try concepts</v>
      </c>
      <c r="D14" s="24" t="str">
        <f aca="false">Constants!E14</f>
        <v> </v>
      </c>
      <c r="E14" s="24" t="str">
        <f aca="false">Constants!F14</f>
        <v> </v>
      </c>
      <c r="F14" s="24" t="str">
        <f aca="false">Constants!G14</f>
        <v> </v>
      </c>
      <c r="G14" s="24" t="n">
        <f aca="false">Constants!H14</f>
        <v>44459</v>
      </c>
      <c r="H14" s="24" t="n">
        <f aca="false">Constants!I15</f>
        <v>7</v>
      </c>
      <c r="I14" s="24" t="n">
        <f aca="false">Constants!J14</f>
        <v>30</v>
      </c>
    </row>
    <row r="15" customFormat="false" ht="11" hidden="true" customHeight="true" outlineLevel="0" collapsed="false">
      <c r="A15" s="24" t="str">
        <f aca="false">Constants!A15</f>
        <v> </v>
      </c>
      <c r="B15" s="24" t="s">
        <v>692</v>
      </c>
      <c r="C15" s="24" t="str">
        <f aca="false">Constants!C15</f>
        <v> </v>
      </c>
      <c r="D15" s="24" t="str">
        <f aca="false">Constants!D15</f>
        <v> </v>
      </c>
      <c r="E15" s="24" t="str">
        <f aca="false">Constants!E15</f>
        <v> </v>
      </c>
      <c r="F15" s="24" t="str">
        <f aca="false">Constants!F15</f>
        <v> </v>
      </c>
      <c r="G15" s="24" t="n">
        <f aca="false">Constants!H15</f>
        <v>44460</v>
      </c>
      <c r="H15" s="24" t="n">
        <f aca="false">Constants!I16</f>
        <v>8</v>
      </c>
      <c r="I15" s="24" t="n">
        <f aca="false">Constants!J15</f>
        <v>35</v>
      </c>
    </row>
    <row r="16" customFormat="false" ht="11" hidden="true" customHeight="true" outlineLevel="0" collapsed="false">
      <c r="A16" s="24" t="str">
        <f aca="false">Constants!A16</f>
        <v> </v>
      </c>
      <c r="B16" s="24" t="str">
        <f aca="false">Constants!B16</f>
        <v> </v>
      </c>
      <c r="C16" s="24" t="str">
        <f aca="false">Constants!C16</f>
        <v> </v>
      </c>
      <c r="D16" s="24" t="str">
        <f aca="false">Constants!D16</f>
        <v> </v>
      </c>
      <c r="E16" s="24" t="str">
        <f aca="false">Constants!E16</f>
        <v> </v>
      </c>
      <c r="F16" s="24" t="str">
        <f aca="false">Constants!F16</f>
        <v> </v>
      </c>
      <c r="G16" s="24" t="n">
        <f aca="false">Constants!H16</f>
        <v>44461</v>
      </c>
      <c r="H16" s="24" t="n">
        <f aca="false">Constants!I17</f>
        <v>9</v>
      </c>
      <c r="I16" s="24" t="n">
        <f aca="false">Constants!J16</f>
        <v>40</v>
      </c>
    </row>
    <row r="17" customFormat="false" ht="11" hidden="true" customHeight="true" outlineLevel="0" collapsed="false">
      <c r="A17" s="24" t="str">
        <f aca="false">Constants!A17</f>
        <v> </v>
      </c>
      <c r="B17" s="24" t="str">
        <f aca="false">Constants!B17</f>
        <v> </v>
      </c>
      <c r="C17" s="24" t="str">
        <f aca="false">Constants!C17</f>
        <v> </v>
      </c>
      <c r="D17" s="24" t="str">
        <f aca="false">Constants!D17</f>
        <v> </v>
      </c>
      <c r="E17" s="24" t="str">
        <f aca="false">Constants!E17</f>
        <v> </v>
      </c>
      <c r="F17" s="24" t="str">
        <f aca="false">Constants!F17</f>
        <v> </v>
      </c>
      <c r="G17" s="24" t="n">
        <f aca="false">Constants!H17</f>
        <v>44462</v>
      </c>
      <c r="H17" s="24" t="n">
        <f aca="false">Constants!I18</f>
        <v>10</v>
      </c>
      <c r="I17" s="24" t="n">
        <f aca="false">Constants!J17</f>
        <v>45</v>
      </c>
    </row>
    <row r="18" customFormat="false" ht="11" hidden="true" customHeight="true" outlineLevel="0" collapsed="false">
      <c r="A18" s="24" t="str">
        <f aca="false">Constants!A18</f>
        <v> </v>
      </c>
      <c r="B18" s="24" t="str">
        <f aca="false">Constants!B18</f>
        <v> </v>
      </c>
      <c r="C18" s="24" t="str">
        <f aca="false">Constants!C18</f>
        <v> </v>
      </c>
      <c r="D18" s="24" t="str">
        <f aca="false">Constants!D18</f>
        <v> </v>
      </c>
      <c r="E18" s="24" t="str">
        <f aca="false">Constants!E18</f>
        <v> </v>
      </c>
      <c r="F18" s="24" t="str">
        <f aca="false">Constants!F18</f>
        <v> </v>
      </c>
      <c r="G18" s="24" t="n">
        <f aca="false">Constants!H18</f>
        <v>44463</v>
      </c>
      <c r="H18" s="24" t="n">
        <f aca="false">Constants!I19</f>
        <v>11</v>
      </c>
      <c r="I18" s="24" t="n">
        <f aca="false">Constants!J18</f>
        <v>50</v>
      </c>
    </row>
    <row r="19" customFormat="false" ht="11" hidden="true" customHeight="true" outlineLevel="0" collapsed="false">
      <c r="A19" s="24" t="str">
        <f aca="false">Constants!A19</f>
        <v>Defect Types:</v>
      </c>
      <c r="B19" s="24" t="str">
        <f aca="false">Constants!B19</f>
        <v>Requirements Change</v>
      </c>
      <c r="C19" s="24" t="str">
        <f aca="false">Constants!C19</f>
        <v>Changes to requirements</v>
      </c>
      <c r="D19" s="24" t="str">
        <f aca="false">Constants!D19</f>
        <v>Iteration</v>
      </c>
      <c r="E19" s="24" t="str">
        <f aca="false">Constants!E19</f>
        <v>NA</v>
      </c>
      <c r="F19" s="24" t="str">
        <f aca="false">Constants!F19</f>
        <v>did not follow </v>
      </c>
      <c r="G19" s="24" t="n">
        <f aca="false">Constants!H19</f>
        <v>44464</v>
      </c>
      <c r="H19" s="24" t="n">
        <f aca="false">Constants!I20</f>
        <v>12</v>
      </c>
      <c r="I19" s="24" t="n">
        <f aca="false">Constants!J19</f>
        <v>55</v>
      </c>
    </row>
    <row r="20" customFormat="false" ht="11" hidden="true" customHeight="true" outlineLevel="0" collapsed="false">
      <c r="A20" s="24" t="str">
        <f aca="false">Constants!A20</f>
        <v> </v>
      </c>
      <c r="B20" s="24" t="str">
        <f aca="false">Constants!B20</f>
        <v>Requirements Clarification</v>
      </c>
      <c r="C20" s="24" t="str">
        <f aca="false">Constants!C20</f>
        <v>Clarifications to requirements</v>
      </c>
      <c r="D20" s="24" t="str">
        <f aca="false">Constants!D20</f>
        <v> </v>
      </c>
      <c r="E20" s="24" t="n">
        <f aca="false">Constants!E20</f>
        <v>1</v>
      </c>
      <c r="F20" s="24" t="str">
        <f aca="false">Constants!F20</f>
        <v>very painful</v>
      </c>
      <c r="G20" s="24" t="n">
        <f aca="false">Constants!H20</f>
        <v>44465</v>
      </c>
      <c r="H20" s="24" t="n">
        <f aca="false">Constants!I21</f>
        <v>13</v>
      </c>
      <c r="I20" s="24" t="n">
        <f aca="false">Constants!J20</f>
        <v>0</v>
      </c>
    </row>
    <row r="21" customFormat="false" ht="11" hidden="true" customHeight="true" outlineLevel="0" collapsed="false">
      <c r="A21" s="24" t="str">
        <f aca="false">Constants!A21</f>
        <v> </v>
      </c>
      <c r="B21" s="24" t="str">
        <f aca="false">Constants!B21</f>
        <v>Product syntax</v>
      </c>
      <c r="C21" s="24" t="str">
        <f aca="false">Constants!C21</f>
        <v>Syntax flaws in the deliverable product</v>
      </c>
      <c r="D21" s="24" t="str">
        <f aca="false">Constants!D21</f>
        <v> </v>
      </c>
      <c r="E21" s="24" t="n">
        <f aca="false">Constants!E21</f>
        <v>2</v>
      </c>
      <c r="F21" s="24" t="str">
        <f aca="false">Constants!F21</f>
        <v>painful</v>
      </c>
      <c r="G21" s="24" t="n">
        <f aca="false">Constants!H21</f>
        <v>44466</v>
      </c>
      <c r="H21" s="24" t="n">
        <f aca="false">Constants!I22</f>
        <v>14</v>
      </c>
      <c r="I21" s="24" t="n">
        <f aca="false">Constants!J21</f>
        <v>0</v>
      </c>
    </row>
    <row r="22" customFormat="false" ht="11" hidden="true" customHeight="true" outlineLevel="0" collapsed="false">
      <c r="A22" s="24" t="str">
        <f aca="false">Constants!A22</f>
        <v> </v>
      </c>
      <c r="B22" s="24" t="str">
        <f aca="false">Constants!B22</f>
        <v>Product logic</v>
      </c>
      <c r="C22" s="24" t="str">
        <f aca="false">Constants!C22</f>
        <v>Logic flaws in the deliverable product</v>
      </c>
      <c r="D22" s="24" t="str">
        <f aca="false">Constants!D22</f>
        <v> </v>
      </c>
      <c r="E22" s="24" t="n">
        <f aca="false">Constants!E22</f>
        <v>3</v>
      </c>
      <c r="F22" s="24" t="str">
        <f aca="false">Constants!F22</f>
        <v>neutral</v>
      </c>
      <c r="G22" s="24" t="n">
        <f aca="false">Constants!H22</f>
        <v>44467</v>
      </c>
      <c r="H22" s="24" t="n">
        <f aca="false">Constants!I23</f>
        <v>15</v>
      </c>
      <c r="I22" s="24" t="n">
        <f aca="false">Constants!J22</f>
        <v>0</v>
      </c>
    </row>
    <row r="23" customFormat="false" ht="11" hidden="true" customHeight="true" outlineLevel="0" collapsed="false">
      <c r="A23" s="24" t="str">
        <f aca="false">Constants!A23</f>
        <v> </v>
      </c>
      <c r="B23" s="24" t="str">
        <f aca="false">Constants!B23</f>
        <v>Product interface</v>
      </c>
      <c r="C23" s="24" t="str">
        <f aca="false">Constants!C23</f>
        <v>Flaws in the interface of a component of the deliverable product</v>
      </c>
      <c r="D23" s="24" t="str">
        <f aca="false">Constants!D23</f>
        <v> </v>
      </c>
      <c r="E23" s="24" t="n">
        <f aca="false">Constants!E23</f>
        <v>4</v>
      </c>
      <c r="F23" s="24" t="str">
        <f aca="false">Constants!F23</f>
        <v>helpful</v>
      </c>
      <c r="G23" s="24" t="n">
        <f aca="false">Constants!H23</f>
        <v>44468</v>
      </c>
      <c r="H23" s="24" t="n">
        <f aca="false">Constants!I24</f>
        <v>16</v>
      </c>
      <c r="I23" s="24" t="n">
        <f aca="false">Constants!J23</f>
        <v>0</v>
      </c>
    </row>
    <row r="24" customFormat="false" ht="11" hidden="true" customHeight="true" outlineLevel="0" collapsed="false">
      <c r="A24" s="24" t="str">
        <f aca="false">Constants!A24</f>
        <v> </v>
      </c>
      <c r="B24" s="24" t="str">
        <f aca="false">Constants!B24</f>
        <v>Product checking</v>
      </c>
      <c r="C24" s="24" t="str">
        <f aca="false">Constants!C24</f>
        <v>Flaws with boundary/type checking within a component of the deliverable product</v>
      </c>
      <c r="D24" s="24" t="str">
        <f aca="false">Constants!D24</f>
        <v> </v>
      </c>
      <c r="E24" s="24" t="n">
        <f aca="false">Constants!E24</f>
        <v>5</v>
      </c>
      <c r="F24" s="24" t="str">
        <f aca="false">Constants!F24</f>
        <v>very helpful</v>
      </c>
      <c r="G24" s="24" t="n">
        <f aca="false">Constants!H24</f>
        <v>44469</v>
      </c>
      <c r="H24" s="24" t="n">
        <f aca="false">Constants!I25</f>
        <v>17</v>
      </c>
      <c r="I24" s="24" t="n">
        <f aca="false">Constants!J24</f>
        <v>0</v>
      </c>
    </row>
    <row r="25" customFormat="false" ht="11" hidden="true" customHeight="true" outlineLevel="0" collapsed="false">
      <c r="A25" s="24" t="str">
        <f aca="false">Constants!A25</f>
        <v> </v>
      </c>
      <c r="B25" s="24" t="str">
        <f aca="false">Constants!B25</f>
        <v>Test syntax</v>
      </c>
      <c r="C25" s="24" t="str">
        <f aca="false">Constants!C25</f>
        <v>Syntax flaws in the test code </v>
      </c>
      <c r="D25" s="24" t="str">
        <f aca="false">Constants!D25</f>
        <v> </v>
      </c>
      <c r="E25" s="24" t="n">
        <f aca="false">Constants!E25</f>
        <v>6</v>
      </c>
      <c r="F25" s="24" t="str">
        <f aca="false">Constants!F25</f>
        <v> </v>
      </c>
      <c r="G25" s="24" t="n">
        <f aca="false">Constants!H25</f>
        <v>44470</v>
      </c>
      <c r="H25" s="24" t="n">
        <f aca="false">Constants!I26</f>
        <v>18</v>
      </c>
      <c r="I25" s="24" t="n">
        <f aca="false">Constants!J25</f>
        <v>0</v>
      </c>
    </row>
    <row r="26" customFormat="false" ht="11" hidden="true" customHeight="true" outlineLevel="0" collapsed="false">
      <c r="A26" s="24" t="str">
        <f aca="false">Constants!A26</f>
        <v> </v>
      </c>
      <c r="B26" s="24" t="str">
        <f aca="false">Constants!B26</f>
        <v>Test logic</v>
      </c>
      <c r="C26" s="24" t="str">
        <f aca="false">Constants!C26</f>
        <v>Logic flaws in the test code</v>
      </c>
      <c r="D26" s="24" t="str">
        <f aca="false">Constants!D26</f>
        <v> </v>
      </c>
      <c r="E26" s="24" t="n">
        <f aca="false">Constants!E26</f>
        <v>7</v>
      </c>
      <c r="F26" s="24" t="str">
        <f aca="false">Constants!F26</f>
        <v> </v>
      </c>
      <c r="G26" s="24" t="n">
        <f aca="false">Constants!H26</f>
        <v>44471</v>
      </c>
      <c r="H26" s="24" t="n">
        <f aca="false">Constants!I27</f>
        <v>19</v>
      </c>
      <c r="I26" s="24" t="n">
        <f aca="false">Constants!J26</f>
        <v>0</v>
      </c>
    </row>
    <row r="27" customFormat="false" ht="11" hidden="true" customHeight="true" outlineLevel="0" collapsed="false">
      <c r="A27" s="24" t="str">
        <f aca="false">Constants!A27</f>
        <v> </v>
      </c>
      <c r="B27" s="24" t="str">
        <f aca="false">Constants!B27</f>
        <v>Test interface</v>
      </c>
      <c r="C27" s="24" t="str">
        <f aca="false">Constants!C27</f>
        <v>Flaws in the interface of a component of the test code</v>
      </c>
      <c r="D27" s="24" t="str">
        <f aca="false">Constants!D27</f>
        <v> </v>
      </c>
      <c r="E27" s="24" t="n">
        <f aca="false">Constants!E27</f>
        <v>8</v>
      </c>
      <c r="F27" s="24" t="str">
        <f aca="false">Constants!F27</f>
        <v> </v>
      </c>
      <c r="G27" s="24" t="n">
        <f aca="false">Constants!H27</f>
        <v>44472</v>
      </c>
      <c r="H27" s="24" t="n">
        <f aca="false">Constants!I28</f>
        <v>20</v>
      </c>
      <c r="I27" s="24" t="n">
        <f aca="false">Constants!J27</f>
        <v>0</v>
      </c>
    </row>
    <row r="28" customFormat="false" ht="11" hidden="true" customHeight="true" outlineLevel="0" collapsed="false">
      <c r="A28" s="24" t="str">
        <f aca="false">Constants!A28</f>
        <v> </v>
      </c>
      <c r="B28" s="24" t="str">
        <f aca="false">Constants!B28</f>
        <v>Test checking</v>
      </c>
      <c r="C28" s="24" t="str">
        <f aca="false">Constants!C28</f>
        <v>Flaws with boundary/type checking within a component of the test code</v>
      </c>
      <c r="D28" s="24" t="str">
        <f aca="false">Constants!D28</f>
        <v> </v>
      </c>
      <c r="E28" s="24" t="n">
        <f aca="false">Constants!E28</f>
        <v>9</v>
      </c>
      <c r="F28" s="24" t="str">
        <f aca="false">Constants!F28</f>
        <v> </v>
      </c>
      <c r="G28" s="24" t="n">
        <f aca="false">Constants!H28</f>
        <v>44473</v>
      </c>
      <c r="H28" s="24" t="n">
        <f aca="false">Constants!I29</f>
        <v>21</v>
      </c>
      <c r="I28" s="24" t="n">
        <f aca="false">Constants!J28</f>
        <v>0</v>
      </c>
    </row>
    <row r="29" customFormat="false" ht="11" hidden="true" customHeight="true" outlineLevel="0" collapsed="false">
      <c r="A29" s="24" t="str">
        <f aca="false">Constants!A29</f>
        <v> </v>
      </c>
      <c r="B29" s="24" t="str">
        <f aca="false">Constants!B29</f>
        <v>Bad Smell</v>
      </c>
      <c r="C29" s="24" t="str">
        <f aca="false">Constants!C29</f>
        <v>Refactoring changes (please note the bad smell in the defect description)</v>
      </c>
      <c r="D29" s="24" t="str">
        <f aca="false">Constants!D29</f>
        <v> </v>
      </c>
      <c r="E29" s="24" t="n">
        <f aca="false">Constants!E29</f>
        <v>10</v>
      </c>
      <c r="F29" s="24" t="n">
        <f aca="false">Constants!F29</f>
        <v>0</v>
      </c>
      <c r="G29" s="24" t="n">
        <f aca="false">Constants!H29</f>
        <v>44474</v>
      </c>
      <c r="H29" s="24" t="n">
        <f aca="false">Constants!I30</f>
        <v>22</v>
      </c>
      <c r="I29" s="24" t="n">
        <f aca="false">Constants!J29</f>
        <v>0</v>
      </c>
    </row>
    <row r="30" customFormat="false" ht="11" hidden="true" customHeight="true" outlineLevel="0" collapsed="false">
      <c r="A30" s="24" t="str">
        <f aca="false">Constants!A30</f>
        <v>Y/N:</v>
      </c>
      <c r="B30" s="24" t="str">
        <f aca="false">Constants!B30</f>
        <v>Yes</v>
      </c>
      <c r="C30" s="24" t="str">
        <f aca="false">Constants!C30</f>
        <v> </v>
      </c>
      <c r="D30" s="24" t="str">
        <f aca="false">Constants!D30</f>
        <v> </v>
      </c>
      <c r="E30" s="24" t="str">
        <f aca="false">Constants!E30</f>
        <v>Passed</v>
      </c>
      <c r="F30" s="24" t="n">
        <f aca="false">Constants!F30</f>
        <v>0</v>
      </c>
      <c r="G30" s="24" t="n">
        <f aca="false">Constants!H30</f>
        <v>44475</v>
      </c>
      <c r="H30" s="24" t="n">
        <f aca="false">Constants!I31</f>
        <v>23</v>
      </c>
      <c r="I30" s="24" t="n">
        <f aca="false">Constants!J30</f>
        <v>0</v>
      </c>
    </row>
    <row r="31" s="26" customFormat="true" ht="11" hidden="true" customHeight="true" outlineLevel="0" collapsed="false">
      <c r="A31" s="24" t="str">
        <f aca="false">Constants!A31</f>
        <v> </v>
      </c>
      <c r="B31" s="24" t="str">
        <f aca="false">Constants!B31</f>
        <v>No</v>
      </c>
      <c r="C31" s="24" t="str">
        <f aca="false">Constants!C31</f>
        <v> </v>
      </c>
      <c r="D31" s="24" t="str">
        <f aca="false">Constants!D31</f>
        <v> </v>
      </c>
      <c r="E31" s="24" t="str">
        <f aca="false">Constants!E31</f>
        <v>Passed with issues</v>
      </c>
      <c r="F31" s="24" t="n">
        <f aca="false">Constants!F31</f>
        <v>0</v>
      </c>
      <c r="G31" s="24" t="n">
        <f aca="false">Constants!H31</f>
        <v>44476</v>
      </c>
      <c r="H31" s="24" t="n">
        <f aca="false">Constants!I32</f>
        <v>0</v>
      </c>
      <c r="I31" s="24" t="n">
        <f aca="false">Constants!J31</f>
        <v>0</v>
      </c>
    </row>
    <row r="32" customFormat="false" ht="11" hidden="true" customHeight="true" outlineLevel="0" collapsed="false">
      <c r="A32" s="24" t="str">
        <f aca="false">Constants!A32</f>
        <v>Proxy Types:</v>
      </c>
      <c r="B32" s="24" t="str">
        <f aca="false">Constants!B32</f>
        <v>-</v>
      </c>
      <c r="C32" s="24" t="str">
        <f aca="false">Constants!C32</f>
        <v> </v>
      </c>
      <c r="D32" s="24" t="str">
        <f aca="false">Constants!D32</f>
        <v> </v>
      </c>
      <c r="E32" s="24" t="str">
        <f aca="false">Constants!E32</f>
        <v>Failed</v>
      </c>
      <c r="F32" s="24" t="str">
        <f aca="false">Constants!F32</f>
        <v>Base</v>
      </c>
      <c r="G32" s="24" t="n">
        <f aca="false">Constants!H32</f>
        <v>44477</v>
      </c>
      <c r="H32" s="24" t="n">
        <f aca="false">Constants!I33</f>
        <v>0</v>
      </c>
      <c r="I32" s="24" t="n">
        <f aca="false">Constants!J32</f>
        <v>0</v>
      </c>
    </row>
    <row r="33" customFormat="false" ht="11" hidden="true" customHeight="true" outlineLevel="0" collapsed="false">
      <c r="A33" s="24" t="str">
        <f aca="false">Constants!A33</f>
        <v> </v>
      </c>
      <c r="B33" s="24" t="str">
        <f aca="false">Constants!B33</f>
        <v>Calculation</v>
      </c>
      <c r="C33" s="24" t="str">
        <f aca="false">Constants!C33</f>
        <v> </v>
      </c>
      <c r="D33" s="24" t="str">
        <f aca="false">Constants!D33</f>
        <v> </v>
      </c>
      <c r="E33" s="24" t="str">
        <f aca="false">Constants!E33</f>
        <v>Not tested</v>
      </c>
      <c r="F33" s="24" t="str">
        <f aca="false">Constants!F33</f>
        <v>New</v>
      </c>
      <c r="G33" s="24" t="n">
        <f aca="false">Constants!H33</f>
        <v>44478</v>
      </c>
      <c r="H33" s="24" t="n">
        <f aca="false">Constants!I34</f>
        <v>0</v>
      </c>
      <c r="I33" s="24" t="n">
        <f aca="false">Constants!J33</f>
        <v>0</v>
      </c>
    </row>
    <row r="34" customFormat="false" ht="11" hidden="true" customHeight="true" outlineLevel="0" collapsed="false">
      <c r="A34" s="24" t="str">
        <f aca="false">Constants!A34</f>
        <v> </v>
      </c>
      <c r="B34" s="24" t="str">
        <f aca="false">Constants!B34</f>
        <v>Data</v>
      </c>
      <c r="C34" s="24" t="str">
        <f aca="false">Constants!C34</f>
        <v> </v>
      </c>
      <c r="D34" s="24" t="str">
        <f aca="false">Constants!D34</f>
        <v> </v>
      </c>
      <c r="E34" s="24" t="str">
        <f aca="false">Constants!E34</f>
        <v>Not applicable</v>
      </c>
      <c r="F34" s="24" t="str">
        <f aca="false">Constants!F34</f>
        <v>Reusable</v>
      </c>
      <c r="G34" s="24" t="n">
        <f aca="false">Constants!H34</f>
        <v>44479</v>
      </c>
      <c r="H34" s="24" t="n">
        <f aca="false">Constants!I35</f>
        <v>0</v>
      </c>
      <c r="I34" s="24" t="n">
        <f aca="false">Constants!J34</f>
        <v>0</v>
      </c>
    </row>
    <row r="35" customFormat="false" ht="11" hidden="true" customHeight="true" outlineLevel="0" collapsed="false">
      <c r="A35" s="24" t="str">
        <f aca="false">Constants!A35</f>
        <v> </v>
      </c>
      <c r="B35" s="24" t="str">
        <f aca="false">Constants!B35</f>
        <v>I/O</v>
      </c>
      <c r="C35" s="24" t="str">
        <f aca="false">Constants!C35</f>
        <v> </v>
      </c>
      <c r="D35" s="24" t="str">
        <f aca="false">Constants!D35</f>
        <v> </v>
      </c>
      <c r="E35" s="24" t="str">
        <f aca="false">Constants!E35</f>
        <v> </v>
      </c>
      <c r="F35" s="24" t="str">
        <f aca="false">Constants!F35</f>
        <v> </v>
      </c>
      <c r="G35" s="24" t="n">
        <f aca="false">Constants!H35</f>
        <v>44480</v>
      </c>
      <c r="H35" s="24" t="n">
        <f aca="false">Constants!I36</f>
        <v>0</v>
      </c>
      <c r="I35" s="24" t="n">
        <f aca="false">Constants!J35</f>
        <v>0</v>
      </c>
    </row>
    <row r="36" customFormat="false" ht="11" hidden="true" customHeight="true" outlineLevel="0" collapsed="false">
      <c r="A36" s="24" t="str">
        <f aca="false">Constants!A36</f>
        <v> </v>
      </c>
      <c r="B36" s="24" t="str">
        <f aca="false">Constants!B36</f>
        <v>Logic</v>
      </c>
      <c r="C36" s="24" t="str">
        <f aca="false">Constants!C36</f>
        <v> </v>
      </c>
      <c r="D36" s="24" t="str">
        <f aca="false">Constants!D36</f>
        <v> </v>
      </c>
      <c r="E36" s="24" t="str">
        <f aca="false">Constants!E36</f>
        <v> </v>
      </c>
      <c r="F36" s="24" t="str">
        <f aca="false">Constants!F36</f>
        <v> </v>
      </c>
      <c r="G36" s="24" t="n">
        <f aca="false">Constants!H36</f>
        <v>44481</v>
      </c>
      <c r="H36" s="24" t="n">
        <f aca="false">Constants!I37</f>
        <v>0</v>
      </c>
      <c r="I36" s="24" t="n">
        <f aca="false">Constants!J36</f>
        <v>0</v>
      </c>
    </row>
    <row r="37" customFormat="false" ht="11" hidden="true" customHeight="true" outlineLevel="0" collapsed="false">
      <c r="A37" s="24" t="str">
        <f aca="false">Constants!A37</f>
        <v> </v>
      </c>
      <c r="B37" s="24" t="str">
        <f aca="false">Constants!B37</f>
        <v> </v>
      </c>
      <c r="C37" s="24" t="str">
        <f aca="false">Constants!C37</f>
        <v> </v>
      </c>
      <c r="D37" s="24" t="str">
        <f aca="false">Constants!D37</f>
        <v> </v>
      </c>
      <c r="E37" s="24" t="str">
        <f aca="false">Constants!E37</f>
        <v> </v>
      </c>
      <c r="F37" s="24" t="str">
        <f aca="false">Constants!F37</f>
        <v> </v>
      </c>
      <c r="G37" s="24" t="n">
        <f aca="false">Constants!H37</f>
        <v>44482</v>
      </c>
      <c r="H37" s="24" t="n">
        <f aca="false">Constants!H38</f>
        <v>0</v>
      </c>
      <c r="I37" s="24" t="n">
        <f aca="false">Constants!J37</f>
        <v>0</v>
      </c>
    </row>
    <row r="38" customFormat="false" ht="11" hidden="true" customHeight="true" outlineLevel="0" collapsed="false">
      <c r="A38" s="24" t="str">
        <f aca="false">Constants!A38</f>
        <v>Sizes:</v>
      </c>
      <c r="B38" s="24" t="str">
        <f aca="false">Constants!B38</f>
        <v>VS</v>
      </c>
      <c r="C38" s="24" t="str">
        <f aca="false">Constants!C38</f>
        <v>S</v>
      </c>
      <c r="D38" s="24" t="str">
        <f aca="false">Constants!D38</f>
        <v>M</v>
      </c>
      <c r="E38" s="24" t="str">
        <f aca="false">Constants!E38</f>
        <v>L</v>
      </c>
      <c r="F38" s="24" t="str">
        <f aca="false">Constants!F38</f>
        <v>VL</v>
      </c>
      <c r="G38" s="24" t="str">
        <f aca="false">Constants!G38</f>
        <v>VS</v>
      </c>
      <c r="H38" s="24" t="n">
        <f aca="false">Constants!H39</f>
        <v>0</v>
      </c>
      <c r="I38" s="24" t="n">
        <f aca="false">Constants!I38</f>
        <v>0</v>
      </c>
    </row>
    <row r="39" customFormat="false" ht="11" hidden="true" customHeight="true" outlineLevel="0" collapsed="false">
      <c r="A39" s="24" t="str">
        <f aca="false">Constants!A39</f>
        <v>upper</v>
      </c>
      <c r="B39" s="24" t="n">
        <f aca="false">Constants!B39</f>
        <v>-1.5</v>
      </c>
      <c r="C39" s="24" t="n">
        <f aca="false">Constants!C39</f>
        <v>-0.5</v>
      </c>
      <c r="D39" s="24" t="n">
        <f aca="false">Constants!D39</f>
        <v>0.5</v>
      </c>
      <c r="E39" s="24" t="n">
        <f aca="false">Constants!E39</f>
        <v>1.5</v>
      </c>
      <c r="F39" s="24" t="n">
        <f aca="false">Constants!F39</f>
        <v>99999</v>
      </c>
      <c r="G39" s="24" t="str">
        <f aca="false">Constants!G39</f>
        <v>S</v>
      </c>
      <c r="H39" s="24" t="n">
        <f aca="false">Constants!H40</f>
        <v>0</v>
      </c>
      <c r="I39" s="24" t="n">
        <f aca="false">Constants!I39</f>
        <v>0</v>
      </c>
    </row>
    <row r="40" customFormat="false" ht="11" hidden="true" customHeight="true" outlineLevel="0" collapsed="false">
      <c r="A40" s="24" t="str">
        <f aca="false">Constants!A40</f>
        <v>mid</v>
      </c>
      <c r="B40" s="24" t="n">
        <f aca="false">Constants!B40</f>
        <v>-2</v>
      </c>
      <c r="C40" s="24" t="n">
        <f aca="false">Constants!C40</f>
        <v>-1</v>
      </c>
      <c r="D40" s="24" t="n">
        <f aca="false">Constants!D40</f>
        <v>0</v>
      </c>
      <c r="E40" s="24" t="n">
        <f aca="false">Constants!E40</f>
        <v>1</v>
      </c>
      <c r="F40" s="24" t="n">
        <f aca="false">Constants!F40</f>
        <v>2</v>
      </c>
      <c r="G40" s="24" t="str">
        <f aca="false">Constants!G40</f>
        <v>M</v>
      </c>
      <c r="H40" s="24" t="n">
        <f aca="false">Constants!H41</f>
        <v>0</v>
      </c>
      <c r="I40" s="24" t="n">
        <f aca="false">Constants!I40</f>
        <v>0</v>
      </c>
    </row>
    <row r="41" customFormat="false" ht="11" hidden="true" customHeight="true" outlineLevel="0" collapsed="false">
      <c r="A41" s="24" t="str">
        <f aca="false">Constants!A41</f>
        <v>lower</v>
      </c>
      <c r="B41" s="24" t="n">
        <f aca="false">Constants!B41</f>
        <v>0</v>
      </c>
      <c r="C41" s="24" t="n">
        <f aca="false">Constants!C41</f>
        <v>-1.5</v>
      </c>
      <c r="D41" s="24" t="n">
        <f aca="false">Constants!D41</f>
        <v>-0.5</v>
      </c>
      <c r="E41" s="24" t="n">
        <f aca="false">Constants!E41</f>
        <v>0.5</v>
      </c>
      <c r="F41" s="24" t="n">
        <f aca="false">Constants!F41</f>
        <v>1.5</v>
      </c>
      <c r="G41" s="24" t="str">
        <f aca="false">Constants!G41</f>
        <v>L</v>
      </c>
      <c r="H41" s="24" t="n">
        <f aca="false">Constants!H42</f>
        <v>0</v>
      </c>
      <c r="I41" s="24" t="n">
        <f aca="false">Constants!I41</f>
        <v>0</v>
      </c>
    </row>
    <row r="42" customFormat="false" ht="11" hidden="true" customHeight="true" outlineLevel="0" collapsed="false">
      <c r="A42" s="24" t="str">
        <f aca="false">Constants!A42</f>
        <v> </v>
      </c>
      <c r="B42" s="24" t="n">
        <f aca="false">Constants!B42</f>
        <v>0</v>
      </c>
      <c r="C42" s="24" t="n">
        <f aca="false">Constants!C42</f>
        <v>0</v>
      </c>
      <c r="D42" s="24" t="n">
        <f aca="false">Constants!D42</f>
        <v>0</v>
      </c>
      <c r="E42" s="24" t="n">
        <f aca="false">Constants!E42</f>
        <v>0</v>
      </c>
      <c r="F42" s="24" t="str">
        <f aca="false">Constants!F42</f>
        <v> </v>
      </c>
      <c r="G42" s="24" t="str">
        <f aca="false">Constants!G42</f>
        <v>VL</v>
      </c>
      <c r="H42" s="24" t="n">
        <f aca="false">Constants!H43</f>
        <v>0</v>
      </c>
      <c r="I42" s="24" t="n">
        <f aca="false">Constants!I42</f>
        <v>0</v>
      </c>
    </row>
    <row r="43" customFormat="false" ht="11" hidden="true" customHeight="true" outlineLevel="0" collapsed="false">
      <c r="A43" s="24" t="str">
        <f aca="false">Constants!A43</f>
        <v> </v>
      </c>
      <c r="B43" s="24" t="str">
        <f aca="false">Constants!B43</f>
        <v> </v>
      </c>
      <c r="C43" s="24" t="str">
        <f aca="false">Constants!C43</f>
        <v> </v>
      </c>
      <c r="D43" s="24" t="str">
        <f aca="false">Constants!D43</f>
        <v> </v>
      </c>
      <c r="E43" s="24" t="str">
        <f aca="false">Constants!E43</f>
        <v> </v>
      </c>
      <c r="F43" s="24" t="str">
        <f aca="false">Constants!F43</f>
        <v> </v>
      </c>
      <c r="G43" s="24" t="n">
        <f aca="false">Constants!G43</f>
        <v>0</v>
      </c>
      <c r="H43" s="24" t="n">
        <f aca="false">Constants!H44</f>
        <v>0</v>
      </c>
      <c r="I43" s="24" t="n">
        <f aca="false">Constants!I43</f>
        <v>0</v>
      </c>
    </row>
    <row r="44" s="4" customFormat="true" ht="9" hidden="true" customHeight="true" outlineLevel="0" collapsed="false">
      <c r="A44" s="24" t="str">
        <f aca="false">Constants!A44</f>
        <v>&lt;-- Mandatory</v>
      </c>
      <c r="B44" s="24" t="str">
        <f aca="false">Constants!B44</f>
        <v> </v>
      </c>
      <c r="C44" s="24" t="str">
        <f aca="false">Constants!C44</f>
        <v>✔</v>
      </c>
      <c r="D44" s="24" t="str">
        <f aca="false">Constants!D44</f>
        <v> </v>
      </c>
      <c r="E44" s="24" t="str">
        <f aca="false">Constants!E44</f>
        <v> </v>
      </c>
      <c r="F44" s="24" t="str">
        <f aca="false">Constants!F44</f>
        <v> </v>
      </c>
      <c r="G44" s="24" t="n">
        <f aca="false">Constants!G44</f>
        <v>0</v>
      </c>
      <c r="H44" s="24" t="n">
        <f aca="false">Constants!H45</f>
        <v>0</v>
      </c>
      <c r="I44" s="24" t="n">
        <f aca="false">Constants!I44</f>
        <v>0</v>
      </c>
      <c r="J44" s="28"/>
      <c r="K44" s="28"/>
    </row>
    <row r="45" customFormat="false" ht="20" hidden="false" customHeight="false" outlineLevel="0" collapsed="false">
      <c r="A45" s="230" t="s">
        <v>27</v>
      </c>
      <c r="B45" s="230"/>
      <c r="C45" s="230"/>
    </row>
    <row r="46" customFormat="false" ht="25" hidden="false" customHeight="true" outlineLevel="0" collapsed="false">
      <c r="A46" s="436" t="s">
        <v>693</v>
      </c>
      <c r="B46" s="436"/>
      <c r="C46" s="436"/>
      <c r="D46" s="436"/>
      <c r="E46" s="436"/>
      <c r="F46" s="436"/>
      <c r="G46" s="436"/>
      <c r="H46" s="436"/>
      <c r="I46" s="436"/>
      <c r="J46" s="436"/>
    </row>
    <row r="47" customFormat="false" ht="13" hidden="false" customHeight="true" outlineLevel="0" collapsed="false">
      <c r="A47" s="348"/>
      <c r="B47" s="506"/>
      <c r="C47" s="507" t="s">
        <v>694</v>
      </c>
      <c r="D47" s="508" t="s">
        <v>495</v>
      </c>
      <c r="E47" s="508"/>
      <c r="F47" s="508"/>
      <c r="G47" s="508"/>
      <c r="H47" s="508"/>
      <c r="I47" s="508"/>
      <c r="J47" s="508"/>
    </row>
    <row r="48" customFormat="false" ht="12" hidden="false" customHeight="true" outlineLevel="0" collapsed="false">
      <c r="A48" s="348"/>
      <c r="B48" s="367"/>
      <c r="C48" s="367" t="str">
        <f aca="false">B19</f>
        <v>Requirements Change</v>
      </c>
      <c r="D48" s="509" t="str">
        <f aca="false">C19</f>
        <v>Changes to requirements</v>
      </c>
      <c r="E48" s="509"/>
      <c r="F48" s="509"/>
      <c r="G48" s="509"/>
      <c r="H48" s="509"/>
      <c r="I48" s="509"/>
      <c r="J48" s="509"/>
    </row>
    <row r="49" customFormat="false" ht="11" hidden="false" customHeight="true" outlineLevel="0" collapsed="false">
      <c r="B49" s="367"/>
      <c r="C49" s="367" t="str">
        <f aca="false">B20</f>
        <v>Requirements Clarification</v>
      </c>
      <c r="D49" s="509" t="str">
        <f aca="false">C20</f>
        <v>Clarifications to requirements</v>
      </c>
      <c r="E49" s="509"/>
      <c r="F49" s="509"/>
      <c r="G49" s="509"/>
      <c r="H49" s="509"/>
      <c r="I49" s="509"/>
      <c r="J49" s="509"/>
    </row>
    <row r="50" customFormat="false" ht="11" hidden="false" customHeight="true" outlineLevel="0" collapsed="false">
      <c r="B50" s="367"/>
      <c r="C50" s="367" t="str">
        <f aca="false">B21</f>
        <v>Product syntax</v>
      </c>
      <c r="D50" s="509" t="str">
        <f aca="false">C21</f>
        <v>Syntax flaws in the deliverable product</v>
      </c>
      <c r="E50" s="509"/>
      <c r="F50" s="509"/>
      <c r="G50" s="509"/>
      <c r="H50" s="509"/>
      <c r="I50" s="509"/>
      <c r="J50" s="509"/>
    </row>
    <row r="51" customFormat="false" ht="11" hidden="false" customHeight="true" outlineLevel="0" collapsed="false">
      <c r="B51" s="367"/>
      <c r="C51" s="367" t="str">
        <f aca="false">B22</f>
        <v>Product logic</v>
      </c>
      <c r="D51" s="509" t="str">
        <f aca="false">C22</f>
        <v>Logic flaws in the deliverable product</v>
      </c>
      <c r="E51" s="509"/>
      <c r="F51" s="509"/>
      <c r="G51" s="509"/>
      <c r="H51" s="509"/>
      <c r="I51" s="509"/>
      <c r="J51" s="509"/>
    </row>
    <row r="52" customFormat="false" ht="11" hidden="false" customHeight="true" outlineLevel="0" collapsed="false">
      <c r="B52" s="367"/>
      <c r="C52" s="367" t="str">
        <f aca="false">B23</f>
        <v>Product interface</v>
      </c>
      <c r="D52" s="509" t="str">
        <f aca="false">C23</f>
        <v>Flaws in the interface of a component of the deliverable product</v>
      </c>
      <c r="E52" s="509"/>
      <c r="F52" s="509"/>
      <c r="G52" s="509"/>
      <c r="H52" s="509"/>
      <c r="I52" s="509"/>
      <c r="J52" s="509"/>
    </row>
    <row r="53" customFormat="false" ht="11" hidden="false" customHeight="true" outlineLevel="0" collapsed="false">
      <c r="B53" s="367"/>
      <c r="C53" s="367" t="str">
        <f aca="false">B24</f>
        <v>Product checking</v>
      </c>
      <c r="D53" s="509" t="str">
        <f aca="false">C24</f>
        <v>Flaws with boundary/type checking within a component of the deliverable product</v>
      </c>
      <c r="E53" s="509"/>
      <c r="F53" s="509"/>
      <c r="G53" s="509"/>
      <c r="H53" s="509"/>
      <c r="I53" s="509"/>
      <c r="J53" s="509"/>
    </row>
    <row r="54" customFormat="false" ht="11" hidden="false" customHeight="true" outlineLevel="0" collapsed="false">
      <c r="B54" s="367"/>
      <c r="C54" s="367" t="str">
        <f aca="false">B25</f>
        <v>Test syntax</v>
      </c>
      <c r="D54" s="509" t="str">
        <f aca="false">C25</f>
        <v>Syntax flaws in the test code </v>
      </c>
      <c r="E54" s="509"/>
      <c r="F54" s="509"/>
      <c r="G54" s="509"/>
      <c r="H54" s="509"/>
      <c r="I54" s="509"/>
      <c r="J54" s="509"/>
    </row>
    <row r="55" customFormat="false" ht="11" hidden="false" customHeight="true" outlineLevel="0" collapsed="false">
      <c r="B55" s="367"/>
      <c r="C55" s="367" t="str">
        <f aca="false">B26</f>
        <v>Test logic</v>
      </c>
      <c r="D55" s="509" t="str">
        <f aca="false">C26</f>
        <v>Logic flaws in the test code</v>
      </c>
      <c r="E55" s="509"/>
      <c r="F55" s="509"/>
      <c r="G55" s="509"/>
      <c r="H55" s="509"/>
      <c r="I55" s="509"/>
      <c r="J55" s="509"/>
    </row>
    <row r="56" customFormat="false" ht="11" hidden="false" customHeight="true" outlineLevel="0" collapsed="false">
      <c r="B56" s="367"/>
      <c r="C56" s="367" t="str">
        <f aca="false">B27</f>
        <v>Test interface</v>
      </c>
      <c r="D56" s="509" t="str">
        <f aca="false">C27</f>
        <v>Flaws in the interface of a component of the test code</v>
      </c>
      <c r="E56" s="509"/>
      <c r="F56" s="509"/>
      <c r="G56" s="509"/>
      <c r="H56" s="509"/>
      <c r="I56" s="509"/>
      <c r="J56" s="509"/>
    </row>
    <row r="57" customFormat="false" ht="11" hidden="false" customHeight="true" outlineLevel="0" collapsed="false">
      <c r="B57" s="367"/>
      <c r="C57" s="367" t="str">
        <f aca="false">B28</f>
        <v>Test checking</v>
      </c>
      <c r="D57" s="509" t="str">
        <f aca="false">C28</f>
        <v>Flaws with boundary/type checking within a component of the test code</v>
      </c>
      <c r="E57" s="509"/>
      <c r="F57" s="509"/>
      <c r="G57" s="509"/>
      <c r="H57" s="509"/>
      <c r="I57" s="509"/>
      <c r="J57" s="509"/>
    </row>
    <row r="58" customFormat="false" ht="11" hidden="false" customHeight="true" outlineLevel="0" collapsed="false">
      <c r="B58" s="367"/>
      <c r="C58" s="367" t="str">
        <f aca="false">B29</f>
        <v>Bad Smell</v>
      </c>
      <c r="D58" s="509" t="str">
        <f aca="false">C29</f>
        <v>Refactoring changes (please note the bad smell in the defect description)</v>
      </c>
      <c r="E58" s="509"/>
      <c r="F58" s="509"/>
      <c r="G58" s="509"/>
      <c r="H58" s="509"/>
      <c r="I58" s="509"/>
      <c r="J58" s="509"/>
    </row>
    <row r="59" customFormat="false" ht="11" hidden="false" customHeight="true" outlineLevel="0" collapsed="false">
      <c r="B59" s="367"/>
      <c r="C59" s="367"/>
      <c r="D59" s="348"/>
      <c r="E59" s="348"/>
      <c r="F59" s="348"/>
      <c r="G59" s="348"/>
      <c r="H59" s="348"/>
      <c r="I59" s="348"/>
      <c r="J59" s="348"/>
    </row>
    <row r="60" s="271" customFormat="true" ht="32" hidden="false" customHeight="true" outlineLevel="0" collapsed="false">
      <c r="A60" s="510" t="s">
        <v>695</v>
      </c>
      <c r="B60" s="510" t="s">
        <v>696</v>
      </c>
      <c r="C60" s="510" t="s">
        <v>697</v>
      </c>
      <c r="D60" s="510" t="s">
        <v>698</v>
      </c>
      <c r="E60" s="511" t="s">
        <v>699</v>
      </c>
      <c r="F60" s="511" t="s">
        <v>700</v>
      </c>
      <c r="G60" s="511" t="s">
        <v>701</v>
      </c>
      <c r="H60" s="511" t="s">
        <v>702</v>
      </c>
      <c r="I60" s="511" t="s">
        <v>703</v>
      </c>
      <c r="J60" s="511" t="s">
        <v>495</v>
      </c>
      <c r="K60" s="307"/>
      <c r="L60" s="307"/>
      <c r="M60" s="307"/>
    </row>
    <row r="61" s="271" customFormat="true" ht="26" hidden="false" customHeight="true" outlineLevel="0" collapsed="false">
      <c r="A61" s="512" t="n">
        <f aca="false">1</f>
        <v>1</v>
      </c>
      <c r="B61" s="513"/>
      <c r="C61" s="372"/>
      <c r="D61" s="372"/>
      <c r="E61" s="372"/>
      <c r="F61" s="372"/>
      <c r="G61" s="372"/>
      <c r="H61" s="286"/>
      <c r="I61" s="286"/>
      <c r="J61" s="514"/>
      <c r="K61" s="515" t="str">
        <f aca="true">IF(ISBLANK(I61),"",IF(I61=A61,"&lt;-- Circular reference",IF(ISBLANK(OFFSET($C$60,I61,0)),"&lt;-- Invalid reference","")))</f>
        <v/>
      </c>
      <c r="L61" s="515"/>
      <c r="M61" s="515"/>
    </row>
    <row r="62" s="271" customFormat="true" ht="26" hidden="false" customHeight="true" outlineLevel="0" collapsed="false">
      <c r="A62" s="512" t="n">
        <f aca="false">A61+1</f>
        <v>2</v>
      </c>
      <c r="B62" s="513"/>
      <c r="C62" s="372"/>
      <c r="D62" s="372"/>
      <c r="E62" s="372"/>
      <c r="F62" s="372"/>
      <c r="G62" s="372"/>
      <c r="H62" s="286"/>
      <c r="I62" s="286"/>
      <c r="J62" s="514"/>
      <c r="K62" s="515" t="str">
        <f aca="true">IF(ISBLANK(I62),"",IF(I62=A62,"&lt;-- Circular reference",IF(ISBLANK(OFFSET($C$60,I62,0)),"&lt;-- Invalid reference","")))</f>
        <v/>
      </c>
      <c r="L62" s="515"/>
      <c r="M62" s="515"/>
    </row>
    <row r="63" s="271" customFormat="true" ht="26" hidden="false" customHeight="true" outlineLevel="0" collapsed="false">
      <c r="A63" s="512" t="n">
        <f aca="false">A62+1</f>
        <v>3</v>
      </c>
      <c r="B63" s="513"/>
      <c r="C63" s="372"/>
      <c r="D63" s="372"/>
      <c r="E63" s="372"/>
      <c r="F63" s="372"/>
      <c r="G63" s="372"/>
      <c r="H63" s="286"/>
      <c r="I63" s="286"/>
      <c r="J63" s="514"/>
      <c r="K63" s="515" t="str">
        <f aca="true">IF(ISBLANK(I63),"",IF(I63=A63,"&lt;-- Circular reference",IF(ISBLANK(OFFSET($C$60,I63,0)),"&lt;-- Invalid reference","")))</f>
        <v/>
      </c>
      <c r="L63" s="515"/>
      <c r="M63" s="515"/>
    </row>
    <row r="64" s="271" customFormat="true" ht="26" hidden="false" customHeight="true" outlineLevel="0" collapsed="false">
      <c r="A64" s="512" t="n">
        <f aca="false">A63+1</f>
        <v>4</v>
      </c>
      <c r="B64" s="513"/>
      <c r="C64" s="372"/>
      <c r="D64" s="372"/>
      <c r="E64" s="372"/>
      <c r="F64" s="372"/>
      <c r="G64" s="372"/>
      <c r="H64" s="286"/>
      <c r="I64" s="286"/>
      <c r="J64" s="514"/>
      <c r="K64" s="515" t="str">
        <f aca="true">IF(ISBLANK(I64),"",IF(I64=A64,"&lt;-- Circular reference",IF(ISBLANK(OFFSET($C$60,I64,0)),"&lt;-- Invalid reference","")))</f>
        <v/>
      </c>
      <c r="L64" s="515"/>
      <c r="M64" s="515"/>
    </row>
    <row r="65" s="271" customFormat="true" ht="26" hidden="false" customHeight="true" outlineLevel="0" collapsed="false">
      <c r="A65" s="512" t="n">
        <f aca="false">A64+1</f>
        <v>5</v>
      </c>
      <c r="B65" s="513"/>
      <c r="C65" s="372"/>
      <c r="D65" s="372"/>
      <c r="E65" s="372"/>
      <c r="F65" s="372"/>
      <c r="G65" s="372"/>
      <c r="H65" s="286"/>
      <c r="I65" s="286"/>
      <c r="J65" s="514"/>
      <c r="K65" s="515" t="str">
        <f aca="true">IF(ISBLANK(I65),"",IF(I65=A65,"&lt;-- Circular reference",IF(ISBLANK(OFFSET($C$60,I65,0)),"&lt;-- Invalid reference","")))</f>
        <v/>
      </c>
      <c r="L65" s="515"/>
      <c r="M65" s="515"/>
    </row>
    <row r="66" s="271" customFormat="true" ht="26" hidden="false" customHeight="true" outlineLevel="0" collapsed="false">
      <c r="A66" s="512" t="n">
        <f aca="false">A65+1</f>
        <v>6</v>
      </c>
      <c r="B66" s="513"/>
      <c r="C66" s="372"/>
      <c r="D66" s="372"/>
      <c r="E66" s="372"/>
      <c r="F66" s="372"/>
      <c r="G66" s="372"/>
      <c r="H66" s="286"/>
      <c r="I66" s="286"/>
      <c r="J66" s="514"/>
      <c r="K66" s="515" t="str">
        <f aca="true">IF(ISBLANK(I66),"",IF(I66=A66,"&lt;-- Circular reference",IF(ISBLANK(OFFSET($C$60,I66,0)),"&lt;-- Invalid reference","")))</f>
        <v/>
      </c>
      <c r="L66" s="515"/>
      <c r="M66" s="515"/>
    </row>
    <row r="67" s="271" customFormat="true" ht="26" hidden="false" customHeight="true" outlineLevel="0" collapsed="false">
      <c r="A67" s="512" t="n">
        <f aca="false">A66+1</f>
        <v>7</v>
      </c>
      <c r="B67" s="513"/>
      <c r="C67" s="372"/>
      <c r="D67" s="372"/>
      <c r="E67" s="372"/>
      <c r="F67" s="372"/>
      <c r="G67" s="372"/>
      <c r="H67" s="286"/>
      <c r="I67" s="286"/>
      <c r="J67" s="514"/>
      <c r="K67" s="515" t="str">
        <f aca="true">IF(ISBLANK(I67),"",IF(I67=A67,"&lt;-- Circular reference",IF(ISBLANK(OFFSET($C$60,I67,0)),"&lt;-- Invalid reference","")))</f>
        <v/>
      </c>
      <c r="L67" s="515"/>
      <c r="M67" s="515"/>
    </row>
    <row r="68" s="271" customFormat="true" ht="26" hidden="false" customHeight="true" outlineLevel="0" collapsed="false">
      <c r="A68" s="512" t="n">
        <f aca="false">A67+1</f>
        <v>8</v>
      </c>
      <c r="B68" s="513"/>
      <c r="C68" s="372"/>
      <c r="D68" s="372"/>
      <c r="E68" s="372"/>
      <c r="F68" s="372"/>
      <c r="G68" s="372"/>
      <c r="H68" s="286"/>
      <c r="I68" s="286"/>
      <c r="J68" s="514"/>
      <c r="K68" s="515" t="str">
        <f aca="true">IF(ISBLANK(I68),"",IF(I68=A68,"&lt;-- Circular reference",IF(ISBLANK(OFFSET($C$60,I68,0)),"&lt;-- Invalid reference","")))</f>
        <v/>
      </c>
      <c r="L68" s="515"/>
      <c r="M68" s="515"/>
    </row>
    <row r="69" s="271" customFormat="true" ht="26" hidden="false" customHeight="true" outlineLevel="0" collapsed="false">
      <c r="A69" s="512" t="n">
        <f aca="false">A68+1</f>
        <v>9</v>
      </c>
      <c r="B69" s="513"/>
      <c r="C69" s="372"/>
      <c r="D69" s="372"/>
      <c r="E69" s="372"/>
      <c r="F69" s="372"/>
      <c r="G69" s="372"/>
      <c r="H69" s="286"/>
      <c r="I69" s="286"/>
      <c r="J69" s="514"/>
      <c r="K69" s="515" t="str">
        <f aca="true">IF(ISBLANK(I69),"",IF(I69=A69,"&lt;-- Circular reference",IF(ISBLANK(OFFSET($C$60,I69,0)),"&lt;-- Invalid reference","")))</f>
        <v/>
      </c>
      <c r="L69" s="515"/>
      <c r="M69" s="515"/>
    </row>
    <row r="70" s="271" customFormat="true" ht="26" hidden="false" customHeight="true" outlineLevel="0" collapsed="false">
      <c r="A70" s="512" t="n">
        <f aca="false">A69+1</f>
        <v>10</v>
      </c>
      <c r="B70" s="513"/>
      <c r="C70" s="372"/>
      <c r="D70" s="372"/>
      <c r="E70" s="372"/>
      <c r="F70" s="372"/>
      <c r="G70" s="372"/>
      <c r="H70" s="286"/>
      <c r="I70" s="286"/>
      <c r="J70" s="514"/>
      <c r="K70" s="515" t="str">
        <f aca="true">IF(ISBLANK(I70),"",IF(I70=A70,"&lt;-- Circular reference",IF(ISBLANK(OFFSET($C$60,I70,0)),"&lt;-- Invalid reference","")))</f>
        <v/>
      </c>
      <c r="L70" s="515"/>
      <c r="M70" s="515"/>
    </row>
    <row r="71" s="271" customFormat="true" ht="26" hidden="false" customHeight="true" outlineLevel="0" collapsed="false">
      <c r="A71" s="512" t="n">
        <f aca="false">A70+1</f>
        <v>11</v>
      </c>
      <c r="B71" s="513"/>
      <c r="C71" s="372"/>
      <c r="D71" s="372"/>
      <c r="E71" s="372"/>
      <c r="F71" s="372"/>
      <c r="G71" s="372"/>
      <c r="H71" s="286"/>
      <c r="I71" s="286"/>
      <c r="J71" s="514"/>
      <c r="K71" s="515" t="str">
        <f aca="true">IF(ISBLANK(I71),"",IF(I71=A71,"&lt;-- Circular reference",IF(ISBLANK(OFFSET($C$60,I71,0)),"&lt;-- Invalid reference","")))</f>
        <v/>
      </c>
      <c r="L71" s="515"/>
      <c r="M71" s="515"/>
    </row>
    <row r="72" s="271" customFormat="true" ht="26" hidden="false" customHeight="true" outlineLevel="0" collapsed="false">
      <c r="A72" s="512" t="n">
        <f aca="false">A71+1</f>
        <v>12</v>
      </c>
      <c r="B72" s="513"/>
      <c r="C72" s="372"/>
      <c r="D72" s="372"/>
      <c r="E72" s="372"/>
      <c r="F72" s="372"/>
      <c r="G72" s="372"/>
      <c r="H72" s="286"/>
      <c r="I72" s="286"/>
      <c r="J72" s="514"/>
      <c r="K72" s="515" t="str">
        <f aca="true">IF(ISBLANK(I72),"",IF(I72=A72,"&lt;-- Circular reference",IF(ISBLANK(OFFSET($C$60,I72,0)),"&lt;-- Invalid reference","")))</f>
        <v/>
      </c>
      <c r="L72" s="515"/>
      <c r="M72" s="515"/>
    </row>
    <row r="73" s="271" customFormat="true" ht="26" hidden="false" customHeight="true" outlineLevel="0" collapsed="false">
      <c r="A73" s="512" t="n">
        <f aca="false">A72+1</f>
        <v>13</v>
      </c>
      <c r="B73" s="513"/>
      <c r="C73" s="372"/>
      <c r="D73" s="372"/>
      <c r="E73" s="372"/>
      <c r="F73" s="372"/>
      <c r="G73" s="372"/>
      <c r="H73" s="286"/>
      <c r="I73" s="286"/>
      <c r="J73" s="514"/>
      <c r="K73" s="515" t="str">
        <f aca="true">IF(ISBLANK(I73),"",IF(I73=A73,"&lt;-- Circular reference",IF(ISBLANK(OFFSET($C$60,I73,0)),"&lt;-- Invalid reference","")))</f>
        <v/>
      </c>
      <c r="L73" s="515"/>
      <c r="M73" s="515"/>
    </row>
    <row r="74" s="271" customFormat="true" ht="26" hidden="false" customHeight="true" outlineLevel="0" collapsed="false">
      <c r="A74" s="512" t="n">
        <f aca="false">A73+1</f>
        <v>14</v>
      </c>
      <c r="B74" s="513"/>
      <c r="C74" s="372"/>
      <c r="D74" s="372"/>
      <c r="E74" s="372"/>
      <c r="F74" s="372"/>
      <c r="G74" s="372"/>
      <c r="H74" s="286"/>
      <c r="I74" s="286"/>
      <c r="J74" s="514"/>
      <c r="K74" s="515" t="str">
        <f aca="true">IF(ISBLANK(I74),"",IF(I74=A74,"&lt;-- Circular reference",IF(ISBLANK(OFFSET($C$60,I74,0)),"&lt;-- Invalid reference","")))</f>
        <v/>
      </c>
      <c r="L74" s="515"/>
      <c r="M74" s="515"/>
    </row>
    <row r="75" s="271" customFormat="true" ht="26" hidden="false" customHeight="true" outlineLevel="0" collapsed="false">
      <c r="A75" s="512" t="n">
        <f aca="false">A74+1</f>
        <v>15</v>
      </c>
      <c r="B75" s="513"/>
      <c r="C75" s="372"/>
      <c r="D75" s="372"/>
      <c r="E75" s="372"/>
      <c r="F75" s="372"/>
      <c r="G75" s="372"/>
      <c r="H75" s="286"/>
      <c r="I75" s="286"/>
      <c r="J75" s="514"/>
      <c r="K75" s="515" t="str">
        <f aca="true">IF(ISBLANK(I75),"",IF(I75=A75,"&lt;-- Circular reference",IF(ISBLANK(OFFSET($C$60,I75,0)),"&lt;-- Invalid reference","")))</f>
        <v/>
      </c>
      <c r="L75" s="515"/>
      <c r="M75" s="515"/>
    </row>
    <row r="76" s="271" customFormat="true" ht="26" hidden="false" customHeight="true" outlineLevel="0" collapsed="false">
      <c r="A76" s="512" t="n">
        <f aca="false">A75+1</f>
        <v>16</v>
      </c>
      <c r="B76" s="513"/>
      <c r="C76" s="372"/>
      <c r="D76" s="372"/>
      <c r="E76" s="372"/>
      <c r="F76" s="372"/>
      <c r="G76" s="372"/>
      <c r="H76" s="286"/>
      <c r="I76" s="286"/>
      <c r="J76" s="514"/>
      <c r="K76" s="515" t="str">
        <f aca="true">IF(ISBLANK(I76),"",IF(I76=A76,"&lt;-- Circular reference",IF(ISBLANK(OFFSET($C$60,I76,0)),"&lt;-- Invalid reference","")))</f>
        <v/>
      </c>
      <c r="L76" s="515"/>
      <c r="M76" s="515"/>
    </row>
    <row r="77" s="271" customFormat="true" ht="26" hidden="false" customHeight="true" outlineLevel="0" collapsed="false">
      <c r="A77" s="512" t="n">
        <f aca="false">A76+1</f>
        <v>17</v>
      </c>
      <c r="B77" s="513"/>
      <c r="C77" s="372"/>
      <c r="D77" s="372"/>
      <c r="E77" s="372"/>
      <c r="F77" s="372"/>
      <c r="G77" s="372"/>
      <c r="H77" s="286"/>
      <c r="I77" s="286"/>
      <c r="J77" s="514"/>
      <c r="K77" s="515" t="str">
        <f aca="true">IF(ISBLANK(I77),"",IF(I77=A77,"&lt;-- Circular reference",IF(ISBLANK(OFFSET($C$60,I77,0)),"&lt;-- Invalid reference","")))</f>
        <v/>
      </c>
      <c r="L77" s="515"/>
      <c r="M77" s="515"/>
    </row>
    <row r="78" s="271" customFormat="true" ht="26" hidden="false" customHeight="true" outlineLevel="0" collapsed="false">
      <c r="A78" s="512" t="n">
        <f aca="false">A77+1</f>
        <v>18</v>
      </c>
      <c r="B78" s="513"/>
      <c r="C78" s="372"/>
      <c r="D78" s="372"/>
      <c r="E78" s="372"/>
      <c r="F78" s="372"/>
      <c r="G78" s="372"/>
      <c r="H78" s="286"/>
      <c r="I78" s="286"/>
      <c r="J78" s="514"/>
      <c r="K78" s="515" t="str">
        <f aca="true">IF(ISBLANK(I78),"",IF(I78=A78,"&lt;-- Circular reference",IF(ISBLANK(OFFSET($C$60,I78,0)),"&lt;-- Invalid reference","")))</f>
        <v/>
      </c>
      <c r="L78" s="515"/>
      <c r="M78" s="515"/>
    </row>
    <row r="79" s="271" customFormat="true" ht="26" hidden="false" customHeight="true" outlineLevel="0" collapsed="false">
      <c r="A79" s="512" t="n">
        <f aca="false">A78+1</f>
        <v>19</v>
      </c>
      <c r="B79" s="513"/>
      <c r="C79" s="372"/>
      <c r="D79" s="372"/>
      <c r="E79" s="372"/>
      <c r="F79" s="372"/>
      <c r="G79" s="372"/>
      <c r="H79" s="286"/>
      <c r="I79" s="286"/>
      <c r="J79" s="514"/>
      <c r="K79" s="515" t="str">
        <f aca="true">IF(ISBLANK(I79),"",IF(I79=A79,"&lt;-- Circular reference",IF(ISBLANK(OFFSET($C$60,I79,0)),"&lt;-- Invalid reference","")))</f>
        <v/>
      </c>
      <c r="L79" s="515"/>
      <c r="M79" s="515"/>
    </row>
    <row r="80" s="271" customFormat="true" ht="26" hidden="false" customHeight="true" outlineLevel="0" collapsed="false">
      <c r="A80" s="512" t="n">
        <f aca="false">A79+1</f>
        <v>20</v>
      </c>
      <c r="B80" s="513"/>
      <c r="C80" s="372"/>
      <c r="D80" s="372"/>
      <c r="E80" s="372"/>
      <c r="F80" s="372"/>
      <c r="G80" s="372"/>
      <c r="H80" s="286"/>
      <c r="I80" s="286"/>
      <c r="J80" s="514"/>
      <c r="K80" s="515" t="str">
        <f aca="true">IF(ISBLANK(I80),"",IF(I80=A80,"&lt;-- Circular reference",IF(ISBLANK(OFFSET($C$60,I80,0)),"&lt;-- Invalid reference","")))</f>
        <v/>
      </c>
      <c r="L80" s="515"/>
      <c r="M80" s="515"/>
    </row>
    <row r="81" s="271" customFormat="true" ht="26" hidden="false" customHeight="true" outlineLevel="0" collapsed="false">
      <c r="A81" s="512" t="n">
        <f aca="false">A80+1</f>
        <v>21</v>
      </c>
      <c r="B81" s="513"/>
      <c r="C81" s="372"/>
      <c r="D81" s="372"/>
      <c r="E81" s="372"/>
      <c r="F81" s="372"/>
      <c r="G81" s="372"/>
      <c r="H81" s="286"/>
      <c r="I81" s="286"/>
      <c r="J81" s="514"/>
      <c r="K81" s="515" t="str">
        <f aca="true">IF(ISBLANK(I81),"",IF(I81=A81,"&lt;-- Circular reference",IF(ISBLANK(OFFSET($C$60,I81,0)),"&lt;-- Invalid reference","")))</f>
        <v/>
      </c>
      <c r="L81" s="515"/>
      <c r="M81" s="515"/>
    </row>
    <row r="82" s="271" customFormat="true" ht="26" hidden="false" customHeight="true" outlineLevel="0" collapsed="false">
      <c r="A82" s="512" t="n">
        <f aca="false">A81+1</f>
        <v>22</v>
      </c>
      <c r="B82" s="513"/>
      <c r="C82" s="372"/>
      <c r="D82" s="372"/>
      <c r="E82" s="372"/>
      <c r="F82" s="372"/>
      <c r="G82" s="372"/>
      <c r="H82" s="286"/>
      <c r="I82" s="286"/>
      <c r="J82" s="514"/>
      <c r="K82" s="515" t="str">
        <f aca="true">IF(ISBLANK(I82),"",IF(I82=A82,"&lt;-- Circular reference",IF(ISBLANK(OFFSET($C$60,I82,0)),"&lt;-- Invalid reference","")))</f>
        <v/>
      </c>
      <c r="L82" s="515"/>
      <c r="M82" s="515"/>
    </row>
    <row r="83" s="271" customFormat="true" ht="26" hidden="false" customHeight="true" outlineLevel="0" collapsed="false">
      <c r="A83" s="512" t="n">
        <f aca="false">A82+1</f>
        <v>23</v>
      </c>
      <c r="B83" s="513"/>
      <c r="C83" s="372"/>
      <c r="D83" s="372"/>
      <c r="E83" s="372"/>
      <c r="F83" s="372"/>
      <c r="G83" s="372"/>
      <c r="H83" s="286"/>
      <c r="I83" s="286"/>
      <c r="J83" s="514"/>
      <c r="K83" s="515" t="str">
        <f aca="true">IF(ISBLANK(I83),"",IF(I83=A83,"&lt;-- Circular reference",IF(ISBLANK(OFFSET($C$60,I83,0)),"&lt;-- Invalid reference","")))</f>
        <v/>
      </c>
      <c r="L83" s="515"/>
      <c r="M83" s="515"/>
    </row>
    <row r="84" s="271" customFormat="true" ht="26" hidden="false" customHeight="true" outlineLevel="0" collapsed="false">
      <c r="A84" s="512" t="n">
        <f aca="false">A83+1</f>
        <v>24</v>
      </c>
      <c r="B84" s="513"/>
      <c r="C84" s="372"/>
      <c r="D84" s="372"/>
      <c r="E84" s="372"/>
      <c r="F84" s="372"/>
      <c r="G84" s="372"/>
      <c r="H84" s="286"/>
      <c r="I84" s="286"/>
      <c r="J84" s="514"/>
      <c r="K84" s="515" t="str">
        <f aca="true">IF(ISBLANK(I84),"",IF(I84=A84,"&lt;-- Circular reference",IF(ISBLANK(OFFSET($C$60,I84,0)),"&lt;-- Invalid reference","")))</f>
        <v/>
      </c>
      <c r="L84" s="515"/>
      <c r="M84" s="515"/>
    </row>
    <row r="85" s="271" customFormat="true" ht="26" hidden="false" customHeight="true" outlineLevel="0" collapsed="false">
      <c r="A85" s="512" t="n">
        <f aca="false">A84+1</f>
        <v>25</v>
      </c>
      <c r="B85" s="513"/>
      <c r="C85" s="372"/>
      <c r="D85" s="372"/>
      <c r="E85" s="372"/>
      <c r="F85" s="372"/>
      <c r="G85" s="372"/>
      <c r="H85" s="286"/>
      <c r="I85" s="286"/>
      <c r="J85" s="514"/>
      <c r="K85" s="515" t="str">
        <f aca="true">IF(ISBLANK(I85),"",IF(I85=A85,"&lt;-- Circular reference",IF(ISBLANK(OFFSET($C$60,I85,0)),"&lt;-- Invalid reference","")))</f>
        <v/>
      </c>
      <c r="L85" s="515"/>
      <c r="M85" s="515"/>
    </row>
    <row r="86" s="271" customFormat="true" ht="26" hidden="false" customHeight="true" outlineLevel="0" collapsed="false">
      <c r="A86" s="512" t="n">
        <f aca="false">A85+1</f>
        <v>26</v>
      </c>
      <c r="B86" s="513"/>
      <c r="C86" s="372"/>
      <c r="D86" s="372"/>
      <c r="E86" s="372"/>
      <c r="F86" s="372"/>
      <c r="G86" s="372"/>
      <c r="H86" s="286"/>
      <c r="I86" s="286"/>
      <c r="J86" s="514"/>
      <c r="K86" s="515" t="str">
        <f aca="true">IF(ISBLANK(I86),"",IF(I86=A86,"&lt;-- Circular reference",IF(ISBLANK(OFFSET($C$60,I86,0)),"&lt;-- Invalid reference","")))</f>
        <v/>
      </c>
      <c r="L86" s="515"/>
      <c r="M86" s="515"/>
    </row>
    <row r="87" s="271" customFormat="true" ht="26" hidden="false" customHeight="true" outlineLevel="0" collapsed="false">
      <c r="A87" s="512" t="n">
        <f aca="false">A86+1</f>
        <v>27</v>
      </c>
      <c r="B87" s="513"/>
      <c r="C87" s="372"/>
      <c r="D87" s="372"/>
      <c r="E87" s="372"/>
      <c r="F87" s="372"/>
      <c r="G87" s="372"/>
      <c r="H87" s="286"/>
      <c r="I87" s="286"/>
      <c r="J87" s="514"/>
      <c r="K87" s="515" t="str">
        <f aca="true">IF(ISBLANK(I87),"",IF(I87=A87,"&lt;-- Circular reference",IF(ISBLANK(OFFSET($C$60,I87,0)),"&lt;-- Invalid reference","")))</f>
        <v/>
      </c>
      <c r="L87" s="515"/>
      <c r="M87" s="515"/>
    </row>
    <row r="88" s="271" customFormat="true" ht="26" hidden="false" customHeight="true" outlineLevel="0" collapsed="false">
      <c r="A88" s="512" t="n">
        <f aca="false">A87+1</f>
        <v>28</v>
      </c>
      <c r="B88" s="513"/>
      <c r="C88" s="372"/>
      <c r="D88" s="372"/>
      <c r="E88" s="372"/>
      <c r="F88" s="372"/>
      <c r="G88" s="372"/>
      <c r="H88" s="286"/>
      <c r="I88" s="286"/>
      <c r="J88" s="514"/>
      <c r="K88" s="515" t="str">
        <f aca="true">IF(ISBLANK(I88),"",IF(I88=A88,"&lt;-- Circular reference",IF(ISBLANK(OFFSET($C$60,I88,0)),"&lt;-- Invalid reference","")))</f>
        <v/>
      </c>
      <c r="L88" s="515"/>
      <c r="M88" s="515"/>
    </row>
    <row r="89" s="271" customFormat="true" ht="26" hidden="false" customHeight="true" outlineLevel="0" collapsed="false">
      <c r="A89" s="512" t="n">
        <f aca="false">A88+1</f>
        <v>29</v>
      </c>
      <c r="B89" s="513"/>
      <c r="C89" s="372"/>
      <c r="D89" s="372"/>
      <c r="E89" s="372"/>
      <c r="F89" s="372"/>
      <c r="G89" s="372"/>
      <c r="H89" s="286"/>
      <c r="I89" s="286"/>
      <c r="J89" s="514"/>
      <c r="K89" s="515" t="str">
        <f aca="true">IF(ISBLANK(I89),"",IF(I89=A89,"&lt;-- Circular reference",IF(ISBLANK(OFFSET($C$60,I89,0)),"&lt;-- Invalid reference","")))</f>
        <v/>
      </c>
      <c r="L89" s="515"/>
      <c r="M89" s="515"/>
    </row>
    <row r="90" s="271" customFormat="true" ht="26" hidden="false" customHeight="true" outlineLevel="0" collapsed="false">
      <c r="A90" s="512" t="n">
        <f aca="false">A89+1</f>
        <v>30</v>
      </c>
      <c r="B90" s="513"/>
      <c r="C90" s="372"/>
      <c r="D90" s="372"/>
      <c r="E90" s="372"/>
      <c r="F90" s="372"/>
      <c r="G90" s="372"/>
      <c r="H90" s="286"/>
      <c r="I90" s="286"/>
      <c r="J90" s="514"/>
      <c r="K90" s="515" t="str">
        <f aca="true">IF(ISBLANK(I90),"",IF(I90=A90,"&lt;-- Circular reference",IF(ISBLANK(OFFSET($C$60,I90,0)),"&lt;-- Invalid reference","")))</f>
        <v/>
      </c>
      <c r="L90" s="515"/>
      <c r="M90" s="515"/>
    </row>
    <row r="91" s="271" customFormat="true" ht="26" hidden="false" customHeight="true" outlineLevel="0" collapsed="false">
      <c r="A91" s="512" t="n">
        <f aca="false">A90+1</f>
        <v>31</v>
      </c>
      <c r="B91" s="513"/>
      <c r="C91" s="372"/>
      <c r="D91" s="372"/>
      <c r="E91" s="372"/>
      <c r="F91" s="372"/>
      <c r="G91" s="372"/>
      <c r="H91" s="286"/>
      <c r="I91" s="286"/>
      <c r="J91" s="514"/>
      <c r="K91" s="515" t="str">
        <f aca="true">IF(ISBLANK(I91),"",IF(I91=A91,"&lt;-- Circular reference",IF(ISBLANK(OFFSET($C$60,I91,0)),"&lt;-- Invalid reference","")))</f>
        <v/>
      </c>
      <c r="L91" s="515"/>
      <c r="M91" s="515"/>
    </row>
    <row r="92" s="271" customFormat="true" ht="26" hidden="false" customHeight="true" outlineLevel="0" collapsed="false">
      <c r="A92" s="512" t="n">
        <f aca="false">A91+1</f>
        <v>32</v>
      </c>
      <c r="B92" s="513"/>
      <c r="C92" s="372"/>
      <c r="D92" s="372"/>
      <c r="E92" s="372"/>
      <c r="F92" s="372"/>
      <c r="G92" s="372"/>
      <c r="H92" s="286"/>
      <c r="I92" s="286"/>
      <c r="J92" s="514"/>
      <c r="K92" s="515" t="str">
        <f aca="true">IF(ISBLANK(I92),"",IF(I92=A92,"&lt;-- Circular reference",IF(ISBLANK(OFFSET($C$60,I92,0)),"&lt;-- Invalid reference","")))</f>
        <v/>
      </c>
      <c r="L92" s="515"/>
      <c r="M92" s="515"/>
    </row>
    <row r="93" s="271" customFormat="true" ht="26" hidden="false" customHeight="true" outlineLevel="0" collapsed="false">
      <c r="A93" s="512" t="n">
        <f aca="false">A92+1</f>
        <v>33</v>
      </c>
      <c r="B93" s="513"/>
      <c r="C93" s="372"/>
      <c r="D93" s="372"/>
      <c r="E93" s="372"/>
      <c r="F93" s="372"/>
      <c r="G93" s="372"/>
      <c r="H93" s="286"/>
      <c r="I93" s="286"/>
      <c r="J93" s="514"/>
      <c r="K93" s="515" t="str">
        <f aca="true">IF(ISBLANK(I93),"",IF(I93=A93,"&lt;-- Circular reference",IF(ISBLANK(OFFSET($C$60,I93,0)),"&lt;-- Invalid reference","")))</f>
        <v/>
      </c>
      <c r="L93" s="515"/>
      <c r="M93" s="515"/>
    </row>
    <row r="94" s="271" customFormat="true" ht="26" hidden="false" customHeight="true" outlineLevel="0" collapsed="false">
      <c r="A94" s="512" t="n">
        <f aca="false">A93+1</f>
        <v>34</v>
      </c>
      <c r="B94" s="513"/>
      <c r="C94" s="372"/>
      <c r="D94" s="372"/>
      <c r="E94" s="372"/>
      <c r="F94" s="372"/>
      <c r="G94" s="372"/>
      <c r="H94" s="286"/>
      <c r="I94" s="286"/>
      <c r="J94" s="514"/>
      <c r="K94" s="515" t="str">
        <f aca="true">IF(ISBLANK(I94),"",IF(I94=A94,"&lt;-- Circular reference",IF(ISBLANK(OFFSET($C$60,I94,0)),"&lt;-- Invalid reference","")))</f>
        <v/>
      </c>
      <c r="L94" s="515"/>
      <c r="M94" s="515"/>
    </row>
    <row r="95" s="271" customFormat="true" ht="26" hidden="false" customHeight="true" outlineLevel="0" collapsed="false">
      <c r="A95" s="512" t="n">
        <f aca="false">A94+1</f>
        <v>35</v>
      </c>
      <c r="B95" s="513"/>
      <c r="C95" s="372"/>
      <c r="D95" s="372"/>
      <c r="E95" s="372"/>
      <c r="F95" s="372"/>
      <c r="G95" s="372"/>
      <c r="H95" s="286"/>
      <c r="I95" s="286"/>
      <c r="J95" s="514"/>
      <c r="K95" s="515" t="str">
        <f aca="true">IF(ISBLANK(I95),"",IF(I95=A95,"&lt;-- Circular reference",IF(ISBLANK(OFFSET($C$60,I95,0)),"&lt;-- Invalid reference","")))</f>
        <v/>
      </c>
      <c r="L95" s="515"/>
      <c r="M95" s="515"/>
    </row>
    <row r="96" s="271" customFormat="true" ht="26" hidden="false" customHeight="true" outlineLevel="0" collapsed="false">
      <c r="A96" s="512" t="n">
        <f aca="false">A95+1</f>
        <v>36</v>
      </c>
      <c r="B96" s="513"/>
      <c r="C96" s="372"/>
      <c r="D96" s="372"/>
      <c r="E96" s="372"/>
      <c r="F96" s="372"/>
      <c r="G96" s="372"/>
      <c r="H96" s="286"/>
      <c r="I96" s="286"/>
      <c r="J96" s="514"/>
      <c r="K96" s="515" t="str">
        <f aca="true">IF(ISBLANK(I96),"",IF(I96=A96,"&lt;-- Circular reference",IF(ISBLANK(OFFSET($C$60,I96,0)),"&lt;-- Invalid reference","")))</f>
        <v/>
      </c>
      <c r="L96" s="515"/>
      <c r="M96" s="515"/>
    </row>
    <row r="97" s="271" customFormat="true" ht="26" hidden="false" customHeight="true" outlineLevel="0" collapsed="false">
      <c r="A97" s="512" t="n">
        <f aca="false">A96+1</f>
        <v>37</v>
      </c>
      <c r="B97" s="513"/>
      <c r="C97" s="372"/>
      <c r="D97" s="372"/>
      <c r="E97" s="372"/>
      <c r="F97" s="372"/>
      <c r="G97" s="372"/>
      <c r="H97" s="286"/>
      <c r="I97" s="286"/>
      <c r="J97" s="514"/>
      <c r="K97" s="515" t="str">
        <f aca="true">IF(ISBLANK(I97),"",IF(I97=A97,"&lt;-- Circular reference",IF(ISBLANK(OFFSET($C$60,I97,0)),"&lt;-- Invalid reference","")))</f>
        <v/>
      </c>
      <c r="L97" s="515"/>
      <c r="M97" s="515"/>
    </row>
    <row r="98" s="271" customFormat="true" ht="26" hidden="false" customHeight="true" outlineLevel="0" collapsed="false">
      <c r="A98" s="512" t="n">
        <f aca="false">A97+1</f>
        <v>38</v>
      </c>
      <c r="B98" s="513"/>
      <c r="C98" s="372"/>
      <c r="D98" s="372"/>
      <c r="E98" s="372"/>
      <c r="F98" s="372"/>
      <c r="G98" s="372"/>
      <c r="H98" s="286"/>
      <c r="I98" s="286"/>
      <c r="J98" s="514"/>
      <c r="K98" s="515" t="str">
        <f aca="true">IF(ISBLANK(I98),"",IF(I98=A98,"&lt;-- Circular reference",IF(ISBLANK(OFFSET($C$60,I98,0)),"&lt;-- Invalid reference","")))</f>
        <v/>
      </c>
      <c r="L98" s="515"/>
      <c r="M98" s="515"/>
    </row>
    <row r="99" s="271" customFormat="true" ht="26" hidden="false" customHeight="true" outlineLevel="0" collapsed="false">
      <c r="A99" s="512" t="n">
        <f aca="false">A98+1</f>
        <v>39</v>
      </c>
      <c r="B99" s="513"/>
      <c r="C99" s="372"/>
      <c r="D99" s="372"/>
      <c r="E99" s="372"/>
      <c r="F99" s="372"/>
      <c r="G99" s="372"/>
      <c r="H99" s="286"/>
      <c r="I99" s="286"/>
      <c r="J99" s="514"/>
      <c r="K99" s="515" t="str">
        <f aca="true">IF(ISBLANK(I99),"",IF(I99=A99,"&lt;-- Circular reference",IF(ISBLANK(OFFSET($C$60,I99,0)),"&lt;-- Invalid reference","")))</f>
        <v/>
      </c>
      <c r="L99" s="515"/>
      <c r="M99" s="515"/>
    </row>
    <row r="100" s="271" customFormat="true" ht="26" hidden="false" customHeight="true" outlineLevel="0" collapsed="false">
      <c r="A100" s="512" t="n">
        <f aca="false">A99+1</f>
        <v>40</v>
      </c>
      <c r="B100" s="513"/>
      <c r="C100" s="372"/>
      <c r="D100" s="372"/>
      <c r="E100" s="372"/>
      <c r="F100" s="372"/>
      <c r="G100" s="372"/>
      <c r="H100" s="286"/>
      <c r="I100" s="286"/>
      <c r="J100" s="514"/>
      <c r="K100" s="515" t="str">
        <f aca="true">IF(ISBLANK(I100),"",IF(I100=A100,"&lt;-- Circular reference",IF(ISBLANK(OFFSET($C$60,I100,0)),"&lt;-- Invalid reference","")))</f>
        <v/>
      </c>
      <c r="L100" s="515"/>
      <c r="M100" s="515"/>
    </row>
    <row r="101" s="271" customFormat="true" ht="26" hidden="false" customHeight="true" outlineLevel="0" collapsed="false">
      <c r="A101" s="512" t="n">
        <f aca="false">A100+1</f>
        <v>41</v>
      </c>
      <c r="B101" s="513"/>
      <c r="C101" s="372"/>
      <c r="D101" s="372"/>
      <c r="E101" s="372"/>
      <c r="F101" s="372"/>
      <c r="G101" s="372"/>
      <c r="H101" s="286"/>
      <c r="I101" s="286"/>
      <c r="J101" s="514"/>
      <c r="K101" s="515" t="str">
        <f aca="true">IF(ISBLANK(I101),"",IF(I101=A101,"&lt;-- Circular reference",IF(ISBLANK(OFFSET($C$60,I101,0)),"&lt;-- Invalid reference","")))</f>
        <v/>
      </c>
      <c r="L101" s="515"/>
      <c r="M101" s="515"/>
    </row>
    <row r="102" s="271" customFormat="true" ht="26" hidden="false" customHeight="true" outlineLevel="0" collapsed="false">
      <c r="A102" s="512" t="n">
        <f aca="false">A101+1</f>
        <v>42</v>
      </c>
      <c r="B102" s="513"/>
      <c r="C102" s="372"/>
      <c r="D102" s="372"/>
      <c r="E102" s="372"/>
      <c r="F102" s="372"/>
      <c r="G102" s="372"/>
      <c r="H102" s="286"/>
      <c r="I102" s="286"/>
      <c r="J102" s="514"/>
      <c r="K102" s="515" t="str">
        <f aca="true">IF(ISBLANK(I102),"",IF(I102=A102,"&lt;-- Circular reference",IF(ISBLANK(OFFSET($C$60,I102,0)),"&lt;-- Invalid reference","")))</f>
        <v/>
      </c>
      <c r="L102" s="515"/>
      <c r="M102" s="515"/>
    </row>
    <row r="103" s="271" customFormat="true" ht="26" hidden="false" customHeight="true" outlineLevel="0" collapsed="false">
      <c r="A103" s="512" t="n">
        <f aca="false">A102+1</f>
        <v>43</v>
      </c>
      <c r="B103" s="513"/>
      <c r="C103" s="372"/>
      <c r="D103" s="372"/>
      <c r="E103" s="372"/>
      <c r="F103" s="372"/>
      <c r="G103" s="372"/>
      <c r="H103" s="286"/>
      <c r="I103" s="286"/>
      <c r="J103" s="514"/>
      <c r="K103" s="515" t="str">
        <f aca="true">IF(ISBLANK(I103),"",IF(I103=A103,"&lt;-- Circular reference",IF(ISBLANK(OFFSET($C$60,I103,0)),"&lt;-- Invalid reference","")))</f>
        <v/>
      </c>
      <c r="L103" s="515"/>
      <c r="M103" s="515"/>
    </row>
    <row r="104" s="271" customFormat="true" ht="26" hidden="false" customHeight="true" outlineLevel="0" collapsed="false">
      <c r="A104" s="512" t="n">
        <f aca="false">A103+1</f>
        <v>44</v>
      </c>
      <c r="B104" s="513"/>
      <c r="C104" s="372"/>
      <c r="D104" s="372"/>
      <c r="E104" s="372"/>
      <c r="F104" s="372"/>
      <c r="G104" s="372"/>
      <c r="H104" s="286"/>
      <c r="I104" s="286"/>
      <c r="J104" s="514"/>
      <c r="K104" s="515" t="str">
        <f aca="true">IF(ISBLANK(I104),"",IF(I104=A104,"&lt;-- Circular reference",IF(ISBLANK(OFFSET($C$60,I104,0)),"&lt;-- Invalid reference","")))</f>
        <v/>
      </c>
      <c r="L104" s="515"/>
      <c r="M104" s="515"/>
    </row>
    <row r="105" s="271" customFormat="true" ht="26" hidden="false" customHeight="true" outlineLevel="0" collapsed="false">
      <c r="A105" s="512" t="n">
        <f aca="false">A104+1</f>
        <v>45</v>
      </c>
      <c r="B105" s="513"/>
      <c r="C105" s="372"/>
      <c r="D105" s="372"/>
      <c r="E105" s="372"/>
      <c r="F105" s="372"/>
      <c r="G105" s="372"/>
      <c r="H105" s="286"/>
      <c r="I105" s="286"/>
      <c r="J105" s="514"/>
      <c r="K105" s="515" t="str">
        <f aca="true">IF(ISBLANK(I105),"",IF(I105=A105,"&lt;-- Circular reference",IF(ISBLANK(OFFSET($C$60,I105,0)),"&lt;-- Invalid reference","")))</f>
        <v/>
      </c>
      <c r="L105" s="515"/>
      <c r="M105" s="515"/>
    </row>
    <row r="106" s="271" customFormat="true" ht="26" hidden="false" customHeight="true" outlineLevel="0" collapsed="false">
      <c r="A106" s="512" t="n">
        <f aca="false">A105+1</f>
        <v>46</v>
      </c>
      <c r="B106" s="513"/>
      <c r="C106" s="372"/>
      <c r="D106" s="372"/>
      <c r="E106" s="372"/>
      <c r="F106" s="372"/>
      <c r="G106" s="372"/>
      <c r="H106" s="286"/>
      <c r="I106" s="286"/>
      <c r="J106" s="514"/>
      <c r="K106" s="515" t="str">
        <f aca="true">IF(ISBLANK(I106),"",IF(I106=A106,"&lt;-- Circular reference",IF(ISBLANK(OFFSET($C$60,I106,0)),"&lt;-- Invalid reference","")))</f>
        <v/>
      </c>
      <c r="L106" s="515"/>
      <c r="M106" s="515"/>
    </row>
    <row r="107" s="271" customFormat="true" ht="26" hidden="false" customHeight="true" outlineLevel="0" collapsed="false">
      <c r="A107" s="512" t="n">
        <f aca="false">A106+1</f>
        <v>47</v>
      </c>
      <c r="B107" s="513"/>
      <c r="C107" s="372"/>
      <c r="D107" s="372"/>
      <c r="E107" s="372"/>
      <c r="F107" s="372"/>
      <c r="G107" s="372"/>
      <c r="H107" s="286"/>
      <c r="I107" s="286"/>
      <c r="J107" s="514"/>
      <c r="K107" s="515" t="str">
        <f aca="true">IF(ISBLANK(I107),"",IF(I107=A107,"&lt;-- Circular reference",IF(ISBLANK(OFFSET($C$60,I107,0)),"&lt;-- Invalid reference","")))</f>
        <v/>
      </c>
      <c r="L107" s="515"/>
      <c r="M107" s="515"/>
    </row>
    <row r="108" s="271" customFormat="true" ht="26" hidden="false" customHeight="true" outlineLevel="0" collapsed="false">
      <c r="A108" s="512" t="n">
        <f aca="false">A107+1</f>
        <v>48</v>
      </c>
      <c r="B108" s="513"/>
      <c r="C108" s="372"/>
      <c r="D108" s="372"/>
      <c r="E108" s="372"/>
      <c r="F108" s="372"/>
      <c r="G108" s="372"/>
      <c r="H108" s="286"/>
      <c r="I108" s="286"/>
      <c r="J108" s="514"/>
      <c r="K108" s="515" t="str">
        <f aca="true">IF(ISBLANK(I108),"",IF(I108=A108,"&lt;-- Circular reference",IF(ISBLANK(OFFSET($C$60,I108,0)),"&lt;-- Invalid reference","")))</f>
        <v/>
      </c>
      <c r="L108" s="515"/>
      <c r="M108" s="515"/>
    </row>
    <row r="109" s="271" customFormat="true" ht="26" hidden="false" customHeight="true" outlineLevel="0" collapsed="false">
      <c r="A109" s="512" t="n">
        <f aca="false">A108+1</f>
        <v>49</v>
      </c>
      <c r="B109" s="513"/>
      <c r="C109" s="372"/>
      <c r="D109" s="372"/>
      <c r="E109" s="372"/>
      <c r="F109" s="372"/>
      <c r="G109" s="372"/>
      <c r="H109" s="286"/>
      <c r="I109" s="286"/>
      <c r="J109" s="514"/>
      <c r="K109" s="515" t="str">
        <f aca="true">IF(ISBLANK(I109),"",IF(I109=A109,"&lt;-- Circular reference",IF(ISBLANK(OFFSET($C$60,I109,0)),"&lt;-- Invalid reference","")))</f>
        <v/>
      </c>
      <c r="L109" s="515"/>
      <c r="M109" s="515"/>
    </row>
    <row r="110" s="271" customFormat="true" ht="26" hidden="false" customHeight="true" outlineLevel="0" collapsed="false">
      <c r="A110" s="512" t="n">
        <f aca="false">A109+1</f>
        <v>50</v>
      </c>
      <c r="B110" s="513"/>
      <c r="C110" s="372"/>
      <c r="D110" s="372"/>
      <c r="E110" s="372"/>
      <c r="F110" s="372"/>
      <c r="G110" s="372"/>
      <c r="H110" s="286"/>
      <c r="I110" s="286"/>
      <c r="J110" s="514"/>
      <c r="K110" s="515" t="str">
        <f aca="true">IF(ISBLANK(I110),"",IF(I110=A110,"&lt;-- Circular reference",IF(ISBLANK(OFFSET($C$60,I110,0)),"&lt;-- Invalid reference","")))</f>
        <v/>
      </c>
      <c r="L110" s="515"/>
      <c r="M110" s="515"/>
    </row>
    <row r="111" s="271" customFormat="true" ht="26" hidden="false" customHeight="true" outlineLevel="0" collapsed="false">
      <c r="A111" s="512" t="n">
        <f aca="false">A110+1</f>
        <v>51</v>
      </c>
      <c r="B111" s="513"/>
      <c r="C111" s="372"/>
      <c r="D111" s="372"/>
      <c r="E111" s="372"/>
      <c r="F111" s="372"/>
      <c r="G111" s="372"/>
      <c r="H111" s="286"/>
      <c r="I111" s="286"/>
      <c r="J111" s="514"/>
      <c r="K111" s="515" t="str">
        <f aca="true">IF(ISBLANK(I111),"",IF(I111=A111,"&lt;-- Circular reference",IF(ISBLANK(OFFSET($C$60,I111,0)),"&lt;-- Invalid reference","")))</f>
        <v/>
      </c>
      <c r="L111" s="515"/>
      <c r="M111" s="515"/>
    </row>
    <row r="112" s="271" customFormat="true" ht="26" hidden="false" customHeight="true" outlineLevel="0" collapsed="false">
      <c r="A112" s="512" t="n">
        <f aca="false">A111+1</f>
        <v>52</v>
      </c>
      <c r="B112" s="513"/>
      <c r="C112" s="372"/>
      <c r="D112" s="372"/>
      <c r="E112" s="372"/>
      <c r="F112" s="372"/>
      <c r="G112" s="372"/>
      <c r="H112" s="286"/>
      <c r="I112" s="286"/>
      <c r="J112" s="514"/>
      <c r="K112" s="515" t="str">
        <f aca="true">IF(ISBLANK(I112),"",IF(I112=A112,"&lt;-- Circular reference",IF(ISBLANK(OFFSET($C$60,I112,0)),"&lt;-- Invalid reference","")))</f>
        <v/>
      </c>
      <c r="L112" s="515"/>
      <c r="M112" s="515"/>
    </row>
    <row r="113" s="271" customFormat="true" ht="26" hidden="false" customHeight="true" outlineLevel="0" collapsed="false">
      <c r="A113" s="512" t="n">
        <f aca="false">A112+1</f>
        <v>53</v>
      </c>
      <c r="B113" s="513"/>
      <c r="C113" s="372"/>
      <c r="D113" s="372"/>
      <c r="E113" s="372"/>
      <c r="F113" s="372"/>
      <c r="G113" s="372"/>
      <c r="H113" s="286"/>
      <c r="I113" s="286"/>
      <c r="J113" s="514"/>
      <c r="K113" s="515" t="str">
        <f aca="true">IF(ISBLANK(I113),"",IF(I113=A113,"&lt;-- Circular reference",IF(ISBLANK(OFFSET($C$60,I113,0)),"&lt;-- Invalid reference","")))</f>
        <v/>
      </c>
      <c r="L113" s="515"/>
      <c r="M113" s="515"/>
    </row>
    <row r="114" s="271" customFormat="true" ht="26" hidden="false" customHeight="true" outlineLevel="0" collapsed="false">
      <c r="A114" s="512" t="n">
        <f aca="false">A113+1</f>
        <v>54</v>
      </c>
      <c r="B114" s="513"/>
      <c r="C114" s="372"/>
      <c r="D114" s="372"/>
      <c r="E114" s="372"/>
      <c r="F114" s="372"/>
      <c r="G114" s="372"/>
      <c r="H114" s="286"/>
      <c r="I114" s="286"/>
      <c r="J114" s="514"/>
      <c r="K114" s="515" t="str">
        <f aca="true">IF(ISBLANK(I114),"",IF(I114=A114,"&lt;-- Circular reference",IF(ISBLANK(OFFSET($C$60,I114,0)),"&lt;-- Invalid reference","")))</f>
        <v/>
      </c>
      <c r="L114" s="515"/>
      <c r="M114" s="515"/>
    </row>
    <row r="115" s="271" customFormat="true" ht="26" hidden="false" customHeight="true" outlineLevel="0" collapsed="false">
      <c r="A115" s="512" t="n">
        <f aca="false">A114+1</f>
        <v>55</v>
      </c>
      <c r="B115" s="513"/>
      <c r="C115" s="372"/>
      <c r="D115" s="372"/>
      <c r="E115" s="372"/>
      <c r="F115" s="372"/>
      <c r="G115" s="372"/>
      <c r="H115" s="286"/>
      <c r="I115" s="286"/>
      <c r="J115" s="514"/>
      <c r="K115" s="515" t="str">
        <f aca="true">IF(ISBLANK(I115),"",IF(I115=A115,"&lt;-- Circular reference",IF(ISBLANK(OFFSET($C$60,I115,0)),"&lt;-- Invalid reference","")))</f>
        <v/>
      </c>
      <c r="L115" s="515"/>
      <c r="M115" s="515"/>
    </row>
    <row r="116" s="271" customFormat="true" ht="26" hidden="false" customHeight="true" outlineLevel="0" collapsed="false">
      <c r="A116" s="512" t="n">
        <f aca="false">A115+1</f>
        <v>56</v>
      </c>
      <c r="B116" s="513"/>
      <c r="C116" s="372"/>
      <c r="D116" s="372"/>
      <c r="E116" s="372"/>
      <c r="F116" s="372"/>
      <c r="G116" s="372"/>
      <c r="H116" s="286"/>
      <c r="I116" s="286"/>
      <c r="J116" s="514"/>
      <c r="K116" s="515" t="str">
        <f aca="true">IF(ISBLANK(I116),"",IF(I116=A116,"&lt;-- Circular reference",IF(ISBLANK(OFFSET($C$60,I116,0)),"&lt;-- Invalid reference","")))</f>
        <v/>
      </c>
      <c r="L116" s="515"/>
      <c r="M116" s="515"/>
    </row>
    <row r="117" s="271" customFormat="true" ht="26" hidden="false" customHeight="true" outlineLevel="0" collapsed="false">
      <c r="A117" s="512" t="n">
        <f aca="false">A116+1</f>
        <v>57</v>
      </c>
      <c r="B117" s="513"/>
      <c r="C117" s="372"/>
      <c r="D117" s="372"/>
      <c r="E117" s="372"/>
      <c r="F117" s="372"/>
      <c r="G117" s="372"/>
      <c r="H117" s="286"/>
      <c r="I117" s="286"/>
      <c r="J117" s="514"/>
      <c r="K117" s="515" t="str">
        <f aca="true">IF(ISBLANK(I117),"",IF(I117=A117,"&lt;-- Circular reference",IF(ISBLANK(OFFSET($C$60,I117,0)),"&lt;-- Invalid reference","")))</f>
        <v/>
      </c>
      <c r="L117" s="515"/>
      <c r="M117" s="515"/>
    </row>
    <row r="118" s="271" customFormat="true" ht="26" hidden="false" customHeight="true" outlineLevel="0" collapsed="false">
      <c r="A118" s="512" t="n">
        <f aca="false">A117+1</f>
        <v>58</v>
      </c>
      <c r="B118" s="513"/>
      <c r="C118" s="372"/>
      <c r="D118" s="372"/>
      <c r="E118" s="372"/>
      <c r="F118" s="372"/>
      <c r="G118" s="372"/>
      <c r="H118" s="286"/>
      <c r="I118" s="286"/>
      <c r="J118" s="514"/>
      <c r="K118" s="515" t="str">
        <f aca="true">IF(ISBLANK(I118),"",IF(I118=A118,"&lt;-- Circular reference",IF(ISBLANK(OFFSET($C$60,I118,0)),"&lt;-- Invalid reference","")))</f>
        <v/>
      </c>
      <c r="L118" s="515"/>
      <c r="M118" s="515"/>
    </row>
    <row r="119" s="271" customFormat="true" ht="26" hidden="false" customHeight="true" outlineLevel="0" collapsed="false">
      <c r="A119" s="512" t="n">
        <f aca="false">A118+1</f>
        <v>59</v>
      </c>
      <c r="B119" s="513"/>
      <c r="C119" s="372"/>
      <c r="D119" s="372"/>
      <c r="E119" s="372"/>
      <c r="F119" s="372"/>
      <c r="G119" s="372"/>
      <c r="H119" s="286"/>
      <c r="I119" s="286"/>
      <c r="J119" s="514"/>
      <c r="K119" s="515" t="str">
        <f aca="true">IF(ISBLANK(I119),"",IF(I119=A119,"&lt;-- Circular reference",IF(ISBLANK(OFFSET($C$60,I119,0)),"&lt;-- Invalid reference","")))</f>
        <v/>
      </c>
      <c r="L119" s="515"/>
      <c r="M119" s="515"/>
    </row>
    <row r="120" s="271" customFormat="true" ht="26" hidden="false" customHeight="true" outlineLevel="0" collapsed="false">
      <c r="A120" s="512" t="n">
        <f aca="false">A119+1</f>
        <v>60</v>
      </c>
      <c r="B120" s="513"/>
      <c r="C120" s="372"/>
      <c r="D120" s="372"/>
      <c r="E120" s="372"/>
      <c r="F120" s="372"/>
      <c r="G120" s="372"/>
      <c r="H120" s="286"/>
      <c r="I120" s="286"/>
      <c r="J120" s="514"/>
      <c r="K120" s="515" t="str">
        <f aca="true">IF(ISBLANK(I120),"",IF(I120=A120,"&lt;-- Circular reference",IF(ISBLANK(OFFSET($C$60,I120,0)),"&lt;-- Invalid reference","")))</f>
        <v/>
      </c>
      <c r="L120" s="515"/>
      <c r="M120" s="515"/>
    </row>
    <row r="121" s="271" customFormat="true" ht="26" hidden="false" customHeight="true" outlineLevel="0" collapsed="false">
      <c r="A121" s="512" t="n">
        <f aca="false">A120+1</f>
        <v>61</v>
      </c>
      <c r="B121" s="513"/>
      <c r="C121" s="372"/>
      <c r="D121" s="372"/>
      <c r="E121" s="372"/>
      <c r="F121" s="372"/>
      <c r="G121" s="372"/>
      <c r="H121" s="286"/>
      <c r="I121" s="286"/>
      <c r="J121" s="514"/>
      <c r="K121" s="515" t="str">
        <f aca="true">IF(ISBLANK(I121),"",IF(I121=A121,"&lt;-- Circular reference",IF(ISBLANK(OFFSET($C$60,I121,0)),"&lt;-- Invalid reference","")))</f>
        <v/>
      </c>
      <c r="L121" s="515"/>
      <c r="M121" s="515"/>
    </row>
    <row r="122" s="271" customFormat="true" ht="26" hidden="false" customHeight="true" outlineLevel="0" collapsed="false">
      <c r="A122" s="512" t="n">
        <f aca="false">A121+1</f>
        <v>62</v>
      </c>
      <c r="B122" s="513"/>
      <c r="C122" s="372"/>
      <c r="D122" s="372"/>
      <c r="E122" s="372"/>
      <c r="F122" s="372"/>
      <c r="G122" s="372"/>
      <c r="H122" s="286"/>
      <c r="I122" s="286"/>
      <c r="J122" s="514"/>
      <c r="K122" s="515" t="str">
        <f aca="true">IF(ISBLANK(I122),"",IF(I122=A122,"&lt;-- Circular reference",IF(ISBLANK(OFFSET($C$60,I122,0)),"&lt;-- Invalid reference","")))</f>
        <v/>
      </c>
      <c r="L122" s="515"/>
      <c r="M122" s="515"/>
    </row>
    <row r="123" s="271" customFormat="true" ht="26" hidden="false" customHeight="true" outlineLevel="0" collapsed="false">
      <c r="A123" s="512" t="n">
        <f aca="false">A122+1</f>
        <v>63</v>
      </c>
      <c r="B123" s="513"/>
      <c r="C123" s="372"/>
      <c r="D123" s="372"/>
      <c r="E123" s="372"/>
      <c r="F123" s="372"/>
      <c r="G123" s="372"/>
      <c r="H123" s="286"/>
      <c r="I123" s="286"/>
      <c r="J123" s="514"/>
      <c r="K123" s="515" t="str">
        <f aca="true">IF(ISBLANK(I123),"",IF(I123=A123,"&lt;-- Circular reference",IF(ISBLANK(OFFSET($C$60,I123,0)),"&lt;-- Invalid reference","")))</f>
        <v/>
      </c>
      <c r="L123" s="515"/>
      <c r="M123" s="515"/>
    </row>
    <row r="124" s="271" customFormat="true" ht="26" hidden="false" customHeight="true" outlineLevel="0" collapsed="false">
      <c r="A124" s="512" t="n">
        <f aca="false">A123+1</f>
        <v>64</v>
      </c>
      <c r="B124" s="513"/>
      <c r="C124" s="372"/>
      <c r="D124" s="372"/>
      <c r="E124" s="372"/>
      <c r="F124" s="372"/>
      <c r="G124" s="372"/>
      <c r="H124" s="286"/>
      <c r="I124" s="286"/>
      <c r="J124" s="514"/>
      <c r="K124" s="515" t="str">
        <f aca="true">IF(ISBLANK(I124),"",IF(I124=A124,"&lt;-- Circular reference",IF(ISBLANK(OFFSET($C$60,I124,0)),"&lt;-- Invalid reference","")))</f>
        <v/>
      </c>
      <c r="L124" s="515"/>
      <c r="M124" s="515"/>
    </row>
    <row r="125" s="271" customFormat="true" ht="26" hidden="false" customHeight="true" outlineLevel="0" collapsed="false">
      <c r="A125" s="512" t="n">
        <f aca="false">A124+1</f>
        <v>65</v>
      </c>
      <c r="B125" s="513"/>
      <c r="C125" s="372"/>
      <c r="D125" s="372"/>
      <c r="E125" s="372"/>
      <c r="F125" s="372"/>
      <c r="G125" s="372"/>
      <c r="H125" s="286"/>
      <c r="I125" s="286"/>
      <c r="J125" s="514"/>
      <c r="K125" s="515" t="str">
        <f aca="true">IF(ISBLANK(I125),"",IF(I125=A125,"&lt;-- Circular reference",IF(ISBLANK(OFFSET($C$60,I125,0)),"&lt;-- Invalid reference","")))</f>
        <v/>
      </c>
      <c r="L125" s="515"/>
      <c r="M125" s="515"/>
    </row>
    <row r="126" s="271" customFormat="true" ht="26" hidden="false" customHeight="true" outlineLevel="0" collapsed="false">
      <c r="A126" s="512" t="n">
        <f aca="false">A125+1</f>
        <v>66</v>
      </c>
      <c r="B126" s="513"/>
      <c r="C126" s="372"/>
      <c r="D126" s="372"/>
      <c r="E126" s="372"/>
      <c r="F126" s="372"/>
      <c r="G126" s="372"/>
      <c r="H126" s="286"/>
      <c r="I126" s="286"/>
      <c r="J126" s="514"/>
      <c r="K126" s="515" t="str">
        <f aca="true">IF(ISBLANK(I126),"",IF(I126=A126,"&lt;-- Circular reference",IF(ISBLANK(OFFSET($C$60,I126,0)),"&lt;-- Invalid reference","")))</f>
        <v/>
      </c>
      <c r="L126" s="515"/>
      <c r="M126" s="515"/>
    </row>
    <row r="127" s="271" customFormat="true" ht="26" hidden="false" customHeight="true" outlineLevel="0" collapsed="false">
      <c r="A127" s="512" t="n">
        <f aca="false">A126+1</f>
        <v>67</v>
      </c>
      <c r="B127" s="513"/>
      <c r="C127" s="372"/>
      <c r="D127" s="372"/>
      <c r="E127" s="372"/>
      <c r="F127" s="372"/>
      <c r="G127" s="372"/>
      <c r="H127" s="286"/>
      <c r="I127" s="286"/>
      <c r="J127" s="514"/>
      <c r="K127" s="515" t="str">
        <f aca="true">IF(ISBLANK(I127),"",IF(I127=A127,"&lt;-- Circular reference",IF(ISBLANK(OFFSET($C$60,I127,0)),"&lt;-- Invalid reference","")))</f>
        <v/>
      </c>
      <c r="L127" s="515"/>
      <c r="M127" s="515"/>
    </row>
    <row r="128" s="271" customFormat="true" ht="26" hidden="false" customHeight="true" outlineLevel="0" collapsed="false">
      <c r="A128" s="512" t="n">
        <f aca="false">A127+1</f>
        <v>68</v>
      </c>
      <c r="B128" s="513"/>
      <c r="C128" s="372"/>
      <c r="D128" s="372"/>
      <c r="E128" s="372"/>
      <c r="F128" s="372"/>
      <c r="G128" s="372"/>
      <c r="H128" s="286"/>
      <c r="I128" s="286"/>
      <c r="J128" s="514"/>
      <c r="K128" s="515" t="str">
        <f aca="true">IF(ISBLANK(I128),"",IF(I128=A128,"&lt;-- Circular reference",IF(ISBLANK(OFFSET($C$60,I128,0)),"&lt;-- Invalid reference","")))</f>
        <v/>
      </c>
      <c r="L128" s="515"/>
      <c r="M128" s="515"/>
    </row>
    <row r="129" s="271" customFormat="true" ht="26" hidden="false" customHeight="true" outlineLevel="0" collapsed="false">
      <c r="A129" s="512" t="n">
        <f aca="false">A128+1</f>
        <v>69</v>
      </c>
      <c r="B129" s="513"/>
      <c r="C129" s="372"/>
      <c r="D129" s="372"/>
      <c r="E129" s="372"/>
      <c r="F129" s="372"/>
      <c r="G129" s="372"/>
      <c r="H129" s="286"/>
      <c r="I129" s="286"/>
      <c r="J129" s="514"/>
      <c r="K129" s="515" t="str">
        <f aca="true">IF(ISBLANK(I129),"",IF(I129=A129,"&lt;-- Circular reference",IF(ISBLANK(OFFSET($C$60,I129,0)),"&lt;-- Invalid reference","")))</f>
        <v/>
      </c>
      <c r="L129" s="515"/>
      <c r="M129" s="515"/>
    </row>
    <row r="130" s="271" customFormat="true" ht="26" hidden="false" customHeight="true" outlineLevel="0" collapsed="false">
      <c r="A130" s="512" t="n">
        <f aca="false">A129+1</f>
        <v>70</v>
      </c>
      <c r="B130" s="513"/>
      <c r="C130" s="372"/>
      <c r="D130" s="372"/>
      <c r="E130" s="372"/>
      <c r="F130" s="372"/>
      <c r="G130" s="372"/>
      <c r="H130" s="286"/>
      <c r="I130" s="286"/>
      <c r="J130" s="514"/>
      <c r="K130" s="515" t="str">
        <f aca="true">IF(ISBLANK(I130),"",IF(I130=A130,"&lt;-- Circular reference",IF(ISBLANK(OFFSET($C$60,I130,0)),"&lt;-- Invalid reference","")))</f>
        <v/>
      </c>
      <c r="L130" s="515"/>
      <c r="M130" s="515"/>
    </row>
    <row r="131" s="271" customFormat="true" ht="26" hidden="false" customHeight="true" outlineLevel="0" collapsed="false">
      <c r="A131" s="512" t="n">
        <f aca="false">A130+1</f>
        <v>71</v>
      </c>
      <c r="B131" s="513"/>
      <c r="C131" s="372"/>
      <c r="D131" s="372"/>
      <c r="E131" s="372"/>
      <c r="F131" s="372"/>
      <c r="G131" s="372"/>
      <c r="H131" s="286"/>
      <c r="I131" s="286"/>
      <c r="J131" s="514"/>
      <c r="K131" s="515" t="str">
        <f aca="true">IF(ISBLANK(I131),"",IF(I131=A131,"&lt;-- Circular reference",IF(ISBLANK(OFFSET($C$60,I131,0)),"&lt;-- Invalid reference","")))</f>
        <v/>
      </c>
      <c r="L131" s="515"/>
      <c r="M131" s="515"/>
    </row>
    <row r="132" s="271" customFormat="true" ht="26" hidden="false" customHeight="true" outlineLevel="0" collapsed="false">
      <c r="A132" s="512" t="n">
        <f aca="false">A131+1</f>
        <v>72</v>
      </c>
      <c r="B132" s="513"/>
      <c r="C132" s="372"/>
      <c r="D132" s="372"/>
      <c r="E132" s="372"/>
      <c r="F132" s="372"/>
      <c r="G132" s="372"/>
      <c r="H132" s="286"/>
      <c r="I132" s="286"/>
      <c r="J132" s="514"/>
      <c r="K132" s="515" t="str">
        <f aca="true">IF(ISBLANK(I132),"",IF(I132=A132,"&lt;-- Circular reference",IF(ISBLANK(OFFSET($C$60,I132,0)),"&lt;-- Invalid reference","")))</f>
        <v/>
      </c>
      <c r="L132" s="515"/>
      <c r="M132" s="515"/>
    </row>
    <row r="133" s="271" customFormat="true" ht="26" hidden="false" customHeight="true" outlineLevel="0" collapsed="false">
      <c r="A133" s="512" t="n">
        <f aca="false">A132+1</f>
        <v>73</v>
      </c>
      <c r="B133" s="513"/>
      <c r="C133" s="372"/>
      <c r="D133" s="372"/>
      <c r="E133" s="372"/>
      <c r="F133" s="372"/>
      <c r="G133" s="372"/>
      <c r="H133" s="286"/>
      <c r="I133" s="286"/>
      <c r="J133" s="514"/>
      <c r="K133" s="515" t="str">
        <f aca="true">IF(ISBLANK(I133),"",IF(I133=A133,"&lt;-- Circular reference",IF(ISBLANK(OFFSET($C$60,I133,0)),"&lt;-- Invalid reference","")))</f>
        <v/>
      </c>
      <c r="L133" s="515"/>
      <c r="M133" s="515"/>
    </row>
    <row r="134" s="271" customFormat="true" ht="26" hidden="false" customHeight="true" outlineLevel="0" collapsed="false">
      <c r="A134" s="512" t="n">
        <f aca="false">A133+1</f>
        <v>74</v>
      </c>
      <c r="B134" s="513"/>
      <c r="C134" s="372"/>
      <c r="D134" s="372"/>
      <c r="E134" s="372"/>
      <c r="F134" s="372"/>
      <c r="G134" s="372"/>
      <c r="H134" s="286"/>
      <c r="I134" s="286"/>
      <c r="J134" s="514"/>
      <c r="K134" s="515" t="str">
        <f aca="true">IF(ISBLANK(I134),"",IF(I134=A134,"&lt;-- Circular reference",IF(ISBLANK(OFFSET($C$60,I134,0)),"&lt;-- Invalid reference","")))</f>
        <v/>
      </c>
      <c r="L134" s="515"/>
      <c r="M134" s="515"/>
    </row>
    <row r="135" s="271" customFormat="true" ht="26" hidden="false" customHeight="true" outlineLevel="0" collapsed="false">
      <c r="A135" s="512" t="n">
        <f aca="false">A134+1</f>
        <v>75</v>
      </c>
      <c r="B135" s="513"/>
      <c r="C135" s="372"/>
      <c r="D135" s="372"/>
      <c r="E135" s="372"/>
      <c r="F135" s="372"/>
      <c r="G135" s="372"/>
      <c r="H135" s="286"/>
      <c r="I135" s="286"/>
      <c r="J135" s="514"/>
      <c r="K135" s="515" t="str">
        <f aca="true">IF(ISBLANK(I135),"",IF(I135=A135,"&lt;-- Circular reference",IF(ISBLANK(OFFSET($C$60,I135,0)),"&lt;-- Invalid reference","")))</f>
        <v/>
      </c>
      <c r="L135" s="515"/>
      <c r="M135" s="515"/>
    </row>
  </sheetData>
  <sheetProtection sheet="true" objects="true" scenarios="true"/>
  <mergeCells count="14">
    <mergeCell ref="A45:C45"/>
    <mergeCell ref="A46:J46"/>
    <mergeCell ref="D47:J47"/>
    <mergeCell ref="D48:J48"/>
    <mergeCell ref="D49:J49"/>
    <mergeCell ref="D50:J50"/>
    <mergeCell ref="D51:J51"/>
    <mergeCell ref="D52:J52"/>
    <mergeCell ref="D53:J53"/>
    <mergeCell ref="D54:J54"/>
    <mergeCell ref="D55:J55"/>
    <mergeCell ref="D56:J56"/>
    <mergeCell ref="D57:J57"/>
    <mergeCell ref="D58:J58"/>
  </mergeCells>
  <dataValidations count="6">
    <dataValidation allowBlank="true" error="Value must be greater than or equal to zero." errorTitle="Positive Number" operator="greaterThanOrEqual" showDropDown="false" showErrorMessage="true" showInputMessage="true" sqref="A61:A135 H61:I135" type="whole">
      <formula1>0</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F61:F135" type="list">
      <formula1>$B$4:$B$14</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E61:E135 G61:G135" type="list">
      <formula1>$E$19:$E$29</formula1>
      <formula2>0</formula2>
    </dataValidation>
    <dataValidation allowBlank="true" error="Error type must be one of:&#10;  Documentation&#10;  Syntax&#10;  Build,Package&#10;  Assignment&#10;  Interface&#10;  Checking&#10;  Data&#10;  Function&#10;  System&#10;  Environment" errorTitle="Defect Type Error" operator="between" showDropDown="false" showErrorMessage="true" showInputMessage="true" sqref="C61:C135" type="list">
      <formula1>$B$19:$B$29</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D61:D135" type="list">
      <formula1>$B$4:$B$15</formula1>
      <formula2>0</formula2>
    </dataValidation>
    <dataValidation allowBlank="true" error="Date must be in MM/DD/YY format." errorTitle="Date" operator="between" showDropDown="false" showErrorMessage="true" showInputMessage="false" sqref="B61:B135" type="list">
      <formula1>Constants!$H$15:$H$37</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52"/>
  <sheetViews>
    <sheetView showFormulas="false" showGridLines="false" showRowColHeaders="true" showZeros="true" rightToLeft="false" tabSelected="false" showOutlineSymbols="true" defaultGridColor="true" view="normal" topLeftCell="A45" colorId="64" zoomScale="130" zoomScaleNormal="130" zoomScalePageLayoutView="100" workbookViewId="0">
      <selection pane="topLeft" activeCell="A63" activeCellId="0" sqref="A63"/>
    </sheetView>
  </sheetViews>
  <sheetFormatPr defaultColWidth="6.34375" defaultRowHeight="13" zeroHeight="false" outlineLevelRow="0" outlineLevelCol="0"/>
  <cols>
    <col collapsed="false" customWidth="true" hidden="false" outlineLevel="0" max="1" min="1" style="24" width="10"/>
    <col collapsed="false" customWidth="false" hidden="false" outlineLevel="0" max="2" min="2" style="24" width="6.34"/>
    <col collapsed="false" customWidth="true" hidden="false" outlineLevel="0" max="3" min="3" style="24" width="7"/>
    <col collapsed="false" customWidth="false" hidden="false" outlineLevel="0" max="4" min="4" style="24" width="6.34"/>
    <col collapsed="false" customWidth="true" hidden="false" outlineLevel="0" max="5" min="5" style="24" width="8.16"/>
    <col collapsed="false" customWidth="true" hidden="false" outlineLevel="0" max="6" min="6" style="24" width="10"/>
    <col collapsed="false" customWidth="true" hidden="false" outlineLevel="0" max="7" min="7" style="24" width="8.67"/>
    <col collapsed="false" customWidth="true" hidden="false" outlineLevel="0" max="8" min="8" style="24" width="16.83"/>
    <col collapsed="false" customWidth="true" hidden="false" outlineLevel="0" max="9" min="9" style="24" width="9.83"/>
    <col collapsed="false" customWidth="true" hidden="false" outlineLevel="0" max="10" min="10" style="24" width="48.5"/>
    <col collapsed="false" customWidth="true" hidden="false" outlineLevel="0" max="11" min="11" style="24" width="13.5"/>
    <col collapsed="false" customWidth="false" hidden="false" outlineLevel="0" max="1024" min="12" style="24" width="6.34"/>
  </cols>
  <sheetData>
    <row r="1" customFormat="false" ht="13" hidden="true" customHeight="false" outlineLevel="0" collapsed="false">
      <c r="A1" s="268" t="str">
        <f aca="false">Constants!A1</f>
        <v>Constants</v>
      </c>
      <c r="B1" s="268" t="str">
        <f aca="false">Constants!B1</f>
        <v> </v>
      </c>
      <c r="C1" s="268"/>
      <c r="D1" s="268" t="str">
        <f aca="false">Constants!F1</f>
        <v> </v>
      </c>
      <c r="E1" s="268"/>
      <c r="F1" s="268" t="str">
        <f aca="false">Constants!E1</f>
        <v> </v>
      </c>
      <c r="G1" s="268" t="str">
        <f aca="false">Constants!F1</f>
        <v> </v>
      </c>
      <c r="H1" s="268" t="n">
        <f aca="false">Constants!G1</f>
        <v>0</v>
      </c>
      <c r="I1" s="23"/>
      <c r="J1" s="23"/>
    </row>
    <row r="2" customFormat="false" ht="13" hidden="true" customHeight="false" outlineLevel="0" collapsed="false">
      <c r="A2" s="268" t="str">
        <f aca="false">Constants!A2</f>
        <v>Start date:</v>
      </c>
      <c r="B2" s="268" t="n">
        <f aca="false">Constants!B2</f>
        <v>36526</v>
      </c>
      <c r="C2" s="268"/>
      <c r="D2" s="268" t="str">
        <f aca="false">Constants!F2</f>
        <v>AA</v>
      </c>
      <c r="E2" s="268"/>
      <c r="F2" s="268" t="str">
        <f aca="false">Constants!E2</f>
        <v>Grades:</v>
      </c>
      <c r="G2" s="268" t="str">
        <f aca="false">Constants!F2</f>
        <v>AA</v>
      </c>
      <c r="H2" s="268" t="n">
        <f aca="false">Constants!G2</f>
        <v>1</v>
      </c>
      <c r="I2" s="23"/>
      <c r="J2" s="23"/>
    </row>
    <row r="3" customFormat="false" ht="13" hidden="true" customHeight="false" outlineLevel="0" collapsed="false">
      <c r="A3" s="268" t="str">
        <f aca="false">Constants!A3</f>
        <v>End date:</v>
      </c>
      <c r="B3" s="268" t="n">
        <f aca="false">Constants!B3</f>
        <v>73051</v>
      </c>
      <c r="C3" s="268"/>
      <c r="D3" s="268" t="str">
        <f aca="false">Constants!F3</f>
        <v>A</v>
      </c>
      <c r="E3" s="268"/>
      <c r="F3" s="268" t="str">
        <f aca="false">Constants!E3</f>
        <v> </v>
      </c>
      <c r="G3" s="268" t="str">
        <f aca="false">Constants!F3</f>
        <v>A</v>
      </c>
      <c r="H3" s="268" t="n">
        <f aca="false">Constants!G3</f>
        <v>0.95</v>
      </c>
      <c r="I3" s="23"/>
      <c r="J3" s="23"/>
    </row>
    <row r="4" customFormat="false" ht="13" hidden="true" customHeight="false" outlineLevel="0" collapsed="false">
      <c r="A4" s="268" t="str">
        <f aca="false">Constants!A4</f>
        <v>Phases:</v>
      </c>
      <c r="B4" s="268" t="str">
        <f aca="false">Constants!B4</f>
        <v>Analyze</v>
      </c>
      <c r="C4" s="268" t="n">
        <f aca="false">Constants!C4</f>
        <v>0</v>
      </c>
      <c r="D4" s="268" t="str">
        <f aca="false">Constants!D4</f>
        <v>Identifying customer needs</v>
      </c>
      <c r="E4" s="268" t="str">
        <f aca="false">Constants!E4</f>
        <v> </v>
      </c>
      <c r="F4" s="268" t="str">
        <f aca="false">Constants!F4</f>
        <v>AB</v>
      </c>
      <c r="G4" s="268" t="n">
        <f aca="false">Constants!G4</f>
        <v>0.9</v>
      </c>
      <c r="H4" s="268" t="n">
        <f aca="false">Constants!H4</f>
        <v>0</v>
      </c>
      <c r="I4" s="268" t="n">
        <f aca="false">Constants!I4</f>
        <v>0</v>
      </c>
      <c r="J4" s="23"/>
    </row>
    <row r="5" customFormat="false" ht="13" hidden="true" customHeight="false" outlineLevel="0" collapsed="false">
      <c r="A5" s="268" t="str">
        <f aca="false">Constants!A5</f>
        <v> </v>
      </c>
      <c r="B5" s="268" t="str">
        <f aca="false">Constants!B5</f>
        <v>Architect</v>
      </c>
      <c r="C5" s="268" t="n">
        <f aca="false">Constants!C5</f>
        <v>0</v>
      </c>
      <c r="D5" s="268" t="str">
        <f aca="false">Constants!D5</f>
        <v>High-level design</v>
      </c>
      <c r="E5" s="268" t="str">
        <f aca="false">Constants!E5</f>
        <v> </v>
      </c>
      <c r="F5" s="268" t="str">
        <f aca="false">Constants!F5</f>
        <v>B</v>
      </c>
      <c r="G5" s="268" t="n">
        <f aca="false">Constants!G5</f>
        <v>0.85</v>
      </c>
      <c r="H5" s="268" t="n">
        <f aca="false">Constants!H5</f>
        <v>0</v>
      </c>
      <c r="I5" s="268" t="n">
        <f aca="false">Constants!I5</f>
        <v>0</v>
      </c>
      <c r="J5" s="23"/>
    </row>
    <row r="6" customFormat="false" ht="13" hidden="true" customHeight="false" outlineLevel="0" collapsed="false">
      <c r="A6" s="268" t="str">
        <f aca="false">Constants!A6</f>
        <v> </v>
      </c>
      <c r="B6" s="268" t="str">
        <f aca="false">Constants!B6</f>
        <v>Plan project</v>
      </c>
      <c r="C6" s="268" t="n">
        <f aca="false">Constants!C6</f>
        <v>0</v>
      </c>
      <c r="D6" s="268" t="str">
        <f aca="false">Constants!D6</f>
        <v>Determine actions/effort for project duration</v>
      </c>
      <c r="E6" s="268" t="str">
        <f aca="false">Constants!E6</f>
        <v> </v>
      </c>
      <c r="F6" s="268" t="str">
        <f aca="false">Constants!F6</f>
        <v>BC</v>
      </c>
      <c r="G6" s="268" t="n">
        <f aca="false">Constants!G6</f>
        <v>0.8</v>
      </c>
      <c r="H6" s="268" t="n">
        <f aca="false">Constants!H6</f>
        <v>0</v>
      </c>
      <c r="I6" s="268" t="n">
        <f aca="false">Constants!I6</f>
        <v>0</v>
      </c>
      <c r="J6" s="23"/>
    </row>
    <row r="7" customFormat="false" ht="13" hidden="true" customHeight="false" outlineLevel="0" collapsed="false">
      <c r="A7" s="268" t="str">
        <f aca="false">Constants!A7</f>
        <v> </v>
      </c>
      <c r="B7" s="268" t="str">
        <f aca="false">Constants!B7</f>
        <v>Plan iteration</v>
      </c>
      <c r="C7" s="268" t="n">
        <f aca="false">Constants!C7</f>
        <v>0</v>
      </c>
      <c r="D7" s="268" t="str">
        <f aca="false">Constants!D7</f>
        <v>Determine actions/effort this iteration</v>
      </c>
      <c r="E7" s="268" t="str">
        <f aca="false">Constants!E7</f>
        <v> </v>
      </c>
      <c r="F7" s="268" t="str">
        <f aca="false">Constants!F7</f>
        <v>C</v>
      </c>
      <c r="G7" s="268" t="n">
        <f aca="false">Constants!G7</f>
        <v>0.75</v>
      </c>
      <c r="H7" s="268" t="n">
        <f aca="false">Constants!H7</f>
        <v>0</v>
      </c>
      <c r="I7" s="268" t="n">
        <f aca="false">Constants!I7</f>
        <v>0</v>
      </c>
      <c r="J7" s="23"/>
    </row>
    <row r="8" customFormat="false" ht="13" hidden="true" customHeight="false" outlineLevel="0" collapsed="false">
      <c r="A8" s="268" t="str">
        <f aca="false">Constants!A8</f>
        <v> </v>
      </c>
      <c r="B8" s="268" t="str">
        <f aca="false">Constants!B8</f>
        <v>Construct</v>
      </c>
      <c r="C8" s="268" t="n">
        <f aca="false">Constants!C8</f>
        <v>0</v>
      </c>
      <c r="D8" s="268" t="str">
        <f aca="false">Constants!D8</f>
        <v>Low-level design, coding, unit testing</v>
      </c>
      <c r="E8" s="268" t="str">
        <f aca="false">Constants!E8</f>
        <v> </v>
      </c>
      <c r="F8" s="268" t="str">
        <f aca="false">Constants!F8</f>
        <v>CD</v>
      </c>
      <c r="G8" s="268" t="n">
        <f aca="false">Constants!G8</f>
        <v>0.7</v>
      </c>
      <c r="H8" s="268" t="n">
        <f aca="false">Constants!H8</f>
        <v>44453</v>
      </c>
      <c r="I8" s="268" t="n">
        <f aca="false">Constants!I8</f>
        <v>0</v>
      </c>
      <c r="J8" s="23"/>
    </row>
    <row r="9" customFormat="false" ht="13" hidden="true" customHeight="false" outlineLevel="0" collapsed="false">
      <c r="A9" s="268" t="str">
        <f aca="false">Constants!A9</f>
        <v> </v>
      </c>
      <c r="B9" s="268" t="str">
        <f aca="false">Constants!B9</f>
        <v>Refactor</v>
      </c>
      <c r="C9" s="268" t="n">
        <f aca="false">Constants!C9</f>
        <v>0</v>
      </c>
      <c r="D9" s="268" t="str">
        <f aca="false">Constants!D9</f>
        <v>Restructure internal design</v>
      </c>
      <c r="E9" s="268" t="str">
        <f aca="false">Constants!E9</f>
        <v> </v>
      </c>
      <c r="F9" s="268" t="str">
        <f aca="false">Constants!F9</f>
        <v>D</v>
      </c>
      <c r="G9" s="268" t="n">
        <f aca="false">Constants!G9</f>
        <v>0.65</v>
      </c>
      <c r="H9" s="268" t="n">
        <f aca="false">Constants!H9</f>
        <v>44454</v>
      </c>
      <c r="I9" s="268" t="n">
        <f aca="false">Constants!I9</f>
        <v>1</v>
      </c>
      <c r="J9" s="23"/>
    </row>
    <row r="10" customFormat="false" ht="13" hidden="true" customHeight="false" outlineLevel="0" collapsed="false">
      <c r="A10" s="268" t="str">
        <f aca="false">Constants!A10</f>
        <v> </v>
      </c>
      <c r="B10" s="268" t="str">
        <f aca="false">Constants!B10</f>
        <v>Review</v>
      </c>
      <c r="C10" s="268" t="n">
        <f aca="false">Constants!C10</f>
        <v>0</v>
      </c>
      <c r="D10" s="268" t="str">
        <f aca="false">Constants!D10</f>
        <v>Examine test code for risk mitigation</v>
      </c>
      <c r="E10" s="268" t="str">
        <f aca="false">Constants!E10</f>
        <v> </v>
      </c>
      <c r="F10" s="268" t="str">
        <f aca="false">Constants!F10</f>
        <v>F</v>
      </c>
      <c r="G10" s="268" t="n">
        <f aca="false">Constants!G10</f>
        <v>0.5</v>
      </c>
      <c r="H10" s="268" t="n">
        <f aca="false">Constants!H10</f>
        <v>44455</v>
      </c>
      <c r="I10" s="268" t="n">
        <f aca="false">Constants!I10</f>
        <v>2</v>
      </c>
      <c r="J10" s="23"/>
    </row>
    <row r="11" customFormat="false" ht="13" hidden="true" customHeight="false" outlineLevel="0" collapsed="false">
      <c r="A11" s="268" t="str">
        <f aca="false">Constants!A11</f>
        <v> </v>
      </c>
      <c r="B11" s="268" t="str">
        <f aca="false">Constants!B11</f>
        <v>Integration test</v>
      </c>
      <c r="C11" s="268" t="n">
        <f aca="false">Constants!C11</f>
        <v>0</v>
      </c>
      <c r="D11" s="268" t="str">
        <f aca="false">Constants!D11</f>
        <v>End-to-end test of components to date</v>
      </c>
      <c r="E11" s="268" t="str">
        <f aca="false">Constants!E11</f>
        <v> </v>
      </c>
      <c r="F11" s="268" t="str">
        <f aca="false">Constants!F11</f>
        <v> </v>
      </c>
      <c r="G11" s="268" t="str">
        <f aca="false">Constants!G11</f>
        <v> </v>
      </c>
      <c r="H11" s="268" t="n">
        <f aca="false">Constants!H11</f>
        <v>44456</v>
      </c>
      <c r="I11" s="268" t="n">
        <f aca="false">Constants!I11</f>
        <v>3</v>
      </c>
      <c r="J11" s="23"/>
    </row>
    <row r="12" customFormat="false" ht="13" hidden="true" customHeight="false" outlineLevel="0" collapsed="false">
      <c r="A12" s="268" t="str">
        <f aca="false">Constants!A12</f>
        <v> </v>
      </c>
      <c r="B12" s="268" t="str">
        <f aca="false">Constants!B12</f>
        <v>Repattern</v>
      </c>
      <c r="C12" s="268" t="n">
        <f aca="false">Constants!C12</f>
        <v>0</v>
      </c>
      <c r="D12" s="268" t="str">
        <f aca="false">Constants!D12</f>
        <v>Restructure external design</v>
      </c>
      <c r="E12" s="268" t="str">
        <f aca="false">Constants!E12</f>
        <v> </v>
      </c>
      <c r="F12" s="268" t="str">
        <f aca="false">Constants!F12</f>
        <v> </v>
      </c>
      <c r="G12" s="268" t="str">
        <f aca="false">Constants!G12</f>
        <v> </v>
      </c>
      <c r="H12" s="268" t="n">
        <f aca="false">Constants!H12</f>
        <v>44457</v>
      </c>
      <c r="I12" s="268" t="n">
        <f aca="false">Constants!I12</f>
        <v>4</v>
      </c>
      <c r="J12" s="23"/>
    </row>
    <row r="13" customFormat="false" ht="13" hidden="true" customHeight="false" outlineLevel="0" collapsed="false">
      <c r="A13" s="268" t="str">
        <f aca="false">Constants!A13</f>
        <v> </v>
      </c>
      <c r="B13" s="268" t="str">
        <f aca="false">Constants!B13</f>
        <v>Postmortem</v>
      </c>
      <c r="C13" s="268" t="n">
        <f aca="false">Constants!C13</f>
        <v>0</v>
      </c>
      <c r="D13" s="268" t="str">
        <f aca="false">Constants!D13</f>
        <v>Capture post-development statistics</v>
      </c>
      <c r="E13" s="268" t="str">
        <f aca="false">Constants!E13</f>
        <v> </v>
      </c>
      <c r="F13" s="268" t="str">
        <f aca="false">Constants!F13</f>
        <v> </v>
      </c>
      <c r="G13" s="268" t="str">
        <f aca="false">Constants!G13</f>
        <v> </v>
      </c>
      <c r="H13" s="268" t="n">
        <f aca="false">Constants!H13</f>
        <v>44458</v>
      </c>
      <c r="I13" s="268" t="n">
        <f aca="false">Constants!I13</f>
        <v>5</v>
      </c>
      <c r="J13" s="23"/>
    </row>
    <row r="14" customFormat="false" ht="13" hidden="true" customHeight="false" outlineLevel="0" collapsed="false">
      <c r="A14" s="268" t="str">
        <f aca="false">Constants!A14</f>
        <v> </v>
      </c>
      <c r="B14" s="268" t="str">
        <f aca="false">Constants!B14</f>
        <v>Sandbox</v>
      </c>
      <c r="C14" s="268" t="n">
        <f aca="false">Constants!C14</f>
        <v>0</v>
      </c>
      <c r="D14" s="268" t="str">
        <f aca="false">Constants!D14</f>
        <v>Prove ideas, try concepts</v>
      </c>
      <c r="E14" s="268" t="str">
        <f aca="false">Constants!E14</f>
        <v> </v>
      </c>
      <c r="F14" s="268" t="str">
        <f aca="false">Constants!F14</f>
        <v> </v>
      </c>
      <c r="G14" s="268" t="str">
        <f aca="false">Constants!G14</f>
        <v> </v>
      </c>
      <c r="H14" s="268" t="n">
        <f aca="false">Constants!H14</f>
        <v>44459</v>
      </c>
      <c r="I14" s="268" t="n">
        <f aca="false">Constants!I14</f>
        <v>6</v>
      </c>
      <c r="J14" s="23"/>
    </row>
    <row r="15" customFormat="false" ht="13" hidden="true" customHeight="false" outlineLevel="0" collapsed="false">
      <c r="A15" s="268" t="str">
        <f aca="false">Constants!A15</f>
        <v> </v>
      </c>
      <c r="B15" s="268" t="str">
        <f aca="false">Constants!B15</f>
        <v> </v>
      </c>
      <c r="C15" s="268"/>
      <c r="D15" s="268" t="str">
        <f aca="false">Constants!E15</f>
        <v> </v>
      </c>
      <c r="E15" s="268"/>
      <c r="F15" s="268" t="str">
        <f aca="false">Constants!D15</f>
        <v> </v>
      </c>
      <c r="G15" s="268" t="str">
        <f aca="false">Constants!E15</f>
        <v> </v>
      </c>
      <c r="H15" s="268" t="str">
        <f aca="false">Constants!F15</f>
        <v> </v>
      </c>
      <c r="I15" s="23"/>
      <c r="J15" s="23"/>
    </row>
    <row r="16" customFormat="false" ht="13" hidden="true" customHeight="false" outlineLevel="0" collapsed="false">
      <c r="A16" s="268" t="str">
        <f aca="false">Constants!A16</f>
        <v> </v>
      </c>
      <c r="B16" s="268" t="str">
        <f aca="false">Constants!B16</f>
        <v> </v>
      </c>
      <c r="C16" s="268"/>
      <c r="D16" s="268" t="str">
        <f aca="false">Constants!E16</f>
        <v> </v>
      </c>
      <c r="E16" s="268"/>
      <c r="F16" s="268" t="str">
        <f aca="false">Constants!D16</f>
        <v> </v>
      </c>
      <c r="G16" s="268" t="str">
        <f aca="false">Constants!E16</f>
        <v> </v>
      </c>
      <c r="H16" s="268" t="str">
        <f aca="false">Constants!F16</f>
        <v> </v>
      </c>
      <c r="I16" s="23"/>
      <c r="J16" s="23"/>
    </row>
    <row r="17" customFormat="false" ht="13" hidden="true" customHeight="false" outlineLevel="0" collapsed="false">
      <c r="A17" s="268" t="str">
        <f aca="false">Constants!A17</f>
        <v> </v>
      </c>
      <c r="B17" s="268" t="str">
        <f aca="false">Constants!B17</f>
        <v> </v>
      </c>
      <c r="C17" s="268"/>
      <c r="D17" s="268" t="str">
        <f aca="false">Constants!E17</f>
        <v> </v>
      </c>
      <c r="E17" s="268"/>
      <c r="F17" s="268" t="str">
        <f aca="false">Constants!D17</f>
        <v> </v>
      </c>
      <c r="G17" s="268" t="str">
        <f aca="false">Constants!E17</f>
        <v> </v>
      </c>
      <c r="H17" s="268" t="str">
        <f aca="false">Constants!F17</f>
        <v> </v>
      </c>
      <c r="I17" s="23"/>
      <c r="J17" s="23"/>
    </row>
    <row r="18" customFormat="false" ht="13" hidden="true" customHeight="false" outlineLevel="0" collapsed="false">
      <c r="A18" s="268" t="str">
        <f aca="false">Constants!A18</f>
        <v> </v>
      </c>
      <c r="B18" s="268" t="str">
        <f aca="false">Constants!B18</f>
        <v> </v>
      </c>
      <c r="C18" s="268"/>
      <c r="D18" s="268" t="str">
        <f aca="false">Constants!E18</f>
        <v> </v>
      </c>
      <c r="E18" s="268"/>
      <c r="F18" s="268" t="str">
        <f aca="false">Constants!D18</f>
        <v> </v>
      </c>
      <c r="G18" s="268" t="str">
        <f aca="false">Constants!E18</f>
        <v> </v>
      </c>
      <c r="H18" s="268" t="str">
        <f aca="false">Constants!F18</f>
        <v> </v>
      </c>
      <c r="I18" s="23"/>
      <c r="J18" s="23"/>
    </row>
    <row r="19" customFormat="false" ht="13" hidden="true" customHeight="false" outlineLevel="0" collapsed="false">
      <c r="A19" s="268" t="str">
        <f aca="false">Constants!A19</f>
        <v>Defect Types:</v>
      </c>
      <c r="B19" s="268" t="str">
        <f aca="false">Constants!B19</f>
        <v>Requirements Change</v>
      </c>
      <c r="C19" s="268"/>
      <c r="D19" s="268" t="str">
        <f aca="false">Constants!E19</f>
        <v>NA</v>
      </c>
      <c r="E19" s="268"/>
      <c r="F19" s="268" t="str">
        <f aca="false">Constants!D19</f>
        <v>Iteration</v>
      </c>
      <c r="G19" s="268" t="str">
        <f aca="false">Constants!E19</f>
        <v>NA</v>
      </c>
      <c r="H19" s="268" t="str">
        <f aca="false">Constants!F19</f>
        <v>did not follow </v>
      </c>
      <c r="I19" s="23"/>
      <c r="J19" s="23"/>
    </row>
    <row r="20" customFormat="false" ht="13" hidden="true" customHeight="false" outlineLevel="0" collapsed="false">
      <c r="A20" s="268" t="str">
        <f aca="false">Constants!A20</f>
        <v> </v>
      </c>
      <c r="B20" s="268" t="str">
        <f aca="false">Constants!B20</f>
        <v>Requirements Clarification</v>
      </c>
      <c r="C20" s="268"/>
      <c r="D20" s="268" t="n">
        <f aca="false">Constants!E20</f>
        <v>1</v>
      </c>
      <c r="E20" s="268"/>
      <c r="F20" s="268" t="str">
        <f aca="false">Constants!D20</f>
        <v> </v>
      </c>
      <c r="G20" s="268" t="n">
        <f aca="false">Constants!E20</f>
        <v>1</v>
      </c>
      <c r="H20" s="268" t="str">
        <f aca="false">Constants!F20</f>
        <v>very painful</v>
      </c>
      <c r="I20" s="23"/>
      <c r="J20" s="23"/>
    </row>
    <row r="21" customFormat="false" ht="13" hidden="true" customHeight="false" outlineLevel="0" collapsed="false">
      <c r="A21" s="268" t="str">
        <f aca="false">Constants!A21</f>
        <v> </v>
      </c>
      <c r="B21" s="268" t="str">
        <f aca="false">Constants!B21</f>
        <v>Product syntax</v>
      </c>
      <c r="C21" s="268"/>
      <c r="D21" s="268" t="n">
        <f aca="false">Constants!E21</f>
        <v>2</v>
      </c>
      <c r="E21" s="268"/>
      <c r="F21" s="268" t="str">
        <f aca="false">Constants!D21</f>
        <v> </v>
      </c>
      <c r="G21" s="268" t="n">
        <f aca="false">Constants!E21</f>
        <v>2</v>
      </c>
      <c r="H21" s="268" t="str">
        <f aca="false">Constants!F21</f>
        <v>painful</v>
      </c>
      <c r="I21" s="23"/>
      <c r="J21" s="23"/>
    </row>
    <row r="22" customFormat="false" ht="13" hidden="true" customHeight="false" outlineLevel="0" collapsed="false">
      <c r="A22" s="268" t="str">
        <f aca="false">Constants!A22</f>
        <v> </v>
      </c>
      <c r="B22" s="268" t="str">
        <f aca="false">Constants!B22</f>
        <v>Product logic</v>
      </c>
      <c r="C22" s="268"/>
      <c r="D22" s="268" t="n">
        <f aca="false">Constants!E22</f>
        <v>3</v>
      </c>
      <c r="E22" s="268"/>
      <c r="F22" s="268" t="str">
        <f aca="false">Constants!D22</f>
        <v> </v>
      </c>
      <c r="G22" s="268" t="n">
        <f aca="false">Constants!E22</f>
        <v>3</v>
      </c>
      <c r="H22" s="268" t="str">
        <f aca="false">Constants!F22</f>
        <v>neutral</v>
      </c>
      <c r="I22" s="23"/>
      <c r="J22" s="23"/>
    </row>
    <row r="23" customFormat="false" ht="13" hidden="true" customHeight="false" outlineLevel="0" collapsed="false">
      <c r="A23" s="268" t="str">
        <f aca="false">Constants!A23</f>
        <v> </v>
      </c>
      <c r="B23" s="268" t="str">
        <f aca="false">Constants!B23</f>
        <v>Product interface</v>
      </c>
      <c r="C23" s="268"/>
      <c r="D23" s="268" t="n">
        <f aca="false">Constants!E23</f>
        <v>4</v>
      </c>
      <c r="E23" s="268"/>
      <c r="F23" s="268" t="str">
        <f aca="false">Constants!D23</f>
        <v> </v>
      </c>
      <c r="G23" s="268" t="n">
        <f aca="false">Constants!E23</f>
        <v>4</v>
      </c>
      <c r="H23" s="268" t="str">
        <f aca="false">Constants!F23</f>
        <v>helpful</v>
      </c>
      <c r="I23" s="23"/>
      <c r="J23" s="23"/>
    </row>
    <row r="24" customFormat="false" ht="13" hidden="true" customHeight="false" outlineLevel="0" collapsed="false">
      <c r="A24" s="268" t="str">
        <f aca="false">Constants!A24</f>
        <v> </v>
      </c>
      <c r="B24" s="268" t="str">
        <f aca="false">Constants!B24</f>
        <v>Product checking</v>
      </c>
      <c r="C24" s="268"/>
      <c r="D24" s="268" t="n">
        <f aca="false">Constants!E24</f>
        <v>5</v>
      </c>
      <c r="E24" s="268"/>
      <c r="F24" s="268" t="str">
        <f aca="false">Constants!D24</f>
        <v> </v>
      </c>
      <c r="G24" s="268" t="n">
        <f aca="false">Constants!E24</f>
        <v>5</v>
      </c>
      <c r="H24" s="268" t="str">
        <f aca="false">Constants!F24</f>
        <v>very helpful</v>
      </c>
      <c r="I24" s="23"/>
      <c r="J24" s="23"/>
    </row>
    <row r="25" customFormat="false" ht="13" hidden="true" customHeight="false" outlineLevel="0" collapsed="false">
      <c r="A25" s="268" t="str">
        <f aca="false">Constants!A25</f>
        <v> </v>
      </c>
      <c r="B25" s="268" t="str">
        <f aca="false">Constants!B25</f>
        <v>Test syntax</v>
      </c>
      <c r="C25" s="268"/>
      <c r="D25" s="268" t="n">
        <f aca="false">Constants!E25</f>
        <v>6</v>
      </c>
      <c r="E25" s="268"/>
      <c r="F25" s="268" t="str">
        <f aca="false">Constants!D25</f>
        <v> </v>
      </c>
      <c r="G25" s="268" t="n">
        <f aca="false">Constants!E25</f>
        <v>6</v>
      </c>
      <c r="H25" s="268" t="str">
        <f aca="false">Constants!F25</f>
        <v> </v>
      </c>
      <c r="I25" s="23"/>
      <c r="J25" s="23"/>
    </row>
    <row r="26" customFormat="false" ht="13" hidden="true" customHeight="false" outlineLevel="0" collapsed="false">
      <c r="A26" s="268" t="str">
        <f aca="false">Constants!A26</f>
        <v> </v>
      </c>
      <c r="B26" s="268" t="str">
        <f aca="false">Constants!B26</f>
        <v>Test logic</v>
      </c>
      <c r="C26" s="268"/>
      <c r="D26" s="268" t="n">
        <f aca="false">Constants!E26</f>
        <v>7</v>
      </c>
      <c r="E26" s="268"/>
      <c r="F26" s="268" t="str">
        <f aca="false">Constants!D26</f>
        <v> </v>
      </c>
      <c r="G26" s="268" t="n">
        <f aca="false">Constants!E26</f>
        <v>7</v>
      </c>
      <c r="H26" s="268" t="str">
        <f aca="false">Constants!F26</f>
        <v> </v>
      </c>
      <c r="I26" s="23"/>
      <c r="J26" s="23"/>
    </row>
    <row r="27" customFormat="false" ht="13" hidden="true" customHeight="false" outlineLevel="0" collapsed="false">
      <c r="A27" s="268" t="str">
        <f aca="false">Constants!A27</f>
        <v> </v>
      </c>
      <c r="B27" s="268" t="str">
        <f aca="false">Constants!B27</f>
        <v>Test interface</v>
      </c>
      <c r="C27" s="268"/>
      <c r="D27" s="268" t="n">
        <f aca="false">Constants!E27</f>
        <v>8</v>
      </c>
      <c r="E27" s="268"/>
      <c r="F27" s="268" t="str">
        <f aca="false">Constants!D27</f>
        <v> </v>
      </c>
      <c r="G27" s="268" t="n">
        <f aca="false">Constants!E27</f>
        <v>8</v>
      </c>
      <c r="H27" s="268" t="str">
        <f aca="false">Constants!F27</f>
        <v> </v>
      </c>
      <c r="I27" s="23"/>
      <c r="J27" s="23"/>
    </row>
    <row r="28" customFormat="false" ht="13" hidden="true" customHeight="false" outlineLevel="0" collapsed="false">
      <c r="A28" s="268" t="str">
        <f aca="false">Constants!A28</f>
        <v> </v>
      </c>
      <c r="B28" s="268" t="str">
        <f aca="false">Constants!B28</f>
        <v>Test checking</v>
      </c>
      <c r="C28" s="268"/>
      <c r="D28" s="268" t="n">
        <f aca="false">Constants!E28</f>
        <v>9</v>
      </c>
      <c r="E28" s="268"/>
      <c r="F28" s="268" t="str">
        <f aca="false">Constants!D28</f>
        <v> </v>
      </c>
      <c r="G28" s="268" t="n">
        <f aca="false">Constants!E28</f>
        <v>9</v>
      </c>
      <c r="H28" s="268" t="str">
        <f aca="false">Constants!F28</f>
        <v> </v>
      </c>
      <c r="I28" s="23"/>
      <c r="J28" s="23"/>
    </row>
    <row r="29" customFormat="false" ht="13" hidden="true" customHeight="false" outlineLevel="0" collapsed="false">
      <c r="A29" s="268" t="str">
        <f aca="false">Constants!A29</f>
        <v> </v>
      </c>
      <c r="B29" s="268" t="str">
        <f aca="false">Constants!B29</f>
        <v>Bad Smell</v>
      </c>
      <c r="C29" s="268"/>
      <c r="D29" s="268" t="n">
        <f aca="false">Constants!E29</f>
        <v>10</v>
      </c>
      <c r="E29" s="268"/>
      <c r="F29" s="268" t="str">
        <f aca="false">Constants!D29</f>
        <v> </v>
      </c>
      <c r="G29" s="268" t="n">
        <f aca="false">Constants!E29</f>
        <v>10</v>
      </c>
      <c r="H29" s="268" t="n">
        <f aca="false">Constants!F29</f>
        <v>0</v>
      </c>
      <c r="I29" s="23"/>
      <c r="J29" s="23"/>
    </row>
    <row r="30" s="26" customFormat="true" ht="13" hidden="true" customHeight="false" outlineLevel="0" collapsed="false">
      <c r="A30" s="268" t="str">
        <f aca="false">Constants!A30</f>
        <v>Y/N:</v>
      </c>
      <c r="B30" s="268" t="str">
        <f aca="false">Constants!B30</f>
        <v>Yes</v>
      </c>
      <c r="C30" s="268"/>
      <c r="D30" s="268" t="str">
        <f aca="false">Constants!E30</f>
        <v>Passed</v>
      </c>
      <c r="E30" s="268"/>
      <c r="F30" s="268" t="str">
        <f aca="false">Constants!D30</f>
        <v> </v>
      </c>
      <c r="G30" s="268" t="str">
        <f aca="false">Constants!E30</f>
        <v>Passed</v>
      </c>
      <c r="H30" s="268" t="n">
        <f aca="false">Constants!F30</f>
        <v>0</v>
      </c>
      <c r="I30" s="25"/>
      <c r="J30" s="25"/>
      <c r="K30" s="24"/>
    </row>
    <row r="31" customFormat="false" ht="13" hidden="true" customHeight="false" outlineLevel="0" collapsed="false">
      <c r="A31" s="268" t="str">
        <f aca="false">Constants!A31</f>
        <v> </v>
      </c>
      <c r="B31" s="268" t="str">
        <f aca="false">Constants!B31</f>
        <v>No</v>
      </c>
      <c r="C31" s="268"/>
      <c r="D31" s="268" t="str">
        <f aca="false">Constants!E31</f>
        <v>Passed with issues</v>
      </c>
      <c r="E31" s="268"/>
      <c r="F31" s="268" t="str">
        <f aca="false">Constants!D31</f>
        <v> </v>
      </c>
      <c r="G31" s="268" t="str">
        <f aca="false">Constants!E31</f>
        <v>Passed with issues</v>
      </c>
      <c r="H31" s="268" t="n">
        <f aca="false">Constants!F31</f>
        <v>0</v>
      </c>
      <c r="I31" s="25"/>
      <c r="J31" s="23"/>
    </row>
    <row r="32" customFormat="false" ht="13" hidden="true" customHeight="false" outlineLevel="0" collapsed="false">
      <c r="A32" s="268" t="str">
        <f aca="false">Constants!A32</f>
        <v>Proxy Types:</v>
      </c>
      <c r="B32" s="268" t="str">
        <f aca="false">Constants!B32</f>
        <v>-</v>
      </c>
      <c r="C32" s="268"/>
      <c r="D32" s="268" t="str">
        <f aca="false">Constants!E32</f>
        <v>Failed</v>
      </c>
      <c r="E32" s="268"/>
      <c r="F32" s="268" t="str">
        <f aca="false">Constants!D32</f>
        <v> </v>
      </c>
      <c r="G32" s="268" t="str">
        <f aca="false">Constants!E32</f>
        <v>Failed</v>
      </c>
      <c r="H32" s="268" t="str">
        <f aca="false">Constants!F32</f>
        <v>Base</v>
      </c>
      <c r="I32" s="25"/>
      <c r="J32" s="23"/>
    </row>
    <row r="33" customFormat="false" ht="13" hidden="true" customHeight="false" outlineLevel="0" collapsed="false">
      <c r="A33" s="268" t="str">
        <f aca="false">Constants!A33</f>
        <v> </v>
      </c>
      <c r="B33" s="268" t="str">
        <f aca="false">Constants!B33</f>
        <v>Calculation</v>
      </c>
      <c r="C33" s="268"/>
      <c r="D33" s="268" t="str">
        <f aca="false">Constants!E33</f>
        <v>Not tested</v>
      </c>
      <c r="E33" s="268"/>
      <c r="F33" s="268" t="str">
        <f aca="false">Constants!D33</f>
        <v> </v>
      </c>
      <c r="G33" s="268" t="str">
        <f aca="false">Constants!E33</f>
        <v>Not tested</v>
      </c>
      <c r="H33" s="268" t="str">
        <f aca="false">Constants!F33</f>
        <v>New</v>
      </c>
      <c r="I33" s="25"/>
      <c r="J33" s="23"/>
    </row>
    <row r="34" customFormat="false" ht="13" hidden="true" customHeight="false" outlineLevel="0" collapsed="false">
      <c r="A34" s="268" t="str">
        <f aca="false">Constants!A34</f>
        <v> </v>
      </c>
      <c r="B34" s="268" t="str">
        <f aca="false">Constants!B34</f>
        <v>Data</v>
      </c>
      <c r="C34" s="268"/>
      <c r="D34" s="268" t="str">
        <f aca="false">Constants!E34</f>
        <v>Not applicable</v>
      </c>
      <c r="E34" s="268"/>
      <c r="F34" s="268" t="str">
        <f aca="false">Constants!D34</f>
        <v> </v>
      </c>
      <c r="G34" s="268" t="str">
        <f aca="false">Constants!E34</f>
        <v>Not applicable</v>
      </c>
      <c r="H34" s="268" t="str">
        <f aca="false">Constants!F34</f>
        <v>Reusable</v>
      </c>
      <c r="I34" s="25"/>
      <c r="J34" s="23"/>
    </row>
    <row r="35" customFormat="false" ht="13" hidden="true" customHeight="false" outlineLevel="0" collapsed="false">
      <c r="A35" s="268" t="str">
        <f aca="false">Constants!A35</f>
        <v> </v>
      </c>
      <c r="B35" s="268" t="str">
        <f aca="false">Constants!B35</f>
        <v>I/O</v>
      </c>
      <c r="C35" s="268"/>
      <c r="D35" s="268" t="str">
        <f aca="false">Constants!E35</f>
        <v> </v>
      </c>
      <c r="E35" s="268"/>
      <c r="F35" s="268" t="str">
        <f aca="false">Constants!D35</f>
        <v> </v>
      </c>
      <c r="G35" s="268" t="str">
        <f aca="false">Constants!E35</f>
        <v> </v>
      </c>
      <c r="H35" s="268" t="str">
        <f aca="false">Constants!F35</f>
        <v> </v>
      </c>
      <c r="I35" s="25"/>
      <c r="J35" s="23"/>
    </row>
    <row r="36" customFormat="false" ht="13" hidden="true" customHeight="false" outlineLevel="0" collapsed="false">
      <c r="A36" s="268" t="str">
        <f aca="false">Constants!A36</f>
        <v> </v>
      </c>
      <c r="B36" s="268" t="str">
        <f aca="false">Constants!B36</f>
        <v>Logic</v>
      </c>
      <c r="C36" s="268"/>
      <c r="D36" s="268" t="str">
        <f aca="false">Constants!E36</f>
        <v> </v>
      </c>
      <c r="E36" s="268"/>
      <c r="F36" s="268" t="str">
        <f aca="false">Constants!D36</f>
        <v> </v>
      </c>
      <c r="G36" s="268" t="str">
        <f aca="false">Constants!E36</f>
        <v> </v>
      </c>
      <c r="H36" s="268" t="str">
        <f aca="false">Constants!F36</f>
        <v> </v>
      </c>
      <c r="I36" s="25"/>
      <c r="J36" s="23"/>
    </row>
    <row r="37" customFormat="false" ht="13" hidden="true" customHeight="false" outlineLevel="0" collapsed="false">
      <c r="A37" s="268" t="str">
        <f aca="false">Constants!A37</f>
        <v> </v>
      </c>
      <c r="B37" s="268" t="str">
        <f aca="false">Constants!B37</f>
        <v> </v>
      </c>
      <c r="C37" s="268"/>
      <c r="D37" s="268" t="str">
        <f aca="false">Constants!E37</f>
        <v> </v>
      </c>
      <c r="E37" s="268"/>
      <c r="F37" s="268" t="str">
        <f aca="false">Constants!D37</f>
        <v> </v>
      </c>
      <c r="G37" s="268" t="str">
        <f aca="false">Constants!E37</f>
        <v> </v>
      </c>
      <c r="H37" s="268" t="str">
        <f aca="false">Constants!F37</f>
        <v> </v>
      </c>
      <c r="I37" s="25"/>
      <c r="J37" s="23"/>
    </row>
    <row r="38" customFormat="false" ht="13" hidden="true" customHeight="false" outlineLevel="0" collapsed="false">
      <c r="A38" s="268" t="str">
        <f aca="false">Constants!A38</f>
        <v>Sizes:</v>
      </c>
      <c r="B38" s="268" t="str">
        <f aca="false">Constants!B38</f>
        <v>VS</v>
      </c>
      <c r="C38" s="268"/>
      <c r="D38" s="268" t="str">
        <f aca="false">Constants!E38</f>
        <v>L</v>
      </c>
      <c r="E38" s="268"/>
      <c r="F38" s="268" t="str">
        <f aca="false">Constants!D38</f>
        <v>M</v>
      </c>
      <c r="G38" s="268" t="str">
        <f aca="false">Constants!E38</f>
        <v>L</v>
      </c>
      <c r="H38" s="268" t="str">
        <f aca="false">Constants!F38</f>
        <v>VL</v>
      </c>
      <c r="I38" s="25"/>
      <c r="J38" s="23"/>
    </row>
    <row r="39" customFormat="false" ht="13" hidden="true" customHeight="false" outlineLevel="0" collapsed="false">
      <c r="A39" s="268" t="str">
        <f aca="false">Constants!A39</f>
        <v>upper</v>
      </c>
      <c r="B39" s="268" t="n">
        <f aca="false">Constants!B39</f>
        <v>-1.5</v>
      </c>
      <c r="C39" s="268"/>
      <c r="D39" s="268" t="n">
        <f aca="false">Constants!E39</f>
        <v>1.5</v>
      </c>
      <c r="E39" s="268"/>
      <c r="F39" s="268" t="n">
        <f aca="false">Constants!D39</f>
        <v>0.5</v>
      </c>
      <c r="G39" s="268" t="n">
        <f aca="false">Constants!E39</f>
        <v>1.5</v>
      </c>
      <c r="H39" s="268" t="n">
        <f aca="false">Constants!F39</f>
        <v>99999</v>
      </c>
      <c r="I39" s="25"/>
      <c r="J39" s="23"/>
    </row>
    <row r="40" customFormat="false" ht="13" hidden="true" customHeight="false" outlineLevel="0" collapsed="false">
      <c r="A40" s="268" t="str">
        <f aca="false">Constants!A40</f>
        <v>mid</v>
      </c>
      <c r="B40" s="268" t="n">
        <f aca="false">Constants!B40</f>
        <v>-2</v>
      </c>
      <c r="C40" s="268"/>
      <c r="D40" s="268" t="n">
        <f aca="false">Constants!E40</f>
        <v>1</v>
      </c>
      <c r="E40" s="268"/>
      <c r="F40" s="268" t="n">
        <f aca="false">Constants!D40</f>
        <v>0</v>
      </c>
      <c r="G40" s="268" t="n">
        <f aca="false">Constants!E40</f>
        <v>1</v>
      </c>
      <c r="H40" s="268" t="n">
        <f aca="false">Constants!F40</f>
        <v>2</v>
      </c>
      <c r="I40" s="25"/>
      <c r="J40" s="23"/>
    </row>
    <row r="41" customFormat="false" ht="13" hidden="true" customHeight="false" outlineLevel="0" collapsed="false">
      <c r="A41" s="268" t="str">
        <f aca="false">Constants!A41</f>
        <v>lower</v>
      </c>
      <c r="B41" s="268" t="n">
        <f aca="false">Constants!B41</f>
        <v>0</v>
      </c>
      <c r="C41" s="268"/>
      <c r="D41" s="268" t="n">
        <f aca="false">Constants!E41</f>
        <v>0.5</v>
      </c>
      <c r="E41" s="268"/>
      <c r="F41" s="268" t="n">
        <f aca="false">Constants!D41</f>
        <v>-0.5</v>
      </c>
      <c r="G41" s="268" t="n">
        <f aca="false">Constants!E41</f>
        <v>0.5</v>
      </c>
      <c r="H41" s="268" t="n">
        <f aca="false">Constants!F41</f>
        <v>1.5</v>
      </c>
      <c r="I41" s="25"/>
      <c r="J41" s="23"/>
    </row>
    <row r="42" customFormat="false" ht="14" hidden="true" customHeight="true" outlineLevel="0" collapsed="false">
      <c r="A42" s="268" t="str">
        <f aca="false">Constants!A42</f>
        <v> </v>
      </c>
      <c r="B42" s="268" t="n">
        <f aca="false">Constants!B42</f>
        <v>0</v>
      </c>
      <c r="C42" s="268"/>
      <c r="D42" s="268" t="n">
        <f aca="false">Constants!E42</f>
        <v>0</v>
      </c>
      <c r="E42" s="268"/>
      <c r="F42" s="268" t="n">
        <f aca="false">Constants!D42</f>
        <v>0</v>
      </c>
      <c r="G42" s="268" t="n">
        <f aca="false">Constants!E42</f>
        <v>0</v>
      </c>
      <c r="H42" s="268" t="str">
        <f aca="false">Constants!F42</f>
        <v> </v>
      </c>
      <c r="I42" s="27"/>
      <c r="J42" s="27"/>
    </row>
    <row r="43" s="4" customFormat="true" ht="4" hidden="true" customHeight="true" outlineLevel="0" collapsed="false">
      <c r="A43" s="268" t="str">
        <f aca="false">Constants!A43</f>
        <v> </v>
      </c>
      <c r="B43" s="268" t="str">
        <f aca="false">Constants!B43</f>
        <v> </v>
      </c>
      <c r="C43" s="268"/>
      <c r="D43" s="268" t="str">
        <f aca="false">Constants!E43</f>
        <v> </v>
      </c>
      <c r="E43" s="268"/>
      <c r="F43" s="268" t="str">
        <f aca="false">Constants!D43</f>
        <v> </v>
      </c>
      <c r="G43" s="268" t="str">
        <f aca="false">Constants!E43</f>
        <v> </v>
      </c>
      <c r="H43" s="268" t="str">
        <f aca="false">Constants!F43</f>
        <v> </v>
      </c>
      <c r="I43" s="28"/>
      <c r="J43" s="28"/>
      <c r="K43" s="28"/>
      <c r="L43" s="28"/>
      <c r="M43" s="28"/>
    </row>
    <row r="44" customFormat="false" ht="34" hidden="true" customHeight="true" outlineLevel="0" collapsed="false">
      <c r="A44" s="268" t="str">
        <f aca="false">Constants!A44</f>
        <v>&lt;-- Mandatory</v>
      </c>
      <c r="B44" s="268" t="str">
        <f aca="false">Constants!B44</f>
        <v> </v>
      </c>
      <c r="C44" s="268"/>
      <c r="D44" s="268" t="str">
        <f aca="false">Constants!E44</f>
        <v> </v>
      </c>
      <c r="E44" s="268"/>
      <c r="F44" s="268" t="str">
        <f aca="false">Constants!D44</f>
        <v> </v>
      </c>
      <c r="G44" s="268" t="str">
        <f aca="false">Constants!E44</f>
        <v> </v>
      </c>
      <c r="H44" s="268" t="str">
        <f aca="false">Constants!F44</f>
        <v> </v>
      </c>
    </row>
    <row r="45" customFormat="false" ht="20" hidden="false" customHeight="false" outlineLevel="0" collapsed="false">
      <c r="A45" s="230" t="s">
        <v>313</v>
      </c>
      <c r="B45" s="230"/>
      <c r="C45" s="230"/>
      <c r="D45" s="230"/>
      <c r="E45" s="230"/>
      <c r="F45" s="237"/>
      <c r="G45" s="237"/>
      <c r="H45" s="237"/>
      <c r="I45" s="237"/>
      <c r="J45" s="516"/>
    </row>
    <row r="46" customFormat="false" ht="13" hidden="false" customHeight="true" outlineLevel="0" collapsed="false">
      <c r="A46" s="436" t="s">
        <v>704</v>
      </c>
      <c r="B46" s="436"/>
      <c r="C46" s="436"/>
      <c r="D46" s="436"/>
      <c r="E46" s="436"/>
      <c r="F46" s="436"/>
      <c r="G46" s="436"/>
      <c r="H46" s="436"/>
      <c r="I46" s="436"/>
      <c r="J46" s="436"/>
      <c r="K46" s="367"/>
      <c r="L46" s="367"/>
    </row>
    <row r="47" customFormat="false" ht="13" hidden="false" customHeight="false" outlineLevel="0" collapsed="false">
      <c r="A47" s="348"/>
      <c r="B47" s="348"/>
      <c r="C47" s="348"/>
      <c r="D47" s="348"/>
      <c r="E47" s="348"/>
      <c r="F47" s="348"/>
      <c r="G47" s="348"/>
      <c r="H47" s="348"/>
      <c r="I47" s="348"/>
      <c r="J47" s="348"/>
      <c r="K47" s="367"/>
      <c r="L47" s="367"/>
    </row>
    <row r="48" customFormat="false" ht="18" hidden="false" customHeight="true" outlineLevel="0" collapsed="false">
      <c r="A48" s="348"/>
      <c r="B48" s="348"/>
      <c r="C48" s="508" t="s">
        <v>705</v>
      </c>
      <c r="D48" s="348"/>
      <c r="E48" s="517" t="s">
        <v>706</v>
      </c>
      <c r="F48" s="518"/>
      <c r="G48" s="518"/>
    </row>
    <row r="49" customFormat="false" ht="13" hidden="false" customHeight="false" outlineLevel="0" collapsed="false">
      <c r="A49" s="348"/>
      <c r="B49" s="348"/>
      <c r="C49" s="519" t="str">
        <f aca="false">Constants!B4</f>
        <v>Analyze</v>
      </c>
      <c r="D49" s="519"/>
      <c r="E49" s="519" t="str">
        <f aca="false">Constants!D4</f>
        <v>Identifying customer needs</v>
      </c>
      <c r="F49" s="519"/>
      <c r="G49" s="519"/>
      <c r="H49" s="519"/>
      <c r="I49" s="519"/>
      <c r="J49" s="519"/>
    </row>
    <row r="50" customFormat="false" ht="13" hidden="false" customHeight="false" outlineLevel="0" collapsed="false">
      <c r="A50" s="348"/>
      <c r="B50" s="348"/>
      <c r="C50" s="519" t="str">
        <f aca="false">Constants!B5</f>
        <v>Architect</v>
      </c>
      <c r="D50" s="519"/>
      <c r="E50" s="519" t="str">
        <f aca="false">Constants!D5</f>
        <v>High-level design</v>
      </c>
      <c r="F50" s="519"/>
      <c r="G50" s="519"/>
      <c r="H50" s="519"/>
      <c r="I50" s="519"/>
      <c r="J50" s="519"/>
    </row>
    <row r="51" customFormat="false" ht="13" hidden="false" customHeight="false" outlineLevel="0" collapsed="false">
      <c r="A51" s="348"/>
      <c r="B51" s="348"/>
      <c r="C51" s="519" t="str">
        <f aca="false">Constants!B6</f>
        <v>Plan project</v>
      </c>
      <c r="D51" s="519"/>
      <c r="E51" s="519" t="str">
        <f aca="false">Constants!D6</f>
        <v>Determine actions/effort for project duration</v>
      </c>
      <c r="F51" s="519"/>
      <c r="G51" s="519"/>
      <c r="H51" s="519"/>
      <c r="I51" s="519"/>
      <c r="J51" s="519"/>
    </row>
    <row r="52" customFormat="false" ht="13" hidden="false" customHeight="false" outlineLevel="0" collapsed="false">
      <c r="A52" s="348"/>
      <c r="B52" s="348"/>
      <c r="C52" s="519" t="str">
        <f aca="false">Constants!B7</f>
        <v>Plan iteration</v>
      </c>
      <c r="D52" s="519"/>
      <c r="E52" s="519" t="str">
        <f aca="false">Constants!D7</f>
        <v>Determine actions/effort this iteration</v>
      </c>
      <c r="F52" s="519"/>
      <c r="G52" s="519"/>
      <c r="H52" s="519"/>
      <c r="I52" s="519"/>
      <c r="J52" s="519"/>
    </row>
    <row r="53" customFormat="false" ht="13" hidden="false" customHeight="false" outlineLevel="0" collapsed="false">
      <c r="A53" s="348"/>
      <c r="B53" s="348"/>
      <c r="C53" s="519" t="str">
        <f aca="false">Constants!B8</f>
        <v>Construct</v>
      </c>
      <c r="D53" s="519"/>
      <c r="E53" s="519" t="str">
        <f aca="false">Constants!D8</f>
        <v>Low-level design, coding, unit testing</v>
      </c>
      <c r="F53" s="519"/>
      <c r="G53" s="519"/>
      <c r="H53" s="519"/>
      <c r="I53" s="519"/>
      <c r="J53" s="519"/>
    </row>
    <row r="54" customFormat="false" ht="13" hidden="false" customHeight="false" outlineLevel="0" collapsed="false">
      <c r="A54" s="348"/>
      <c r="B54" s="348"/>
      <c r="C54" s="519" t="str">
        <f aca="false">Constants!B9</f>
        <v>Refactor</v>
      </c>
      <c r="D54" s="519"/>
      <c r="E54" s="519" t="str">
        <f aca="false">Constants!D9</f>
        <v>Restructure internal design</v>
      </c>
      <c r="F54" s="519"/>
      <c r="G54" s="519"/>
      <c r="H54" s="519"/>
      <c r="I54" s="519"/>
      <c r="J54" s="519"/>
    </row>
    <row r="55" customFormat="false" ht="13" hidden="false" customHeight="false" outlineLevel="0" collapsed="false">
      <c r="A55" s="348"/>
      <c r="B55" s="348"/>
      <c r="C55" s="519" t="str">
        <f aca="false">Constants!B10</f>
        <v>Review</v>
      </c>
      <c r="D55" s="519"/>
      <c r="E55" s="519" t="str">
        <f aca="false">Constants!D10</f>
        <v>Examine test code for risk mitigation</v>
      </c>
      <c r="F55" s="519"/>
      <c r="G55" s="519"/>
      <c r="H55" s="519"/>
      <c r="I55" s="519"/>
      <c r="J55" s="519"/>
    </row>
    <row r="56" customFormat="false" ht="13" hidden="false" customHeight="false" outlineLevel="0" collapsed="false">
      <c r="A56" s="348"/>
      <c r="B56" s="348"/>
      <c r="C56" s="519" t="str">
        <f aca="false">Constants!B11</f>
        <v>Integration test</v>
      </c>
      <c r="D56" s="519"/>
      <c r="E56" s="519" t="str">
        <f aca="false">Constants!D11</f>
        <v>End-to-end test of components to date</v>
      </c>
      <c r="F56" s="519"/>
      <c r="G56" s="519"/>
      <c r="H56" s="519"/>
      <c r="I56" s="519"/>
      <c r="J56" s="519"/>
    </row>
    <row r="57" customFormat="false" ht="13" hidden="false" customHeight="false" outlineLevel="0" collapsed="false">
      <c r="A57" s="348"/>
      <c r="B57" s="348"/>
      <c r="C57" s="519" t="str">
        <f aca="false">Constants!B12</f>
        <v>Repattern</v>
      </c>
      <c r="D57" s="519"/>
      <c r="E57" s="519" t="str">
        <f aca="false">Constants!D12</f>
        <v>Restructure external design</v>
      </c>
      <c r="F57" s="519"/>
      <c r="G57" s="519"/>
      <c r="H57" s="519"/>
      <c r="I57" s="519"/>
      <c r="J57" s="519"/>
    </row>
    <row r="58" customFormat="false" ht="13" hidden="false" customHeight="false" outlineLevel="0" collapsed="false">
      <c r="A58" s="348"/>
      <c r="B58" s="348"/>
      <c r="C58" s="519" t="str">
        <f aca="false">Constants!B13</f>
        <v>Postmortem</v>
      </c>
      <c r="D58" s="519"/>
      <c r="E58" s="519" t="str">
        <f aca="false">Constants!D13</f>
        <v>Capture post-development statistics</v>
      </c>
      <c r="F58" s="519"/>
      <c r="G58" s="519"/>
      <c r="H58" s="519"/>
      <c r="I58" s="519"/>
      <c r="J58" s="519"/>
      <c r="K58" s="271"/>
    </row>
    <row r="59" customFormat="false" ht="13" hidden="false" customHeight="false" outlineLevel="0" collapsed="false">
      <c r="A59" s="348"/>
      <c r="B59" s="348"/>
      <c r="C59" s="519" t="str">
        <f aca="false">Constants!B14</f>
        <v>Sandbox</v>
      </c>
      <c r="D59" s="519"/>
      <c r="E59" s="519" t="str">
        <f aca="false">Constants!D14</f>
        <v>Prove ideas, try concepts</v>
      </c>
      <c r="F59" s="519"/>
      <c r="G59" s="519"/>
      <c r="H59" s="519"/>
      <c r="I59" s="519"/>
      <c r="J59" s="519"/>
    </row>
    <row r="60" customFormat="false" ht="19" hidden="false" customHeight="true" outlineLevel="0" collapsed="false">
      <c r="A60" s="348"/>
      <c r="B60" s="348"/>
      <c r="C60" s="519"/>
      <c r="D60" s="348"/>
      <c r="E60" s="348"/>
      <c r="F60" s="367"/>
      <c r="G60" s="367"/>
    </row>
    <row r="61" customFormat="false" ht="13" hidden="false" customHeight="false" outlineLevel="0" collapsed="false">
      <c r="A61" s="348"/>
      <c r="B61" s="440" t="s">
        <v>707</v>
      </c>
      <c r="C61" s="440"/>
      <c r="D61" s="440" t="s">
        <v>708</v>
      </c>
      <c r="E61" s="440"/>
      <c r="F61" s="348"/>
      <c r="G61" s="348"/>
      <c r="H61" s="348"/>
      <c r="I61" s="348"/>
      <c r="J61" s="348"/>
      <c r="K61" s="367"/>
      <c r="L61" s="367"/>
    </row>
    <row r="62" customFormat="false" ht="13" hidden="false" customHeight="false" outlineLevel="0" collapsed="false">
      <c r="A62" s="276" t="s">
        <v>646</v>
      </c>
      <c r="B62" s="276" t="s">
        <v>709</v>
      </c>
      <c r="C62" s="276" t="s">
        <v>710</v>
      </c>
      <c r="D62" s="276" t="s">
        <v>709</v>
      </c>
      <c r="E62" s="276" t="s">
        <v>710</v>
      </c>
      <c r="F62" s="276" t="s">
        <v>711</v>
      </c>
      <c r="G62" s="276" t="s">
        <v>712</v>
      </c>
      <c r="H62" s="276" t="s">
        <v>705</v>
      </c>
      <c r="I62" s="276" t="s">
        <v>474</v>
      </c>
      <c r="J62" s="277" t="s">
        <v>713</v>
      </c>
      <c r="M62" s="271"/>
      <c r="N62" s="271"/>
      <c r="O62" s="271"/>
    </row>
    <row r="63" customFormat="false" ht="13" hidden="false" customHeight="false" outlineLevel="0" collapsed="false">
      <c r="A63" s="513"/>
      <c r="B63" s="286"/>
      <c r="C63" s="286"/>
      <c r="D63" s="286"/>
      <c r="E63" s="286"/>
      <c r="F63" s="286"/>
      <c r="G63" s="512" t="str">
        <f aca="false">IF(OR(ISBLANK(B63),ISBLANK(C63),ISBLANK(D63),ISBLANK(E63)),"",((TIME(D63,E63,0)-TIME(B63,C63,0))*1440-F63))</f>
        <v/>
      </c>
      <c r="H63" s="373"/>
      <c r="I63" s="373"/>
      <c r="J63" s="345"/>
      <c r="K63" s="24" t="str">
        <f aca="false">IF(G63&lt;0,"&lt;-- Invalid stop time","")</f>
        <v/>
      </c>
    </row>
    <row r="64" customFormat="false" ht="13" hidden="false" customHeight="false" outlineLevel="0" collapsed="false">
      <c r="A64" s="513"/>
      <c r="B64" s="286"/>
      <c r="C64" s="286"/>
      <c r="D64" s="286"/>
      <c r="E64" s="286"/>
      <c r="F64" s="286"/>
      <c r="G64" s="512" t="str">
        <f aca="false">IF(OR(ISBLANK(B64),ISBLANK(C64),ISBLANK(D64),ISBLANK(E64)),"",((TIME(D64,E64,0)-TIME(B64,C64,0))*1440-F64))</f>
        <v/>
      </c>
      <c r="H64" s="373"/>
      <c r="I64" s="373"/>
      <c r="J64" s="345"/>
      <c r="K64" s="24" t="str">
        <f aca="false">IF(G64&lt;0,"&lt;-- Invalid stop time","")</f>
        <v/>
      </c>
    </row>
    <row r="65" customFormat="false" ht="13" hidden="false" customHeight="false" outlineLevel="0" collapsed="false">
      <c r="A65" s="513"/>
      <c r="B65" s="286"/>
      <c r="C65" s="286"/>
      <c r="D65" s="286"/>
      <c r="E65" s="286"/>
      <c r="F65" s="286"/>
      <c r="G65" s="512" t="str">
        <f aca="false">IF(OR(ISBLANK(B65),ISBLANK(C65),ISBLANK(D65),ISBLANK(E65)),"",((TIME(D65,E65,0)-TIME(B65,C65,0))*1440-F65))</f>
        <v/>
      </c>
      <c r="H65" s="373"/>
      <c r="I65" s="373"/>
      <c r="J65" s="345"/>
      <c r="K65" s="24" t="str">
        <f aca="false">IF(G65&lt;0,"&lt;-- Invalid stop time","")</f>
        <v/>
      </c>
    </row>
    <row r="66" customFormat="false" ht="13" hidden="false" customHeight="false" outlineLevel="0" collapsed="false">
      <c r="A66" s="513"/>
      <c r="B66" s="286"/>
      <c r="C66" s="286"/>
      <c r="D66" s="286"/>
      <c r="E66" s="286"/>
      <c r="F66" s="286"/>
      <c r="G66" s="512" t="str">
        <f aca="false">IF(OR(ISBLANK(B66),ISBLANK(C66),ISBLANK(D66),ISBLANK(E66)),"",((TIME(D66,E66,0)-TIME(B66,C66,0))*1440-F66))</f>
        <v/>
      </c>
      <c r="H66" s="373"/>
      <c r="I66" s="373"/>
      <c r="J66" s="345"/>
      <c r="K66" s="24" t="str">
        <f aca="false">IF(G66&lt;0,"&lt;-- Invalid stop time","")</f>
        <v/>
      </c>
    </row>
    <row r="67" customFormat="false" ht="13" hidden="false" customHeight="false" outlineLevel="0" collapsed="false">
      <c r="A67" s="513"/>
      <c r="B67" s="286"/>
      <c r="C67" s="286"/>
      <c r="D67" s="286"/>
      <c r="E67" s="286"/>
      <c r="F67" s="286"/>
      <c r="G67" s="512" t="str">
        <f aca="false">IF(OR(ISBLANK(B67),ISBLANK(C67),ISBLANK(D67),ISBLANK(E67)),"",((TIME(D67,E67,0)-TIME(B67,C67,0))*1440-F67))</f>
        <v/>
      </c>
      <c r="H67" s="373"/>
      <c r="I67" s="373"/>
      <c r="J67" s="345"/>
      <c r="K67" s="24" t="str">
        <f aca="false">IF(G67&lt;0,"&lt;-- Invalid stop time","")</f>
        <v/>
      </c>
    </row>
    <row r="68" customFormat="false" ht="13" hidden="false" customHeight="false" outlineLevel="0" collapsed="false">
      <c r="A68" s="513"/>
      <c r="B68" s="286"/>
      <c r="C68" s="286"/>
      <c r="D68" s="286"/>
      <c r="E68" s="286"/>
      <c r="F68" s="286"/>
      <c r="G68" s="512" t="str">
        <f aca="false">IF(OR(ISBLANK(B68),ISBLANK(C68),ISBLANK(D68),ISBLANK(E68)),"",((TIME(D68,E68,0)-TIME(B68,C68,0))*1440-F68))</f>
        <v/>
      </c>
      <c r="H68" s="373"/>
      <c r="I68" s="373"/>
      <c r="J68" s="345"/>
      <c r="K68" s="24" t="str">
        <f aca="false">IF(G68&lt;0,"&lt;-- Invalid stop time","")</f>
        <v/>
      </c>
    </row>
    <row r="69" customFormat="false" ht="13" hidden="false" customHeight="false" outlineLevel="0" collapsed="false">
      <c r="A69" s="513"/>
      <c r="B69" s="286"/>
      <c r="C69" s="286"/>
      <c r="D69" s="286"/>
      <c r="E69" s="286"/>
      <c r="F69" s="286"/>
      <c r="G69" s="512" t="str">
        <f aca="false">IF(OR(ISBLANK(B69),ISBLANK(C69),ISBLANK(D69),ISBLANK(E69)),"",((TIME(D69,E69,0)-TIME(B69,C69,0))*1440-F69))</f>
        <v/>
      </c>
      <c r="H69" s="373"/>
      <c r="I69" s="373"/>
      <c r="J69" s="345"/>
      <c r="K69" s="24" t="str">
        <f aca="false">IF(G69&lt;0,"&lt;-- Invalid stop time","")</f>
        <v/>
      </c>
    </row>
    <row r="70" customFormat="false" ht="13" hidden="false" customHeight="false" outlineLevel="0" collapsed="false">
      <c r="A70" s="513"/>
      <c r="B70" s="286"/>
      <c r="C70" s="286"/>
      <c r="D70" s="286"/>
      <c r="E70" s="286"/>
      <c r="F70" s="286"/>
      <c r="G70" s="512" t="str">
        <f aca="false">IF(OR(ISBLANK(B70),ISBLANK(C70),ISBLANK(D70),ISBLANK(E70)),"",((TIME(D70,E70,0)-TIME(B70,C70,0))*1440-F70))</f>
        <v/>
      </c>
      <c r="H70" s="373"/>
      <c r="I70" s="373"/>
      <c r="J70" s="345"/>
      <c r="K70" s="24" t="str">
        <f aca="false">IF(G70&lt;0,"&lt;-- Invalid stop time","")</f>
        <v/>
      </c>
    </row>
    <row r="71" customFormat="false" ht="13" hidden="false" customHeight="false" outlineLevel="0" collapsed="false">
      <c r="A71" s="513"/>
      <c r="B71" s="286"/>
      <c r="C71" s="286"/>
      <c r="D71" s="286"/>
      <c r="E71" s="286"/>
      <c r="F71" s="286"/>
      <c r="G71" s="512" t="str">
        <f aca="false">IF(OR(ISBLANK(B71),ISBLANK(C71),ISBLANK(D71),ISBLANK(E71)),"",((TIME(D71,E71,0)-TIME(B71,C71,0))*1440-F71))</f>
        <v/>
      </c>
      <c r="H71" s="373"/>
      <c r="I71" s="373"/>
      <c r="J71" s="345"/>
      <c r="K71" s="24" t="str">
        <f aca="false">IF(G71&lt;0,"&lt;-- Invalid stop time","")</f>
        <v/>
      </c>
    </row>
    <row r="72" customFormat="false" ht="13" hidden="false" customHeight="false" outlineLevel="0" collapsed="false">
      <c r="A72" s="513"/>
      <c r="B72" s="286"/>
      <c r="C72" s="286"/>
      <c r="D72" s="286"/>
      <c r="E72" s="286"/>
      <c r="F72" s="286"/>
      <c r="G72" s="512" t="str">
        <f aca="false">IF(OR(ISBLANK(B72),ISBLANK(C72),ISBLANK(D72),ISBLANK(E72)),"",((TIME(D72,E72,0)-TIME(B72,C72,0))*1440-F72))</f>
        <v/>
      </c>
      <c r="H72" s="373"/>
      <c r="I72" s="373"/>
      <c r="J72" s="345"/>
      <c r="K72" s="24" t="str">
        <f aca="false">IF(G72&lt;0,"&lt;-- Invalid stop time","")</f>
        <v/>
      </c>
    </row>
    <row r="73" customFormat="false" ht="13" hidden="false" customHeight="false" outlineLevel="0" collapsed="false">
      <c r="A73" s="513"/>
      <c r="B73" s="286"/>
      <c r="C73" s="286"/>
      <c r="D73" s="286"/>
      <c r="E73" s="286"/>
      <c r="F73" s="286"/>
      <c r="G73" s="512" t="str">
        <f aca="false">IF(OR(ISBLANK(B73),ISBLANK(C73),ISBLANK(D73),ISBLANK(E73)),"",((TIME(D73,E73,0)-TIME(B73,C73,0))*1440-F73))</f>
        <v/>
      </c>
      <c r="H73" s="373"/>
      <c r="I73" s="373"/>
      <c r="J73" s="345"/>
      <c r="K73" s="24" t="str">
        <f aca="false">IF(G73&lt;0,"&lt;-- Invalid stop time","")</f>
        <v/>
      </c>
    </row>
    <row r="74" customFormat="false" ht="13" hidden="false" customHeight="false" outlineLevel="0" collapsed="false">
      <c r="A74" s="513"/>
      <c r="B74" s="286"/>
      <c r="C74" s="286"/>
      <c r="D74" s="286"/>
      <c r="E74" s="286"/>
      <c r="F74" s="286"/>
      <c r="G74" s="512" t="str">
        <f aca="false">IF(OR(ISBLANK(B74),ISBLANK(C74),ISBLANK(D74),ISBLANK(E74)),"",((TIME(D74,E74,0)-TIME(B74,C74,0))*1440-F74))</f>
        <v/>
      </c>
      <c r="H74" s="373"/>
      <c r="I74" s="373"/>
      <c r="J74" s="345"/>
      <c r="K74" s="24" t="str">
        <f aca="false">IF(G74&lt;0,"&lt;-- Invalid stop time","")</f>
        <v/>
      </c>
    </row>
    <row r="75" customFormat="false" ht="13" hidden="false" customHeight="false" outlineLevel="0" collapsed="false">
      <c r="A75" s="513"/>
      <c r="B75" s="286"/>
      <c r="C75" s="286"/>
      <c r="D75" s="286"/>
      <c r="E75" s="286"/>
      <c r="F75" s="286"/>
      <c r="G75" s="512" t="str">
        <f aca="false">IF(OR(ISBLANK(B75),ISBLANK(C75),ISBLANK(D75),ISBLANK(E75)),"",((TIME(D75,E75,0)-TIME(B75,C75,0))*1440-F75))</f>
        <v/>
      </c>
      <c r="H75" s="373"/>
      <c r="I75" s="373"/>
      <c r="J75" s="345"/>
      <c r="K75" s="24" t="str">
        <f aca="false">IF(G75&lt;0,"&lt;-- Invalid stop time","")</f>
        <v/>
      </c>
    </row>
    <row r="76" customFormat="false" ht="13" hidden="false" customHeight="false" outlineLevel="0" collapsed="false">
      <c r="A76" s="513"/>
      <c r="B76" s="286"/>
      <c r="C76" s="286"/>
      <c r="D76" s="286"/>
      <c r="E76" s="286"/>
      <c r="F76" s="286"/>
      <c r="G76" s="512" t="str">
        <f aca="false">IF(OR(ISBLANK(B76),ISBLANK(C76),ISBLANK(D76),ISBLANK(E76)),"",((TIME(D76,E76,0)-TIME(B76,C76,0))*1440-F76))</f>
        <v/>
      </c>
      <c r="H76" s="373"/>
      <c r="I76" s="373"/>
      <c r="J76" s="345"/>
      <c r="K76" s="24" t="str">
        <f aca="false">IF(G76&lt;0,"&lt;-- Invalid stop time","")</f>
        <v/>
      </c>
    </row>
    <row r="77" customFormat="false" ht="13" hidden="false" customHeight="false" outlineLevel="0" collapsed="false">
      <c r="A77" s="513"/>
      <c r="B77" s="286"/>
      <c r="C77" s="286"/>
      <c r="D77" s="286"/>
      <c r="E77" s="286"/>
      <c r="F77" s="286"/>
      <c r="G77" s="512" t="str">
        <f aca="false">IF(OR(ISBLANK(B77),ISBLANK(C77),ISBLANK(D77),ISBLANK(E77)),"",((TIME(D77,E77,0)-TIME(B77,C77,0))*1440-F77))</f>
        <v/>
      </c>
      <c r="H77" s="373"/>
      <c r="I77" s="373"/>
      <c r="J77" s="345"/>
      <c r="K77" s="24" t="str">
        <f aca="false">IF(G77&lt;0,"&lt;-- Invalid stop time","")</f>
        <v/>
      </c>
    </row>
    <row r="78" customFormat="false" ht="13" hidden="false" customHeight="false" outlineLevel="0" collapsed="false">
      <c r="A78" s="513"/>
      <c r="B78" s="286"/>
      <c r="C78" s="286"/>
      <c r="D78" s="286"/>
      <c r="E78" s="286"/>
      <c r="F78" s="286"/>
      <c r="G78" s="512" t="str">
        <f aca="false">IF(OR(ISBLANK(B78),ISBLANK(C78),ISBLANK(D78),ISBLANK(E78)),"",((TIME(D78,E78,0)-TIME(B78,C78,0))*1440-F78))</f>
        <v/>
      </c>
      <c r="H78" s="373"/>
      <c r="I78" s="373"/>
      <c r="J78" s="345"/>
      <c r="K78" s="24" t="str">
        <f aca="false">IF(G78&lt;0,"&lt;-- Invalid stop time","")</f>
        <v/>
      </c>
    </row>
    <row r="79" customFormat="false" ht="13" hidden="false" customHeight="false" outlineLevel="0" collapsed="false">
      <c r="A79" s="513"/>
      <c r="B79" s="286"/>
      <c r="C79" s="286"/>
      <c r="D79" s="286"/>
      <c r="E79" s="286"/>
      <c r="F79" s="286"/>
      <c r="G79" s="512" t="str">
        <f aca="false">IF(OR(ISBLANK(B79),ISBLANK(C79),ISBLANK(D79),ISBLANK(E79)),"",((TIME(D79,E79,0)-TIME(B79,C79,0))*1440-F79))</f>
        <v/>
      </c>
      <c r="H79" s="373"/>
      <c r="I79" s="373"/>
      <c r="J79" s="345"/>
      <c r="K79" s="24" t="str">
        <f aca="false">IF(G79&lt;0,"&lt;-- Invalid stop time","")</f>
        <v/>
      </c>
    </row>
    <row r="80" customFormat="false" ht="13" hidden="false" customHeight="false" outlineLevel="0" collapsed="false">
      <c r="A80" s="513"/>
      <c r="B80" s="286"/>
      <c r="C80" s="286"/>
      <c r="D80" s="286"/>
      <c r="E80" s="286"/>
      <c r="F80" s="286"/>
      <c r="G80" s="512" t="str">
        <f aca="false">IF(OR(ISBLANK(B80),ISBLANK(C80),ISBLANK(D80),ISBLANK(E80)),"",((TIME(D80,E80,0)-TIME(B80,C80,0))*1440-F80))</f>
        <v/>
      </c>
      <c r="H80" s="373"/>
      <c r="I80" s="373"/>
      <c r="J80" s="345"/>
      <c r="K80" s="24" t="str">
        <f aca="false">IF(G80&lt;0,"&lt;-- Invalid stop time","")</f>
        <v/>
      </c>
    </row>
    <row r="81" customFormat="false" ht="13" hidden="false" customHeight="false" outlineLevel="0" collapsed="false">
      <c r="A81" s="513"/>
      <c r="B81" s="286"/>
      <c r="C81" s="286"/>
      <c r="D81" s="286"/>
      <c r="E81" s="286"/>
      <c r="F81" s="286"/>
      <c r="G81" s="512" t="str">
        <f aca="false">IF(OR(ISBLANK(B81),ISBLANK(C81),ISBLANK(D81),ISBLANK(E81)),"",((TIME(D81,E81,0)-TIME(B81,C81,0))*1440-F81))</f>
        <v/>
      </c>
      <c r="H81" s="373"/>
      <c r="I81" s="373"/>
      <c r="J81" s="345"/>
      <c r="K81" s="24" t="str">
        <f aca="false">IF(G81&lt;0,"&lt;-- Invalid stop time","")</f>
        <v/>
      </c>
    </row>
    <row r="82" customFormat="false" ht="13" hidden="false" customHeight="false" outlineLevel="0" collapsed="false">
      <c r="A82" s="513"/>
      <c r="B82" s="286"/>
      <c r="C82" s="286"/>
      <c r="D82" s="286"/>
      <c r="E82" s="286"/>
      <c r="F82" s="286"/>
      <c r="G82" s="512" t="str">
        <f aca="false">IF(OR(ISBLANK(B82),ISBLANK(C82),ISBLANK(D82),ISBLANK(E82)),"",((TIME(D82,E82,0)-TIME(B82,C82,0))*1440-F82))</f>
        <v/>
      </c>
      <c r="H82" s="373"/>
      <c r="I82" s="373"/>
      <c r="J82" s="345"/>
      <c r="K82" s="24" t="str">
        <f aca="false">IF(G82&lt;0,"&lt;-- Invalid stop time","")</f>
        <v/>
      </c>
    </row>
    <row r="83" customFormat="false" ht="13" hidden="false" customHeight="false" outlineLevel="0" collapsed="false">
      <c r="A83" s="513"/>
      <c r="B83" s="286"/>
      <c r="C83" s="286"/>
      <c r="D83" s="286"/>
      <c r="E83" s="286"/>
      <c r="F83" s="286"/>
      <c r="G83" s="512" t="str">
        <f aca="false">IF(OR(ISBLANK(B83),ISBLANK(C83),ISBLANK(D83),ISBLANK(E83)),"",((TIME(D83,E83,0)-TIME(B83,C83,0))*1440-F83))</f>
        <v/>
      </c>
      <c r="H83" s="373"/>
      <c r="I83" s="373"/>
      <c r="J83" s="345"/>
      <c r="K83" s="24" t="str">
        <f aca="false">IF(G83&lt;0,"&lt;-- Invalid stop time","")</f>
        <v/>
      </c>
    </row>
    <row r="84" customFormat="false" ht="13" hidden="false" customHeight="false" outlineLevel="0" collapsed="false">
      <c r="A84" s="513"/>
      <c r="B84" s="286"/>
      <c r="C84" s="286"/>
      <c r="D84" s="286"/>
      <c r="E84" s="286"/>
      <c r="F84" s="286"/>
      <c r="G84" s="512" t="str">
        <f aca="false">IF(OR(ISBLANK(B84),ISBLANK(C84),ISBLANK(D84),ISBLANK(E84)),"",((TIME(D84,E84,0)-TIME(B84,C84,0))*1440-F84))</f>
        <v/>
      </c>
      <c r="H84" s="373"/>
      <c r="I84" s="373"/>
      <c r="J84" s="345"/>
      <c r="K84" s="24" t="str">
        <f aca="false">IF(G84&lt;0,"&lt;-- Invalid stop time","")</f>
        <v/>
      </c>
    </row>
    <row r="85" customFormat="false" ht="13" hidden="false" customHeight="false" outlineLevel="0" collapsed="false">
      <c r="A85" s="513"/>
      <c r="B85" s="286"/>
      <c r="C85" s="286"/>
      <c r="D85" s="286"/>
      <c r="E85" s="286"/>
      <c r="F85" s="286"/>
      <c r="G85" s="512" t="str">
        <f aca="false">IF(OR(ISBLANK(B85),ISBLANK(C85),ISBLANK(D85),ISBLANK(E85)),"",((TIME(D85,E85,0)-TIME(B85,C85,0))*1440-F85))</f>
        <v/>
      </c>
      <c r="H85" s="373"/>
      <c r="I85" s="373"/>
      <c r="J85" s="345"/>
      <c r="K85" s="24" t="str">
        <f aca="false">IF(G85&lt;0,"&lt;-- Invalid stop time","")</f>
        <v/>
      </c>
    </row>
    <row r="86" customFormat="false" ht="13" hidden="false" customHeight="false" outlineLevel="0" collapsed="false">
      <c r="A86" s="513"/>
      <c r="B86" s="286"/>
      <c r="C86" s="286"/>
      <c r="D86" s="286"/>
      <c r="E86" s="286"/>
      <c r="F86" s="286"/>
      <c r="G86" s="512" t="str">
        <f aca="false">IF(OR(ISBLANK(B86),ISBLANK(C86),ISBLANK(D86),ISBLANK(E86)),"",((TIME(D86,E86,0)-TIME(B86,C86,0))*1440-F86))</f>
        <v/>
      </c>
      <c r="H86" s="373"/>
      <c r="I86" s="373"/>
      <c r="J86" s="345"/>
      <c r="K86" s="24" t="str">
        <f aca="false">IF(G86&lt;0,"&lt;-- Invalid stop time","")</f>
        <v/>
      </c>
    </row>
    <row r="87" customFormat="false" ht="13" hidden="false" customHeight="false" outlineLevel="0" collapsed="false">
      <c r="A87" s="513"/>
      <c r="B87" s="286"/>
      <c r="C87" s="286"/>
      <c r="D87" s="286"/>
      <c r="E87" s="286"/>
      <c r="F87" s="286"/>
      <c r="G87" s="512" t="str">
        <f aca="false">IF(OR(ISBLANK(B87),ISBLANK(C87),ISBLANK(D87),ISBLANK(E87)),"",((TIME(D87,E87,0)-TIME(B87,C87,0))*1440-F87))</f>
        <v/>
      </c>
      <c r="H87" s="373"/>
      <c r="I87" s="373"/>
      <c r="J87" s="345"/>
      <c r="K87" s="24" t="str">
        <f aca="false">IF(G87&lt;0,"&lt;-- Invalid stop time","")</f>
        <v/>
      </c>
    </row>
    <row r="88" customFormat="false" ht="13" hidden="false" customHeight="false" outlineLevel="0" collapsed="false">
      <c r="A88" s="513"/>
      <c r="B88" s="286"/>
      <c r="C88" s="286"/>
      <c r="D88" s="286"/>
      <c r="E88" s="286"/>
      <c r="F88" s="286"/>
      <c r="G88" s="512" t="str">
        <f aca="false">IF(OR(ISBLANK(B88),ISBLANK(C88),ISBLANK(D88),ISBLANK(E88)),"",((TIME(D88,E88,0)-TIME(B88,C88,0))*1440-F88))</f>
        <v/>
      </c>
      <c r="H88" s="373"/>
      <c r="I88" s="373"/>
      <c r="J88" s="345"/>
      <c r="K88" s="24" t="str">
        <f aca="false">IF(G88&lt;0,"&lt;-- Invalid stop time","")</f>
        <v/>
      </c>
    </row>
    <row r="89" customFormat="false" ht="13" hidden="false" customHeight="false" outlineLevel="0" collapsed="false">
      <c r="A89" s="513"/>
      <c r="B89" s="286"/>
      <c r="C89" s="286"/>
      <c r="D89" s="286"/>
      <c r="E89" s="286"/>
      <c r="F89" s="286"/>
      <c r="G89" s="512" t="str">
        <f aca="false">IF(OR(ISBLANK(B89),ISBLANK(C89),ISBLANK(D89),ISBLANK(E89)),"",((TIME(D89,E89,0)-TIME(B89,C89,0))*1440-F89))</f>
        <v/>
      </c>
      <c r="H89" s="373"/>
      <c r="I89" s="373"/>
      <c r="J89" s="345"/>
      <c r="K89" s="24" t="str">
        <f aca="false">IF(G89&lt;0,"&lt;-- Invalid stop time","")</f>
        <v/>
      </c>
    </row>
    <row r="90" customFormat="false" ht="13" hidden="false" customHeight="false" outlineLevel="0" collapsed="false">
      <c r="A90" s="513"/>
      <c r="B90" s="286"/>
      <c r="C90" s="286"/>
      <c r="D90" s="286"/>
      <c r="E90" s="286"/>
      <c r="F90" s="286"/>
      <c r="G90" s="512" t="str">
        <f aca="false">IF(OR(ISBLANK(B90),ISBLANK(C90),ISBLANK(D90),ISBLANK(E90)),"",((TIME(D90,E90,0)-TIME(B90,C90,0))*1440-F90))</f>
        <v/>
      </c>
      <c r="H90" s="373"/>
      <c r="I90" s="373"/>
      <c r="J90" s="345"/>
      <c r="K90" s="24" t="str">
        <f aca="false">IF(G90&lt;0,"&lt;-- Invalid stop time","")</f>
        <v/>
      </c>
    </row>
    <row r="91" customFormat="false" ht="13" hidden="false" customHeight="false" outlineLevel="0" collapsed="false">
      <c r="A91" s="513"/>
      <c r="B91" s="286"/>
      <c r="C91" s="286"/>
      <c r="D91" s="286"/>
      <c r="E91" s="286"/>
      <c r="F91" s="286"/>
      <c r="G91" s="512" t="str">
        <f aca="false">IF(OR(ISBLANK(B91),ISBLANK(C91),ISBLANK(D91),ISBLANK(E91)),"",((TIME(D91,E91,0)-TIME(B91,C91,0))*1440-F91))</f>
        <v/>
      </c>
      <c r="H91" s="373"/>
      <c r="I91" s="373"/>
      <c r="J91" s="345"/>
      <c r="K91" s="24" t="str">
        <f aca="false">IF(G91&lt;0,"&lt;-- Invalid stop time","")</f>
        <v/>
      </c>
    </row>
    <row r="92" customFormat="false" ht="13" hidden="false" customHeight="false" outlineLevel="0" collapsed="false">
      <c r="A92" s="513"/>
      <c r="B92" s="286"/>
      <c r="C92" s="286"/>
      <c r="D92" s="286"/>
      <c r="E92" s="286"/>
      <c r="F92" s="286"/>
      <c r="G92" s="512" t="str">
        <f aca="false">IF(OR(ISBLANK(B92),ISBLANK(C92),ISBLANK(D92),ISBLANK(E92)),"",((TIME(D92,E92,0)-TIME(B92,C92,0))*1440-F92))</f>
        <v/>
      </c>
      <c r="H92" s="373"/>
      <c r="I92" s="373"/>
      <c r="J92" s="345"/>
      <c r="K92" s="24" t="str">
        <f aca="false">IF(G92&lt;0,"&lt;-- Invalid stop time","")</f>
        <v/>
      </c>
    </row>
    <row r="93" customFormat="false" ht="13" hidden="false" customHeight="false" outlineLevel="0" collapsed="false">
      <c r="A93" s="513"/>
      <c r="B93" s="286"/>
      <c r="C93" s="286"/>
      <c r="D93" s="286"/>
      <c r="E93" s="286"/>
      <c r="F93" s="286"/>
      <c r="G93" s="512" t="str">
        <f aca="false">IF(OR(ISBLANK(B93),ISBLANK(C93),ISBLANK(D93),ISBLANK(E93)),"",((TIME(D93,E93,0)-TIME(B93,C93,0))*1440-F93))</f>
        <v/>
      </c>
      <c r="H93" s="373"/>
      <c r="I93" s="373"/>
      <c r="J93" s="345"/>
      <c r="K93" s="24" t="str">
        <f aca="false">IF(G93&lt;0,"&lt;-- Invalid stop time","")</f>
        <v/>
      </c>
    </row>
    <row r="94" customFormat="false" ht="13" hidden="false" customHeight="false" outlineLevel="0" collapsed="false">
      <c r="A94" s="513"/>
      <c r="B94" s="286"/>
      <c r="C94" s="286"/>
      <c r="D94" s="286"/>
      <c r="E94" s="286"/>
      <c r="F94" s="286"/>
      <c r="G94" s="512" t="str">
        <f aca="false">IF(OR(ISBLANK(B94),ISBLANK(C94),ISBLANK(D94),ISBLANK(E94)),"",((TIME(D94,E94,0)-TIME(B94,C94,0))*1440-F94))</f>
        <v/>
      </c>
      <c r="H94" s="373"/>
      <c r="I94" s="373"/>
      <c r="J94" s="345"/>
      <c r="K94" s="24" t="str">
        <f aca="false">IF(G94&lt;0,"&lt;-- Invalid stop time","")</f>
        <v/>
      </c>
    </row>
    <row r="95" customFormat="false" ht="13" hidden="false" customHeight="false" outlineLevel="0" collapsed="false">
      <c r="A95" s="513"/>
      <c r="B95" s="286"/>
      <c r="C95" s="286"/>
      <c r="D95" s="286"/>
      <c r="E95" s="286"/>
      <c r="F95" s="286"/>
      <c r="G95" s="512" t="str">
        <f aca="false">IF(OR(ISBLANK(B95),ISBLANK(C95),ISBLANK(D95),ISBLANK(E95)),"",((TIME(D95,E95,0)-TIME(B95,C95,0))*1440-F95))</f>
        <v/>
      </c>
      <c r="H95" s="373"/>
      <c r="I95" s="373"/>
      <c r="J95" s="345"/>
      <c r="K95" s="24" t="str">
        <f aca="false">IF(G95&lt;0,"&lt;-- Invalid stop time","")</f>
        <v/>
      </c>
    </row>
    <row r="96" customFormat="false" ht="13" hidden="false" customHeight="false" outlineLevel="0" collapsed="false">
      <c r="A96" s="513"/>
      <c r="B96" s="286"/>
      <c r="C96" s="286"/>
      <c r="D96" s="286"/>
      <c r="E96" s="286"/>
      <c r="F96" s="286"/>
      <c r="G96" s="512" t="str">
        <f aca="false">IF(OR(ISBLANK(B96),ISBLANK(C96),ISBLANK(D96),ISBLANK(E96)),"",((TIME(D96,E96,0)-TIME(B96,C96,0))*1440-F96))</f>
        <v/>
      </c>
      <c r="H96" s="373"/>
      <c r="I96" s="373"/>
      <c r="J96" s="345"/>
      <c r="K96" s="24" t="str">
        <f aca="false">IF(G96&lt;0,"&lt;-- Invalid stop time","")</f>
        <v/>
      </c>
    </row>
    <row r="97" customFormat="false" ht="13" hidden="false" customHeight="false" outlineLevel="0" collapsed="false">
      <c r="A97" s="513"/>
      <c r="B97" s="286"/>
      <c r="C97" s="286"/>
      <c r="D97" s="286"/>
      <c r="E97" s="286"/>
      <c r="F97" s="286"/>
      <c r="G97" s="512" t="str">
        <f aca="false">IF(OR(ISBLANK(B97),ISBLANK(C97),ISBLANK(D97),ISBLANK(E97)),"",((TIME(D97,E97,0)-TIME(B97,C97,0))*1440-F97))</f>
        <v/>
      </c>
      <c r="H97" s="373"/>
      <c r="I97" s="373"/>
      <c r="J97" s="345"/>
      <c r="K97" s="24" t="str">
        <f aca="false">IF(G97&lt;0,"&lt;-- Invalid stop time","")</f>
        <v/>
      </c>
    </row>
    <row r="98" customFormat="false" ht="13" hidden="false" customHeight="false" outlineLevel="0" collapsed="false">
      <c r="A98" s="513"/>
      <c r="B98" s="286"/>
      <c r="C98" s="286"/>
      <c r="D98" s="286"/>
      <c r="E98" s="286"/>
      <c r="F98" s="286"/>
      <c r="G98" s="512" t="str">
        <f aca="false">IF(OR(ISBLANK(B98),ISBLANK(C98),ISBLANK(D98),ISBLANK(E98)),"",((TIME(D98,E98,0)-TIME(B98,C98,0))*1440-F98))</f>
        <v/>
      </c>
      <c r="H98" s="373"/>
      <c r="I98" s="373"/>
      <c r="J98" s="345"/>
      <c r="K98" s="24" t="str">
        <f aca="false">IF(G98&lt;0,"&lt;-- Invalid stop time","")</f>
        <v/>
      </c>
    </row>
    <row r="99" customFormat="false" ht="13" hidden="false" customHeight="false" outlineLevel="0" collapsed="false">
      <c r="A99" s="513"/>
      <c r="B99" s="286"/>
      <c r="C99" s="286"/>
      <c r="D99" s="286"/>
      <c r="E99" s="286"/>
      <c r="F99" s="286"/>
      <c r="G99" s="512" t="str">
        <f aca="false">IF(OR(ISBLANK(B99),ISBLANK(C99),ISBLANK(D99),ISBLANK(E99)),"",((TIME(D99,E99,0)-TIME(B99,C99,0))*1440-F99))</f>
        <v/>
      </c>
      <c r="H99" s="373"/>
      <c r="I99" s="373"/>
      <c r="J99" s="345"/>
      <c r="K99" s="24" t="str">
        <f aca="false">IF(G99&lt;0,"&lt;-- Invalid stop time","")</f>
        <v/>
      </c>
    </row>
    <row r="100" customFormat="false" ht="13" hidden="false" customHeight="false" outlineLevel="0" collapsed="false">
      <c r="A100" s="513"/>
      <c r="B100" s="286"/>
      <c r="C100" s="286"/>
      <c r="D100" s="286"/>
      <c r="E100" s="286"/>
      <c r="F100" s="286"/>
      <c r="G100" s="512" t="str">
        <f aca="false">IF(OR(ISBLANK(B100),ISBLANK(C100),ISBLANK(D100),ISBLANK(E100)),"",((TIME(D100,E100,0)-TIME(B100,C100,0))*1440-F100))</f>
        <v/>
      </c>
      <c r="H100" s="373"/>
      <c r="I100" s="373"/>
      <c r="J100" s="345"/>
      <c r="K100" s="24" t="str">
        <f aca="false">IF(G100&lt;0,"&lt;-- Invalid stop time","")</f>
        <v/>
      </c>
    </row>
    <row r="101" customFormat="false" ht="13" hidden="false" customHeight="false" outlineLevel="0" collapsed="false">
      <c r="A101" s="513"/>
      <c r="B101" s="286"/>
      <c r="C101" s="286"/>
      <c r="D101" s="286"/>
      <c r="E101" s="286"/>
      <c r="F101" s="286"/>
      <c r="G101" s="512" t="str">
        <f aca="false">IF(OR(ISBLANK(B101),ISBLANK(C101),ISBLANK(D101),ISBLANK(E101)),"",((TIME(D101,E101,0)-TIME(B101,C101,0))*1440-F101))</f>
        <v/>
      </c>
      <c r="H101" s="373"/>
      <c r="I101" s="373"/>
      <c r="J101" s="345"/>
      <c r="K101" s="24" t="str">
        <f aca="false">IF(G101&lt;0,"&lt;-- Invalid stop time","")</f>
        <v/>
      </c>
    </row>
    <row r="102" customFormat="false" ht="13" hidden="false" customHeight="false" outlineLevel="0" collapsed="false">
      <c r="A102" s="513"/>
      <c r="B102" s="286"/>
      <c r="C102" s="286"/>
      <c r="D102" s="286"/>
      <c r="E102" s="286"/>
      <c r="F102" s="286"/>
      <c r="G102" s="512" t="str">
        <f aca="false">IF(OR(ISBLANK(B102),ISBLANK(C102),ISBLANK(D102),ISBLANK(E102)),"",((TIME(D102,E102,0)-TIME(B102,C102,0))*1440-F102))</f>
        <v/>
      </c>
      <c r="H102" s="373"/>
      <c r="I102" s="373"/>
      <c r="J102" s="345"/>
      <c r="K102" s="24" t="str">
        <f aca="false">IF(G102&lt;0,"&lt;-- Invalid stop time","")</f>
        <v/>
      </c>
    </row>
    <row r="103" customFormat="false" ht="13" hidden="false" customHeight="false" outlineLevel="0" collapsed="false">
      <c r="A103" s="513"/>
      <c r="B103" s="286"/>
      <c r="C103" s="286"/>
      <c r="D103" s="286"/>
      <c r="E103" s="286"/>
      <c r="F103" s="286"/>
      <c r="G103" s="512" t="str">
        <f aca="false">IF(OR(ISBLANK(B103),ISBLANK(C103),ISBLANK(D103),ISBLANK(E103)),"",((TIME(D103,E103,0)-TIME(B103,C103,0))*1440-F103))</f>
        <v/>
      </c>
      <c r="H103" s="373"/>
      <c r="I103" s="373"/>
      <c r="J103" s="345"/>
      <c r="K103" s="24" t="str">
        <f aca="false">IF(G103&lt;0,"&lt;-- Invalid stop time","")</f>
        <v/>
      </c>
    </row>
    <row r="104" customFormat="false" ht="13" hidden="false" customHeight="false" outlineLevel="0" collapsed="false">
      <c r="A104" s="513"/>
      <c r="B104" s="286"/>
      <c r="C104" s="286"/>
      <c r="D104" s="286"/>
      <c r="E104" s="286"/>
      <c r="F104" s="286"/>
      <c r="G104" s="512" t="str">
        <f aca="false">IF(OR(ISBLANK(B104),ISBLANK(C104),ISBLANK(D104),ISBLANK(E104)),"",((TIME(D104,E104,0)-TIME(B104,C104,0))*1440-F104))</f>
        <v/>
      </c>
      <c r="H104" s="373"/>
      <c r="I104" s="373"/>
      <c r="J104" s="345"/>
      <c r="K104" s="24" t="str">
        <f aca="false">IF(G104&lt;0,"&lt;-- Invalid stop time","")</f>
        <v/>
      </c>
    </row>
    <row r="105" customFormat="false" ht="13" hidden="false" customHeight="false" outlineLevel="0" collapsed="false">
      <c r="A105" s="513"/>
      <c r="B105" s="286"/>
      <c r="C105" s="286"/>
      <c r="D105" s="286"/>
      <c r="E105" s="286"/>
      <c r="F105" s="286"/>
      <c r="G105" s="512" t="str">
        <f aca="false">IF(OR(ISBLANK(B105),ISBLANK(C105),ISBLANK(D105),ISBLANK(E105)),"",((TIME(D105,E105,0)-TIME(B105,C105,0))*1440-F105))</f>
        <v/>
      </c>
      <c r="H105" s="373"/>
      <c r="I105" s="373"/>
      <c r="J105" s="345"/>
      <c r="K105" s="24" t="str">
        <f aca="false">IF(G105&lt;0,"&lt;-- Invalid stop time","")</f>
        <v/>
      </c>
    </row>
    <row r="106" customFormat="false" ht="13" hidden="false" customHeight="false" outlineLevel="0" collapsed="false">
      <c r="A106" s="513"/>
      <c r="B106" s="286"/>
      <c r="C106" s="286"/>
      <c r="D106" s="286"/>
      <c r="E106" s="286"/>
      <c r="F106" s="286"/>
      <c r="G106" s="512" t="str">
        <f aca="false">IF(OR(ISBLANK(B106),ISBLANK(C106),ISBLANK(D106),ISBLANK(E106)),"",((TIME(D106,E106,0)-TIME(B106,C106,0))*1440-F106))</f>
        <v/>
      </c>
      <c r="H106" s="373"/>
      <c r="I106" s="373"/>
      <c r="J106" s="345"/>
      <c r="K106" s="24" t="str">
        <f aca="false">IF(G106&lt;0,"&lt;-- Invalid stop time","")</f>
        <v/>
      </c>
    </row>
    <row r="107" customFormat="false" ht="13" hidden="false" customHeight="false" outlineLevel="0" collapsed="false">
      <c r="A107" s="513"/>
      <c r="B107" s="286"/>
      <c r="C107" s="286"/>
      <c r="D107" s="286"/>
      <c r="E107" s="286"/>
      <c r="F107" s="286"/>
      <c r="G107" s="512" t="str">
        <f aca="false">IF(OR(ISBLANK(B107),ISBLANK(C107),ISBLANK(D107),ISBLANK(E107)),"",((TIME(D107,E107,0)-TIME(B107,C107,0))*1440-F107))</f>
        <v/>
      </c>
      <c r="H107" s="373"/>
      <c r="I107" s="373"/>
      <c r="J107" s="345"/>
      <c r="K107" s="24" t="str">
        <f aca="false">IF(G107&lt;0,"&lt;-- Invalid stop time","")</f>
        <v/>
      </c>
    </row>
    <row r="108" customFormat="false" ht="13" hidden="false" customHeight="false" outlineLevel="0" collapsed="false">
      <c r="A108" s="513"/>
      <c r="B108" s="286"/>
      <c r="C108" s="286"/>
      <c r="D108" s="286"/>
      <c r="E108" s="286"/>
      <c r="F108" s="286"/>
      <c r="G108" s="512" t="str">
        <f aca="false">IF(OR(ISBLANK(B108),ISBLANK(C108),ISBLANK(D108),ISBLANK(E108)),"",((TIME(D108,E108,0)-TIME(B108,C108,0))*1440-F108))</f>
        <v/>
      </c>
      <c r="H108" s="373"/>
      <c r="I108" s="373"/>
      <c r="J108" s="345"/>
      <c r="K108" s="24" t="str">
        <f aca="false">IF(G108&lt;0,"&lt;-- Invalid stop time","")</f>
        <v/>
      </c>
    </row>
    <row r="109" customFormat="false" ht="13" hidden="false" customHeight="false" outlineLevel="0" collapsed="false">
      <c r="A109" s="513"/>
      <c r="B109" s="286"/>
      <c r="C109" s="286"/>
      <c r="D109" s="286"/>
      <c r="E109" s="286"/>
      <c r="F109" s="286"/>
      <c r="G109" s="512" t="str">
        <f aca="false">IF(OR(ISBLANK(B109),ISBLANK(C109),ISBLANK(D109),ISBLANK(E109)),"",((TIME(D109,E109,0)-TIME(B109,C109,0))*1440-F109))</f>
        <v/>
      </c>
      <c r="H109" s="373"/>
      <c r="I109" s="373"/>
      <c r="J109" s="345"/>
      <c r="K109" s="24" t="str">
        <f aca="false">IF(G109&lt;0,"&lt;-- Invalid stop time","")</f>
        <v/>
      </c>
    </row>
    <row r="110" customFormat="false" ht="13" hidden="false" customHeight="false" outlineLevel="0" collapsed="false">
      <c r="A110" s="513"/>
      <c r="B110" s="286"/>
      <c r="C110" s="286"/>
      <c r="D110" s="286"/>
      <c r="E110" s="286"/>
      <c r="F110" s="286"/>
      <c r="G110" s="512" t="str">
        <f aca="false">IF(OR(ISBLANK(B110),ISBLANK(C110),ISBLANK(D110),ISBLANK(E110)),"",((TIME(D110,E110,0)-TIME(B110,C110,0))*1440-F110))</f>
        <v/>
      </c>
      <c r="H110" s="373"/>
      <c r="I110" s="373"/>
      <c r="J110" s="345"/>
      <c r="K110" s="24" t="str">
        <f aca="false">IF(G110&lt;0,"&lt;-- Invalid stop time","")</f>
        <v/>
      </c>
    </row>
    <row r="111" customFormat="false" ht="13" hidden="false" customHeight="false" outlineLevel="0" collapsed="false">
      <c r="A111" s="513"/>
      <c r="B111" s="286"/>
      <c r="C111" s="286"/>
      <c r="D111" s="286"/>
      <c r="E111" s="286"/>
      <c r="F111" s="286"/>
      <c r="G111" s="512" t="str">
        <f aca="false">IF(OR(ISBLANK(B111),ISBLANK(C111),ISBLANK(D111),ISBLANK(E111)),"",((TIME(D111,E111,0)-TIME(B111,C111,0))*1440-F111))</f>
        <v/>
      </c>
      <c r="H111" s="373"/>
      <c r="I111" s="373"/>
      <c r="J111" s="345"/>
      <c r="K111" s="24" t="str">
        <f aca="false">IF(G111&lt;0,"&lt;-- Invalid stop time","")</f>
        <v/>
      </c>
    </row>
    <row r="112" customFormat="false" ht="13" hidden="false" customHeight="false" outlineLevel="0" collapsed="false">
      <c r="A112" s="513"/>
      <c r="B112" s="286"/>
      <c r="C112" s="286"/>
      <c r="D112" s="286"/>
      <c r="E112" s="286"/>
      <c r="F112" s="286"/>
      <c r="G112" s="512" t="str">
        <f aca="false">IF(OR(ISBLANK(B112),ISBLANK(C112),ISBLANK(D112),ISBLANK(E112)),"",((TIME(D112,E112,0)-TIME(B112,C112,0))*1440-F112))</f>
        <v/>
      </c>
      <c r="H112" s="373"/>
      <c r="I112" s="373"/>
      <c r="J112" s="345"/>
      <c r="K112" s="24" t="str">
        <f aca="false">IF(G112&lt;0,"&lt;-- Invalid stop time","")</f>
        <v/>
      </c>
    </row>
    <row r="113" customFormat="false" ht="13" hidden="false" customHeight="false" outlineLevel="0" collapsed="false">
      <c r="A113" s="513"/>
      <c r="B113" s="286"/>
      <c r="C113" s="286"/>
      <c r="D113" s="286"/>
      <c r="E113" s="286"/>
      <c r="F113" s="286"/>
      <c r="G113" s="512" t="str">
        <f aca="false">IF(OR(ISBLANK(B113),ISBLANK(C113),ISBLANK(D113),ISBLANK(E113)),"",((TIME(D113,E113,0)-TIME(B113,C113,0))*1440-F113))</f>
        <v/>
      </c>
      <c r="H113" s="373"/>
      <c r="I113" s="373"/>
      <c r="J113" s="345"/>
      <c r="K113" s="24" t="str">
        <f aca="false">IF(G113&lt;0,"&lt;-- Invalid stop time","")</f>
        <v/>
      </c>
    </row>
    <row r="114" customFormat="false" ht="13" hidden="false" customHeight="false" outlineLevel="0" collapsed="false">
      <c r="A114" s="513"/>
      <c r="B114" s="286"/>
      <c r="C114" s="286"/>
      <c r="D114" s="286"/>
      <c r="E114" s="286"/>
      <c r="F114" s="286"/>
      <c r="G114" s="512" t="str">
        <f aca="false">IF(OR(ISBLANK(B114),ISBLANK(C114),ISBLANK(D114),ISBLANK(E114)),"",((TIME(D114,E114,0)-TIME(B114,C114,0))*1440-F114))</f>
        <v/>
      </c>
      <c r="H114" s="373"/>
      <c r="I114" s="373"/>
      <c r="J114" s="345"/>
      <c r="K114" s="24" t="str">
        <f aca="false">IF(G114&lt;0,"&lt;-- Invalid stop time","")</f>
        <v/>
      </c>
    </row>
    <row r="115" customFormat="false" ht="13" hidden="false" customHeight="false" outlineLevel="0" collapsed="false">
      <c r="A115" s="513"/>
      <c r="B115" s="286"/>
      <c r="C115" s="286"/>
      <c r="D115" s="286"/>
      <c r="E115" s="286"/>
      <c r="F115" s="286"/>
      <c r="G115" s="512" t="str">
        <f aca="false">IF(OR(ISBLANK(B115),ISBLANK(C115),ISBLANK(D115),ISBLANK(E115)),"",((TIME(D115,E115,0)-TIME(B115,C115,0))*1440-F115))</f>
        <v/>
      </c>
      <c r="H115" s="373"/>
      <c r="I115" s="373"/>
      <c r="J115" s="345"/>
      <c r="K115" s="24" t="str">
        <f aca="false">IF(G115&lt;0,"&lt;-- Invalid stop time","")</f>
        <v/>
      </c>
    </row>
    <row r="116" customFormat="false" ht="13" hidden="false" customHeight="false" outlineLevel="0" collapsed="false">
      <c r="A116" s="513"/>
      <c r="B116" s="286"/>
      <c r="C116" s="286"/>
      <c r="D116" s="286"/>
      <c r="E116" s="286"/>
      <c r="F116" s="286"/>
      <c r="G116" s="512" t="str">
        <f aca="false">IF(OR(ISBLANK(B116),ISBLANK(C116),ISBLANK(D116),ISBLANK(E116)),"",((TIME(D116,E116,0)-TIME(B116,C116,0))*1440-F116))</f>
        <v/>
      </c>
      <c r="H116" s="373"/>
      <c r="I116" s="373"/>
      <c r="J116" s="345"/>
      <c r="K116" s="24" t="str">
        <f aca="false">IF(G116&lt;0,"&lt;-- Invalid stop time","")</f>
        <v/>
      </c>
    </row>
    <row r="117" customFormat="false" ht="13" hidden="false" customHeight="false" outlineLevel="0" collapsed="false">
      <c r="A117" s="513"/>
      <c r="B117" s="286"/>
      <c r="C117" s="286"/>
      <c r="D117" s="286"/>
      <c r="E117" s="286"/>
      <c r="F117" s="286"/>
      <c r="G117" s="512" t="str">
        <f aca="false">IF(OR(ISBLANK(B117),ISBLANK(C117),ISBLANK(D117),ISBLANK(E117)),"",((TIME(D117,E117,0)-TIME(B117,C117,0))*1440-F117))</f>
        <v/>
      </c>
      <c r="H117" s="373"/>
      <c r="I117" s="373"/>
      <c r="J117" s="345"/>
      <c r="K117" s="24" t="str">
        <f aca="false">IF(G117&lt;0,"&lt;-- Invalid stop time","")</f>
        <v/>
      </c>
    </row>
    <row r="118" customFormat="false" ht="13" hidden="false" customHeight="false" outlineLevel="0" collapsed="false">
      <c r="A118" s="513"/>
      <c r="B118" s="286"/>
      <c r="C118" s="286"/>
      <c r="D118" s="286"/>
      <c r="E118" s="286"/>
      <c r="F118" s="286"/>
      <c r="G118" s="512" t="str">
        <f aca="false">IF(OR(ISBLANK(B118),ISBLANK(C118),ISBLANK(D118),ISBLANK(E118)),"",((TIME(D118,E118,0)-TIME(B118,C118,0))*1440-F118))</f>
        <v/>
      </c>
      <c r="H118" s="373"/>
      <c r="I118" s="373"/>
      <c r="J118" s="345"/>
      <c r="K118" s="24" t="str">
        <f aca="false">IF(G118&lt;0,"&lt;-- Invalid stop time","")</f>
        <v/>
      </c>
    </row>
    <row r="119" customFormat="false" ht="13" hidden="false" customHeight="false" outlineLevel="0" collapsed="false">
      <c r="A119" s="513"/>
      <c r="B119" s="286"/>
      <c r="C119" s="286"/>
      <c r="D119" s="286"/>
      <c r="E119" s="286"/>
      <c r="F119" s="286"/>
      <c r="G119" s="512" t="str">
        <f aca="false">IF(OR(ISBLANK(B119),ISBLANK(C119),ISBLANK(D119),ISBLANK(E119)),"",((TIME(D119,E119,0)-TIME(B119,C119,0))*1440-F119))</f>
        <v/>
      </c>
      <c r="H119" s="373"/>
      <c r="I119" s="373"/>
      <c r="J119" s="345"/>
      <c r="K119" s="24" t="str">
        <f aca="false">IF(G119&lt;0,"&lt;-- Invalid stop time","")</f>
        <v/>
      </c>
    </row>
    <row r="120" customFormat="false" ht="13" hidden="false" customHeight="false" outlineLevel="0" collapsed="false">
      <c r="A120" s="513"/>
      <c r="B120" s="286"/>
      <c r="C120" s="286"/>
      <c r="D120" s="286"/>
      <c r="E120" s="286"/>
      <c r="F120" s="286"/>
      <c r="G120" s="512" t="str">
        <f aca="false">IF(OR(ISBLANK(B120),ISBLANK(C120),ISBLANK(D120),ISBLANK(E120)),"",((TIME(D120,E120,0)-TIME(B120,C120,0))*1440-F120))</f>
        <v/>
      </c>
      <c r="H120" s="373"/>
      <c r="I120" s="373"/>
      <c r="J120" s="345"/>
      <c r="K120" s="24" t="str">
        <f aca="false">IF(G120&lt;0,"&lt;-- Invalid stop time","")</f>
        <v/>
      </c>
    </row>
    <row r="121" customFormat="false" ht="13" hidden="false" customHeight="false" outlineLevel="0" collapsed="false">
      <c r="A121" s="513"/>
      <c r="B121" s="286"/>
      <c r="C121" s="286"/>
      <c r="D121" s="286"/>
      <c r="E121" s="286"/>
      <c r="F121" s="286"/>
      <c r="G121" s="512" t="str">
        <f aca="false">IF(OR(ISBLANK(B121),ISBLANK(C121),ISBLANK(D121),ISBLANK(E121)),"",((TIME(D121,E121,0)-TIME(B121,C121,0))*1440-F121))</f>
        <v/>
      </c>
      <c r="H121" s="373"/>
      <c r="I121" s="373"/>
      <c r="J121" s="345"/>
      <c r="K121" s="24" t="str">
        <f aca="false">IF(G121&lt;0,"&lt;-- Invalid stop time","")</f>
        <v/>
      </c>
    </row>
    <row r="122" customFormat="false" ht="13" hidden="false" customHeight="false" outlineLevel="0" collapsed="false">
      <c r="A122" s="513"/>
      <c r="B122" s="286"/>
      <c r="C122" s="286"/>
      <c r="D122" s="286"/>
      <c r="E122" s="286"/>
      <c r="F122" s="286"/>
      <c r="G122" s="512" t="str">
        <f aca="false">IF(OR(ISBLANK(B122),ISBLANK(C122),ISBLANK(D122),ISBLANK(E122)),"",((TIME(D122,E122,0)-TIME(B122,C122,0))*1440-F122))</f>
        <v/>
      </c>
      <c r="H122" s="373"/>
      <c r="I122" s="373"/>
      <c r="J122" s="345"/>
      <c r="K122" s="24" t="str">
        <f aca="false">IF(G122&lt;0,"&lt;-- Invalid stop time","")</f>
        <v/>
      </c>
    </row>
    <row r="123" customFormat="false" ht="13" hidden="false" customHeight="false" outlineLevel="0" collapsed="false">
      <c r="A123" s="513"/>
      <c r="B123" s="286"/>
      <c r="C123" s="286"/>
      <c r="D123" s="286"/>
      <c r="E123" s="286"/>
      <c r="F123" s="286"/>
      <c r="G123" s="512" t="str">
        <f aca="false">IF(OR(ISBLANK(B123),ISBLANK(C123),ISBLANK(D123),ISBLANK(E123)),"",((TIME(D123,E123,0)-TIME(B123,C123,0))*1440-F123))</f>
        <v/>
      </c>
      <c r="H123" s="373"/>
      <c r="I123" s="373"/>
      <c r="J123" s="345"/>
      <c r="K123" s="24" t="str">
        <f aca="false">IF(G123&lt;0,"&lt;-- Invalid stop time","")</f>
        <v/>
      </c>
    </row>
    <row r="124" customFormat="false" ht="13" hidden="false" customHeight="false" outlineLevel="0" collapsed="false">
      <c r="A124" s="513"/>
      <c r="B124" s="286"/>
      <c r="C124" s="286"/>
      <c r="D124" s="286"/>
      <c r="E124" s="286"/>
      <c r="F124" s="286"/>
      <c r="G124" s="512" t="str">
        <f aca="false">IF(OR(ISBLANK(B124),ISBLANK(C124),ISBLANK(D124),ISBLANK(E124)),"",((TIME(D124,E124,0)-TIME(B124,C124,0))*1440-F124))</f>
        <v/>
      </c>
      <c r="H124" s="373"/>
      <c r="I124" s="373"/>
      <c r="J124" s="345"/>
      <c r="K124" s="24" t="str">
        <f aca="false">IF(G124&lt;0,"&lt;-- Invalid stop time","")</f>
        <v/>
      </c>
    </row>
    <row r="125" customFormat="false" ht="13" hidden="false" customHeight="false" outlineLevel="0" collapsed="false">
      <c r="A125" s="513"/>
      <c r="B125" s="286"/>
      <c r="C125" s="286"/>
      <c r="D125" s="286"/>
      <c r="E125" s="286"/>
      <c r="F125" s="286"/>
      <c r="G125" s="512" t="str">
        <f aca="false">IF(OR(ISBLANK(B125),ISBLANK(C125),ISBLANK(D125),ISBLANK(E125)),"",((TIME(D125,E125,0)-TIME(B125,C125,0))*1440-F125))</f>
        <v/>
      </c>
      <c r="H125" s="373"/>
      <c r="I125" s="373"/>
      <c r="J125" s="345"/>
      <c r="K125" s="24" t="str">
        <f aca="false">IF(G125&lt;0,"&lt;-- Invalid stop time","")</f>
        <v/>
      </c>
    </row>
    <row r="126" customFormat="false" ht="13" hidden="false" customHeight="false" outlineLevel="0" collapsed="false">
      <c r="A126" s="513"/>
      <c r="B126" s="286"/>
      <c r="C126" s="286"/>
      <c r="D126" s="286"/>
      <c r="E126" s="286"/>
      <c r="F126" s="286"/>
      <c r="G126" s="512" t="str">
        <f aca="false">IF(OR(ISBLANK(B126),ISBLANK(C126),ISBLANK(D126),ISBLANK(E126)),"",((TIME(D126,E126,0)-TIME(B126,C126,0))*1440-F126))</f>
        <v/>
      </c>
      <c r="H126" s="373"/>
      <c r="I126" s="373"/>
      <c r="J126" s="345"/>
      <c r="K126" s="24" t="str">
        <f aca="false">IF(G126&lt;0,"&lt;-- Invalid stop time","")</f>
        <v/>
      </c>
    </row>
    <row r="127" customFormat="false" ht="13" hidden="false" customHeight="false" outlineLevel="0" collapsed="false">
      <c r="A127" s="513"/>
      <c r="B127" s="286"/>
      <c r="C127" s="286"/>
      <c r="D127" s="286"/>
      <c r="E127" s="286"/>
      <c r="F127" s="286"/>
      <c r="G127" s="512" t="str">
        <f aca="false">IF(OR(ISBLANK(B127),ISBLANK(C127),ISBLANK(D127),ISBLANK(E127)),"",((TIME(D127,E127,0)-TIME(B127,C127,0))*1440-F127))</f>
        <v/>
      </c>
      <c r="H127" s="373"/>
      <c r="I127" s="373"/>
      <c r="J127" s="345"/>
      <c r="K127" s="24" t="str">
        <f aca="false">IF(G127&lt;0,"&lt;-- Invalid stop time","")</f>
        <v/>
      </c>
    </row>
    <row r="128" customFormat="false" ht="13" hidden="false" customHeight="false" outlineLevel="0" collapsed="false">
      <c r="A128" s="513"/>
      <c r="B128" s="286"/>
      <c r="C128" s="286"/>
      <c r="D128" s="286"/>
      <c r="E128" s="286"/>
      <c r="F128" s="286"/>
      <c r="G128" s="512" t="str">
        <f aca="false">IF(OR(ISBLANK(B128),ISBLANK(C128),ISBLANK(D128),ISBLANK(E128)),"",((TIME(D128,E128,0)-TIME(B128,C128,0))*1440-F128))</f>
        <v/>
      </c>
      <c r="H128" s="373"/>
      <c r="I128" s="373"/>
      <c r="J128" s="345"/>
      <c r="K128" s="24" t="str">
        <f aca="false">IF(G128&lt;0,"&lt;-- Invalid stop time","")</f>
        <v/>
      </c>
    </row>
    <row r="129" customFormat="false" ht="13" hidden="false" customHeight="false" outlineLevel="0" collapsed="false">
      <c r="A129" s="513"/>
      <c r="B129" s="286"/>
      <c r="C129" s="286"/>
      <c r="D129" s="286"/>
      <c r="E129" s="286"/>
      <c r="F129" s="286"/>
      <c r="G129" s="512" t="str">
        <f aca="false">IF(OR(ISBLANK(B129),ISBLANK(C129),ISBLANK(D129),ISBLANK(E129)),"",((TIME(D129,E129,0)-TIME(B129,C129,0))*1440-F129))</f>
        <v/>
      </c>
      <c r="H129" s="373"/>
      <c r="I129" s="373"/>
      <c r="J129" s="345"/>
      <c r="K129" s="24" t="str">
        <f aca="false">IF(G129&lt;0,"&lt;-- Invalid stop time","")</f>
        <v/>
      </c>
    </row>
    <row r="130" customFormat="false" ht="13" hidden="false" customHeight="false" outlineLevel="0" collapsed="false">
      <c r="A130" s="513"/>
      <c r="B130" s="286"/>
      <c r="C130" s="286"/>
      <c r="D130" s="286"/>
      <c r="E130" s="286"/>
      <c r="F130" s="286"/>
      <c r="G130" s="512" t="str">
        <f aca="false">IF(OR(ISBLANK(B130),ISBLANK(C130),ISBLANK(D130),ISBLANK(E130)),"",((TIME(D130,E130,0)-TIME(B130,C130,0))*1440-F130))</f>
        <v/>
      </c>
      <c r="H130" s="373"/>
      <c r="I130" s="373"/>
      <c r="J130" s="345"/>
      <c r="K130" s="24" t="str">
        <f aca="false">IF(G130&lt;0,"&lt;-- Invalid stop time","")</f>
        <v/>
      </c>
    </row>
    <row r="131" customFormat="false" ht="13" hidden="false" customHeight="false" outlineLevel="0" collapsed="false">
      <c r="A131" s="513"/>
      <c r="B131" s="286"/>
      <c r="C131" s="286"/>
      <c r="D131" s="286"/>
      <c r="E131" s="286"/>
      <c r="F131" s="286"/>
      <c r="G131" s="512" t="str">
        <f aca="false">IF(OR(ISBLANK(B131),ISBLANK(C131),ISBLANK(D131),ISBLANK(E131)),"",((TIME(D131,E131,0)-TIME(B131,C131,0))*1440-F131))</f>
        <v/>
      </c>
      <c r="H131" s="373"/>
      <c r="I131" s="373"/>
      <c r="J131" s="345"/>
      <c r="K131" s="24" t="str">
        <f aca="false">IF(G131&lt;0,"&lt;-- Invalid stop time","")</f>
        <v/>
      </c>
    </row>
    <row r="132" customFormat="false" ht="13" hidden="false" customHeight="false" outlineLevel="0" collapsed="false">
      <c r="A132" s="513"/>
      <c r="B132" s="286"/>
      <c r="C132" s="286"/>
      <c r="D132" s="286"/>
      <c r="E132" s="286"/>
      <c r="F132" s="286"/>
      <c r="G132" s="512" t="str">
        <f aca="false">IF(OR(ISBLANK(B132),ISBLANK(C132),ISBLANK(D132),ISBLANK(E132)),"",((TIME(D132,E132,0)-TIME(B132,C132,0))*1440-F132))</f>
        <v/>
      </c>
      <c r="H132" s="373"/>
      <c r="I132" s="373"/>
      <c r="J132" s="345"/>
      <c r="K132" s="24" t="str">
        <f aca="false">IF(G132&lt;0,"&lt;-- Invalid stop time","")</f>
        <v/>
      </c>
    </row>
    <row r="133" customFormat="false" ht="13" hidden="false" customHeight="false" outlineLevel="0" collapsed="false">
      <c r="A133" s="513"/>
      <c r="B133" s="286"/>
      <c r="C133" s="286"/>
      <c r="D133" s="286"/>
      <c r="E133" s="286"/>
      <c r="F133" s="286"/>
      <c r="G133" s="512" t="str">
        <f aca="false">IF(OR(ISBLANK(B133),ISBLANK(C133),ISBLANK(D133),ISBLANK(E133)),"",((TIME(D133,E133,0)-TIME(B133,C133,0))*1440-F133))</f>
        <v/>
      </c>
      <c r="H133" s="373"/>
      <c r="I133" s="373"/>
      <c r="J133" s="345"/>
      <c r="K133" s="24" t="str">
        <f aca="false">IF(G133&lt;0,"&lt;-- Invalid stop time","")</f>
        <v/>
      </c>
    </row>
    <row r="134" customFormat="false" ht="13" hidden="false" customHeight="false" outlineLevel="0" collapsed="false">
      <c r="A134" s="513"/>
      <c r="B134" s="286"/>
      <c r="C134" s="286"/>
      <c r="D134" s="286"/>
      <c r="E134" s="286"/>
      <c r="F134" s="286"/>
      <c r="G134" s="512" t="str">
        <f aca="false">IF(OR(ISBLANK(B134),ISBLANK(C134),ISBLANK(D134),ISBLANK(E134)),"",((TIME(D134,E134,0)-TIME(B134,C134,0))*1440-F134))</f>
        <v/>
      </c>
      <c r="H134" s="373"/>
      <c r="I134" s="373"/>
      <c r="J134" s="345"/>
      <c r="K134" s="24" t="str">
        <f aca="false">IF(G134&lt;0,"&lt;-- Invalid stop time","")</f>
        <v/>
      </c>
    </row>
    <row r="135" customFormat="false" ht="13" hidden="false" customHeight="false" outlineLevel="0" collapsed="false">
      <c r="A135" s="513"/>
      <c r="B135" s="286"/>
      <c r="C135" s="286"/>
      <c r="D135" s="286"/>
      <c r="E135" s="286"/>
      <c r="F135" s="286"/>
      <c r="G135" s="512" t="str">
        <f aca="false">IF(OR(ISBLANK(B135),ISBLANK(C135),ISBLANK(D135),ISBLANK(E135)),"",((TIME(D135,E135,0)-TIME(B135,C135,0))*1440-F135))</f>
        <v/>
      </c>
      <c r="H135" s="373"/>
      <c r="I135" s="373"/>
      <c r="J135" s="345"/>
      <c r="K135" s="24" t="str">
        <f aca="false">IF(G135&lt;0,"&lt;-- Invalid stop time","")</f>
        <v/>
      </c>
    </row>
    <row r="136" customFormat="false" ht="13" hidden="false" customHeight="false" outlineLevel="0" collapsed="false">
      <c r="A136" s="513"/>
      <c r="B136" s="286"/>
      <c r="C136" s="286"/>
      <c r="D136" s="286"/>
      <c r="E136" s="286"/>
      <c r="F136" s="286"/>
      <c r="G136" s="512" t="str">
        <f aca="false">IF(OR(ISBLANK(B136),ISBLANK(C136),ISBLANK(D136),ISBLANK(E136)),"",((TIME(D136,E136,0)-TIME(B136,C136,0))*1440-F136))</f>
        <v/>
      </c>
      <c r="H136" s="373"/>
      <c r="I136" s="373"/>
      <c r="J136" s="345"/>
      <c r="K136" s="24" t="str">
        <f aca="false">IF(G136&lt;0,"&lt;-- Invalid stop time","")</f>
        <v/>
      </c>
    </row>
    <row r="137" customFormat="false" ht="13" hidden="false" customHeight="false" outlineLevel="0" collapsed="false">
      <c r="A137" s="513"/>
      <c r="B137" s="286"/>
      <c r="C137" s="286"/>
      <c r="D137" s="286"/>
      <c r="E137" s="286"/>
      <c r="F137" s="286"/>
      <c r="G137" s="512" t="str">
        <f aca="false">IF(OR(ISBLANK(B137),ISBLANK(C137),ISBLANK(D137),ISBLANK(E137)),"",((TIME(D137,E137,0)-TIME(B137,C137,0))*1440-F137))</f>
        <v/>
      </c>
      <c r="H137" s="373"/>
      <c r="I137" s="373"/>
      <c r="J137" s="345"/>
      <c r="K137" s="24" t="str">
        <f aca="false">IF(G137&lt;0,"&lt;-- Invalid stop time","")</f>
        <v/>
      </c>
    </row>
    <row r="138" customFormat="false" ht="13" hidden="false" customHeight="false" outlineLevel="0" collapsed="false">
      <c r="A138" s="513"/>
      <c r="B138" s="286"/>
      <c r="C138" s="286"/>
      <c r="D138" s="286"/>
      <c r="E138" s="286"/>
      <c r="F138" s="286"/>
      <c r="G138" s="512" t="str">
        <f aca="false">IF(OR(ISBLANK(B138),ISBLANK(C138),ISBLANK(D138),ISBLANK(E138)),"",((TIME(D138,E138,0)-TIME(B138,C138,0))*1440-F138))</f>
        <v/>
      </c>
      <c r="H138" s="373"/>
      <c r="I138" s="373"/>
      <c r="J138" s="345"/>
      <c r="K138" s="24" t="str">
        <f aca="false">IF(G138&lt;0,"&lt;-- Invalid stop time","")</f>
        <v/>
      </c>
    </row>
    <row r="139" customFormat="false" ht="13" hidden="false" customHeight="false" outlineLevel="0" collapsed="false">
      <c r="A139" s="513"/>
      <c r="B139" s="286"/>
      <c r="C139" s="286"/>
      <c r="D139" s="286"/>
      <c r="E139" s="286"/>
      <c r="F139" s="286"/>
      <c r="G139" s="512" t="str">
        <f aca="false">IF(OR(ISBLANK(B139),ISBLANK(C139),ISBLANK(D139),ISBLANK(E139)),"",((TIME(D139,E139,0)-TIME(B139,C139,0))*1440-F139))</f>
        <v/>
      </c>
      <c r="H139" s="373"/>
      <c r="I139" s="373"/>
      <c r="J139" s="345"/>
      <c r="K139" s="24" t="str">
        <f aca="false">IF(G139&lt;0,"&lt;-- Invalid stop time","")</f>
        <v/>
      </c>
    </row>
    <row r="140" customFormat="false" ht="13" hidden="false" customHeight="false" outlineLevel="0" collapsed="false">
      <c r="A140" s="513"/>
      <c r="B140" s="286"/>
      <c r="C140" s="286"/>
      <c r="D140" s="286"/>
      <c r="E140" s="286"/>
      <c r="F140" s="286"/>
      <c r="G140" s="512" t="str">
        <f aca="false">IF(OR(ISBLANK(B140),ISBLANK(C140),ISBLANK(D140),ISBLANK(E140)),"",((TIME(D140,E140,0)-TIME(B140,C140,0))*1440-F140))</f>
        <v/>
      </c>
      <c r="H140" s="373"/>
      <c r="I140" s="373"/>
      <c r="J140" s="345"/>
      <c r="K140" s="24" t="str">
        <f aca="false">IF(G140&lt;0,"&lt;-- Invalid stop time","")</f>
        <v/>
      </c>
    </row>
    <row r="141" customFormat="false" ht="13" hidden="false" customHeight="false" outlineLevel="0" collapsed="false">
      <c r="A141" s="513"/>
      <c r="B141" s="286"/>
      <c r="C141" s="286"/>
      <c r="D141" s="286"/>
      <c r="E141" s="286"/>
      <c r="F141" s="286"/>
      <c r="G141" s="512" t="str">
        <f aca="false">IF(OR(ISBLANK(B141),ISBLANK(C141),ISBLANK(D141),ISBLANK(E141)),"",((TIME(D141,E141,0)-TIME(B141,C141,0))*1440-F141))</f>
        <v/>
      </c>
      <c r="H141" s="373"/>
      <c r="I141" s="373"/>
      <c r="J141" s="345"/>
      <c r="K141" s="24" t="str">
        <f aca="false">IF(G141&lt;0,"&lt;-- Invalid stop time","")</f>
        <v/>
      </c>
    </row>
    <row r="142" customFormat="false" ht="13" hidden="false" customHeight="false" outlineLevel="0" collapsed="false">
      <c r="A142" s="513"/>
      <c r="B142" s="286"/>
      <c r="C142" s="286"/>
      <c r="D142" s="286"/>
      <c r="E142" s="286"/>
      <c r="F142" s="286"/>
      <c r="G142" s="512" t="str">
        <f aca="false">IF(OR(ISBLANK(B142),ISBLANK(C142),ISBLANK(D142),ISBLANK(E142)),"",((TIME(D142,E142,0)-TIME(B142,C142,0))*1440-F142))</f>
        <v/>
      </c>
      <c r="H142" s="373"/>
      <c r="I142" s="373"/>
      <c r="J142" s="345"/>
      <c r="K142" s="24" t="str">
        <f aca="false">IF(G142&lt;0,"&lt;-- Invalid stop time","")</f>
        <v/>
      </c>
    </row>
    <row r="143" customFormat="false" ht="13" hidden="false" customHeight="false" outlineLevel="0" collapsed="false">
      <c r="A143" s="513"/>
      <c r="B143" s="286"/>
      <c r="C143" s="286"/>
      <c r="D143" s="286"/>
      <c r="E143" s="286"/>
      <c r="F143" s="286"/>
      <c r="G143" s="512" t="str">
        <f aca="false">IF(OR(ISBLANK(B143),ISBLANK(C143),ISBLANK(D143),ISBLANK(E143)),"",((TIME(D143,E143,0)-TIME(B143,C143,0))*1440-F143))</f>
        <v/>
      </c>
      <c r="H143" s="373"/>
      <c r="I143" s="373"/>
      <c r="J143" s="345"/>
      <c r="K143" s="24" t="str">
        <f aca="false">IF(G143&lt;0,"&lt;-- Invalid stop time","")</f>
        <v/>
      </c>
    </row>
    <row r="144" customFormat="false" ht="13" hidden="false" customHeight="false" outlineLevel="0" collapsed="false">
      <c r="A144" s="513"/>
      <c r="B144" s="286"/>
      <c r="C144" s="286"/>
      <c r="D144" s="286"/>
      <c r="E144" s="286"/>
      <c r="F144" s="286"/>
      <c r="G144" s="512" t="str">
        <f aca="false">IF(OR(ISBLANK(B144),ISBLANK(C144),ISBLANK(D144),ISBLANK(E144)),"",((TIME(D144,E144,0)-TIME(B144,C144,0))*1440-F144))</f>
        <v/>
      </c>
      <c r="H144" s="373"/>
      <c r="I144" s="373"/>
      <c r="J144" s="345"/>
      <c r="K144" s="24" t="str">
        <f aca="false">IF(G144&lt;0,"&lt;-- Invalid stop time","")</f>
        <v/>
      </c>
    </row>
    <row r="145" customFormat="false" ht="13" hidden="false" customHeight="false" outlineLevel="0" collapsed="false">
      <c r="A145" s="513"/>
      <c r="B145" s="286"/>
      <c r="C145" s="286"/>
      <c r="D145" s="286"/>
      <c r="E145" s="286"/>
      <c r="F145" s="286"/>
      <c r="G145" s="512" t="str">
        <f aca="false">IF(OR(ISBLANK(B145),ISBLANK(C145),ISBLANK(D145),ISBLANK(E145)),"",((TIME(D145,E145,0)-TIME(B145,C145,0))*1440-F145))</f>
        <v/>
      </c>
      <c r="H145" s="373"/>
      <c r="I145" s="373"/>
      <c r="J145" s="345"/>
      <c r="K145" s="24" t="str">
        <f aca="false">IF(G145&lt;0,"&lt;-- Invalid stop time","")</f>
        <v/>
      </c>
    </row>
    <row r="146" customFormat="false" ht="13" hidden="false" customHeight="false" outlineLevel="0" collapsed="false">
      <c r="A146" s="513"/>
      <c r="B146" s="286"/>
      <c r="C146" s="286"/>
      <c r="D146" s="286"/>
      <c r="E146" s="286"/>
      <c r="F146" s="286"/>
      <c r="G146" s="512" t="str">
        <f aca="false">IF(OR(ISBLANK(B146),ISBLANK(C146),ISBLANK(D146),ISBLANK(E146)),"",((TIME(D146,E146,0)-TIME(B146,C146,0))*1440-F146))</f>
        <v/>
      </c>
      <c r="H146" s="373"/>
      <c r="I146" s="373"/>
      <c r="J146" s="345"/>
      <c r="K146" s="24" t="str">
        <f aca="false">IF(G146&lt;0,"&lt;-- Invalid stop time","")</f>
        <v/>
      </c>
    </row>
    <row r="147" customFormat="false" ht="13" hidden="false" customHeight="false" outlineLevel="0" collapsed="false">
      <c r="A147" s="513"/>
      <c r="B147" s="286"/>
      <c r="C147" s="286"/>
      <c r="D147" s="286"/>
      <c r="E147" s="286"/>
      <c r="F147" s="286"/>
      <c r="G147" s="512" t="str">
        <f aca="false">IF(OR(ISBLANK(B147),ISBLANK(C147),ISBLANK(D147),ISBLANK(E147)),"",((TIME(D147,E147,0)-TIME(B147,C147,0))*1440-F147))</f>
        <v/>
      </c>
      <c r="H147" s="373"/>
      <c r="I147" s="373"/>
      <c r="J147" s="345"/>
      <c r="K147" s="24" t="str">
        <f aca="false">IF(G147&lt;0,"&lt;-- Invalid stop time","")</f>
        <v/>
      </c>
    </row>
    <row r="148" customFormat="false" ht="13" hidden="false" customHeight="false" outlineLevel="0" collapsed="false">
      <c r="A148" s="513"/>
      <c r="B148" s="286"/>
      <c r="C148" s="286"/>
      <c r="D148" s="286"/>
      <c r="E148" s="286"/>
      <c r="F148" s="286"/>
      <c r="G148" s="512" t="str">
        <f aca="false">IF(OR(ISBLANK(B148),ISBLANK(C148),ISBLANK(D148),ISBLANK(E148)),"",((TIME(D148,E148,0)-TIME(B148,C148,0))*1440-F148))</f>
        <v/>
      </c>
      <c r="H148" s="373"/>
      <c r="I148" s="373"/>
      <c r="J148" s="345"/>
      <c r="K148" s="24" t="str">
        <f aca="false">IF(G148&lt;0,"&lt;-- Invalid stop time","")</f>
        <v/>
      </c>
    </row>
    <row r="149" customFormat="false" ht="13" hidden="false" customHeight="false" outlineLevel="0" collapsed="false">
      <c r="A149" s="513"/>
      <c r="B149" s="286"/>
      <c r="C149" s="286"/>
      <c r="D149" s="286"/>
      <c r="E149" s="286"/>
      <c r="F149" s="286"/>
      <c r="G149" s="512" t="str">
        <f aca="false">IF(OR(ISBLANK(B149),ISBLANK(C149),ISBLANK(D149),ISBLANK(E149)),"",((TIME(D149,E149,0)-TIME(B149,C149,0))*1440-F149))</f>
        <v/>
      </c>
      <c r="H149" s="373"/>
      <c r="I149" s="373"/>
      <c r="J149" s="345"/>
      <c r="K149" s="24" t="str">
        <f aca="false">IF(G149&lt;0,"&lt;-- Invalid stop time","")</f>
        <v/>
      </c>
    </row>
    <row r="150" customFormat="false" ht="13" hidden="false" customHeight="false" outlineLevel="0" collapsed="false">
      <c r="A150" s="513"/>
      <c r="B150" s="286"/>
      <c r="C150" s="286"/>
      <c r="D150" s="286"/>
      <c r="E150" s="286"/>
      <c r="F150" s="286"/>
      <c r="G150" s="512" t="str">
        <f aca="false">IF(OR(ISBLANK(B150),ISBLANK(C150),ISBLANK(D150),ISBLANK(E150)),"",((TIME(D150,E150,0)-TIME(B150,C150,0))*1440-F150))</f>
        <v/>
      </c>
      <c r="H150" s="373"/>
      <c r="I150" s="373"/>
      <c r="J150" s="345"/>
      <c r="K150" s="24" t="str">
        <f aca="false">IF(G150&lt;0,"&lt;-- Invalid stop time","")</f>
        <v/>
      </c>
    </row>
    <row r="151" customFormat="false" ht="13" hidden="false" customHeight="false" outlineLevel="0" collapsed="false">
      <c r="A151" s="513"/>
      <c r="B151" s="286"/>
      <c r="C151" s="286"/>
      <c r="D151" s="286"/>
      <c r="E151" s="286"/>
      <c r="F151" s="286"/>
      <c r="G151" s="512" t="str">
        <f aca="false">IF(OR(ISBLANK(B151),ISBLANK(C151),ISBLANK(D151),ISBLANK(E151)),"",((TIME(D151,E151,0)-TIME(B151,C151,0))*1440-F151))</f>
        <v/>
      </c>
      <c r="H151" s="373"/>
      <c r="I151" s="373"/>
      <c r="J151" s="345"/>
      <c r="K151" s="24" t="str">
        <f aca="false">IF(G151&lt;0,"&lt;-- Invalid stop time","")</f>
        <v/>
      </c>
    </row>
    <row r="152" customFormat="false" ht="13" hidden="false" customHeight="false" outlineLevel="0" collapsed="false">
      <c r="A152" s="513"/>
      <c r="B152" s="286"/>
      <c r="C152" s="286"/>
      <c r="D152" s="286"/>
      <c r="E152" s="286"/>
      <c r="F152" s="286"/>
      <c r="G152" s="512" t="str">
        <f aca="false">IF(OR(ISBLANK(B152),ISBLANK(C152),ISBLANK(D152),ISBLANK(E152)),"",((TIME(D152,E152,0)-TIME(B152,C152,0))*1440-F152))</f>
        <v/>
      </c>
      <c r="H152" s="373"/>
      <c r="I152" s="373"/>
      <c r="J152" s="345"/>
      <c r="K152" s="24" t="str">
        <f aca="false">IF(G152&lt;0,"&lt;-- Invalid stop time","")</f>
        <v/>
      </c>
    </row>
  </sheetData>
  <sheetProtection sheet="true" objects="true" scenarios="true"/>
  <mergeCells count="4">
    <mergeCell ref="A45:E45"/>
    <mergeCell ref="A46:J46"/>
    <mergeCell ref="B61:C61"/>
    <mergeCell ref="D61:E61"/>
  </mergeCells>
  <dataValidations count="6">
    <dataValidation allowBlank="true" error="Value must be greater than or equal to zero." errorTitle="Positive Number" operator="greaterThanOrEqual" showDropDown="false" showErrorMessage="true" showInputMessage="true" sqref="F63:F152" type="whole">
      <formula1>0</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I63:I152" type="list">
      <formula1>$G$19:$G$29</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H63:H152" type="list">
      <formula1>$B$4:$B$14</formula1>
      <formula2>0</formula2>
    </dataValidation>
    <dataValidation allowBlank="true" error="Date must be in MM/DD/YYYY format." errorTitle="Date" operator="between" showDropDown="false" showErrorMessage="false" showInputMessage="false" sqref="A63:A152" type="list">
      <formula1>Constants!$H$15:$H$37</formula1>
      <formula2>0</formula2>
    </dataValidation>
    <dataValidation allowBlank="true" operator="between" showDropDown="false" showErrorMessage="true" showInputMessage="true" sqref="C63:C152 E63:E152" type="list">
      <formula1>Constants!$J$8:$J$19</formula1>
      <formula2>0</formula2>
    </dataValidation>
    <dataValidation allowBlank="true" operator="between" showDropDown="false" showErrorMessage="true" showInputMessage="true" sqref="B63:B152 D63:D152" type="list">
      <formula1>Constants!$I$8:$I$31</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10"/>
  <sheetViews>
    <sheetView showFormulas="false" showGridLines="false" showRowColHeaders="true" showZeros="true" rightToLeft="false" tabSelected="false" showOutlineSymbols="true" defaultGridColor="true" view="normal" topLeftCell="A1" colorId="64" zoomScale="125" zoomScaleNormal="125" zoomScalePageLayoutView="100" workbookViewId="0">
      <selection pane="topLeft" activeCell="A45" activeCellId="0" sqref="A45"/>
    </sheetView>
  </sheetViews>
  <sheetFormatPr defaultColWidth="8.83984375" defaultRowHeight="13" zeroHeight="false" outlineLevelRow="0" outlineLevelCol="0"/>
  <cols>
    <col collapsed="false" customWidth="true" hidden="false" outlineLevel="0" max="1" min="1" style="0" width="5.83"/>
    <col collapsed="false" customWidth="true" hidden="false" outlineLevel="0" max="2" min="2" style="0" width="11.66"/>
    <col collapsed="false" customWidth="true" hidden="false" outlineLevel="0" max="3" min="3" style="0" width="31.83"/>
    <col collapsed="false" customWidth="true" hidden="false" outlineLevel="0" max="4" min="4" style="0" width="3.66"/>
    <col collapsed="false" customWidth="true" hidden="false" outlineLevel="0" max="5" min="5" style="0" width="14.16"/>
    <col collapsed="false" customWidth="true" hidden="false" outlineLevel="0" max="6" min="6" style="0" width="74.16"/>
    <col collapsed="false" customWidth="true" hidden="false" outlineLevel="0" max="7" min="7" style="0" width="1.16"/>
    <col collapsed="false" customWidth="true" hidden="false" outlineLevel="0" max="8" min="8" style="0" width="37.17"/>
    <col collapsed="false" customWidth="true" hidden="false" outlineLevel="0" max="9" min="9" style="0" width="14.66"/>
    <col collapsed="false" customWidth="true" hidden="false" outlineLevel="0" max="10" min="10" style="0" width="58.34"/>
    <col collapsed="false" customWidth="true" hidden="false" outlineLevel="0" max="11" min="11" style="0" width="17.67"/>
  </cols>
  <sheetData>
    <row r="1" s="24" customFormat="true" ht="13" hidden="true" customHeight="false" outlineLevel="0" collapsed="false">
      <c r="A1" s="22" t="str">
        <f aca="false">Constants!A1</f>
        <v>Constants</v>
      </c>
      <c r="B1" s="22" t="str">
        <f aca="false">Constants!B1</f>
        <v> </v>
      </c>
      <c r="C1" s="22" t="str">
        <f aca="false">Constants!D1</f>
        <v> </v>
      </c>
      <c r="D1" s="22" t="str">
        <f aca="false">Constants!E1</f>
        <v> </v>
      </c>
      <c r="E1" s="22" t="n">
        <f aca="false">Constants!G1</f>
        <v>0</v>
      </c>
      <c r="F1" s="23"/>
      <c r="G1" s="23"/>
    </row>
    <row r="2" s="24" customFormat="true" ht="13" hidden="true" customHeight="false" outlineLevel="0" collapsed="false">
      <c r="A2" s="22" t="str">
        <f aca="false">Constants!A2</f>
        <v>Start date:</v>
      </c>
      <c r="B2" s="22" t="n">
        <f aca="false">Constants!B2</f>
        <v>36526</v>
      </c>
      <c r="C2" s="22" t="str">
        <f aca="false">Constants!D2</f>
        <v> </v>
      </c>
      <c r="D2" s="22" t="str">
        <f aca="false">Constants!E2</f>
        <v>Grades:</v>
      </c>
      <c r="E2" s="22" t="n">
        <f aca="false">Constants!G2</f>
        <v>1</v>
      </c>
      <c r="F2" s="23"/>
      <c r="G2" s="23"/>
    </row>
    <row r="3" s="24" customFormat="true" ht="13" hidden="true" customHeight="false" outlineLevel="0" collapsed="false">
      <c r="A3" s="22" t="str">
        <f aca="false">Constants!A3</f>
        <v>End date:</v>
      </c>
      <c r="B3" s="22" t="n">
        <f aca="false">Constants!B3</f>
        <v>73051</v>
      </c>
      <c r="C3" s="22" t="str">
        <f aca="false">Constants!D3</f>
        <v> </v>
      </c>
      <c r="D3" s="22" t="str">
        <f aca="false">Constants!E3</f>
        <v> </v>
      </c>
      <c r="E3" s="22" t="n">
        <f aca="false">Constants!G3</f>
        <v>0.95</v>
      </c>
      <c r="F3" s="23"/>
      <c r="G3" s="23"/>
    </row>
    <row r="4" s="24" customFormat="true" ht="13" hidden="true" customHeight="false" outlineLevel="0" collapsed="false">
      <c r="A4" s="22" t="str">
        <f aca="false">Constants!A4</f>
        <v>Phases:</v>
      </c>
      <c r="B4" s="22" t="str">
        <f aca="false">Constants!B4</f>
        <v>Analyze</v>
      </c>
      <c r="C4" s="22" t="str">
        <f aca="false">Constants!D4</f>
        <v>Identifying customer needs</v>
      </c>
      <c r="D4" s="22" t="str">
        <f aca="false">Constants!E4</f>
        <v> </v>
      </c>
      <c r="E4" s="22" t="n">
        <f aca="false">Constants!G4</f>
        <v>0.9</v>
      </c>
      <c r="F4" s="23"/>
      <c r="G4" s="23"/>
    </row>
    <row r="5" s="24" customFormat="true" ht="13" hidden="true" customHeight="false" outlineLevel="0" collapsed="false">
      <c r="A5" s="22" t="str">
        <f aca="false">Constants!A5</f>
        <v> </v>
      </c>
      <c r="B5" s="22" t="str">
        <f aca="false">Constants!B5</f>
        <v>Architect</v>
      </c>
      <c r="C5" s="22" t="str">
        <f aca="false">Constants!D5</f>
        <v>High-level design</v>
      </c>
      <c r="D5" s="22" t="str">
        <f aca="false">Constants!E5</f>
        <v> </v>
      </c>
      <c r="E5" s="22" t="n">
        <f aca="false">Constants!G5</f>
        <v>0.85</v>
      </c>
      <c r="F5" s="23"/>
      <c r="G5" s="23"/>
    </row>
    <row r="6" s="24" customFormat="true" ht="13" hidden="true" customHeight="false" outlineLevel="0" collapsed="false">
      <c r="A6" s="22" t="str">
        <f aca="false">Constants!A6</f>
        <v> </v>
      </c>
      <c r="B6" s="22" t="str">
        <f aca="false">Constants!B6</f>
        <v>Plan project</v>
      </c>
      <c r="C6" s="22" t="str">
        <f aca="false">Constants!D6</f>
        <v>Determine actions/effort for project duration</v>
      </c>
      <c r="D6" s="22" t="str">
        <f aca="false">Constants!E6</f>
        <v> </v>
      </c>
      <c r="E6" s="22" t="n">
        <f aca="false">Constants!G6</f>
        <v>0.8</v>
      </c>
      <c r="F6" s="23"/>
      <c r="G6" s="23"/>
    </row>
    <row r="7" s="24" customFormat="true" ht="13" hidden="true" customHeight="false" outlineLevel="0" collapsed="false">
      <c r="A7" s="22" t="str">
        <f aca="false">Constants!A7</f>
        <v> </v>
      </c>
      <c r="B7" s="22" t="str">
        <f aca="false">Constants!B7</f>
        <v>Plan iteration</v>
      </c>
      <c r="C7" s="22" t="str">
        <f aca="false">Constants!D7</f>
        <v>Determine actions/effort this iteration</v>
      </c>
      <c r="D7" s="22" t="str">
        <f aca="false">Constants!E7</f>
        <v> </v>
      </c>
      <c r="E7" s="22" t="n">
        <f aca="false">Constants!G7</f>
        <v>0.75</v>
      </c>
      <c r="F7" s="23"/>
      <c r="G7" s="23"/>
    </row>
    <row r="8" s="24" customFormat="true" ht="13" hidden="true" customHeight="false" outlineLevel="0" collapsed="false">
      <c r="A8" s="22" t="str">
        <f aca="false">Constants!A8</f>
        <v> </v>
      </c>
      <c r="B8" s="22" t="str">
        <f aca="false">Constants!B8</f>
        <v>Construct</v>
      </c>
      <c r="C8" s="22" t="str">
        <f aca="false">Constants!D8</f>
        <v>Low-level design, coding, unit testing</v>
      </c>
      <c r="D8" s="22" t="str">
        <f aca="false">Constants!E8</f>
        <v> </v>
      </c>
      <c r="E8" s="22" t="n">
        <f aca="false">Constants!G8</f>
        <v>0.7</v>
      </c>
      <c r="F8" s="23"/>
      <c r="G8" s="23"/>
    </row>
    <row r="9" s="24" customFormat="true" ht="13" hidden="true" customHeight="false" outlineLevel="0" collapsed="false">
      <c r="A9" s="22" t="str">
        <f aca="false">Constants!A9</f>
        <v> </v>
      </c>
      <c r="B9" s="22" t="str">
        <f aca="false">Constants!B9</f>
        <v>Refactor</v>
      </c>
      <c r="C9" s="22" t="str">
        <f aca="false">Constants!D9</f>
        <v>Restructure internal design</v>
      </c>
      <c r="D9" s="22" t="str">
        <f aca="false">Constants!E9</f>
        <v> </v>
      </c>
      <c r="E9" s="22" t="n">
        <f aca="false">Constants!G9</f>
        <v>0.65</v>
      </c>
      <c r="F9" s="23"/>
      <c r="G9" s="23"/>
    </row>
    <row r="10" s="24" customFormat="true" ht="13" hidden="true" customHeight="false" outlineLevel="0" collapsed="false">
      <c r="A10" s="22" t="str">
        <f aca="false">Constants!A10</f>
        <v> </v>
      </c>
      <c r="B10" s="22" t="str">
        <f aca="false">Constants!B10</f>
        <v>Review</v>
      </c>
      <c r="C10" s="22" t="str">
        <f aca="false">Constants!D10</f>
        <v>Examine test code for risk mitigation</v>
      </c>
      <c r="D10" s="22" t="str">
        <f aca="false">Constants!E10</f>
        <v> </v>
      </c>
      <c r="E10" s="22" t="n">
        <f aca="false">Constants!G10</f>
        <v>0.5</v>
      </c>
      <c r="F10" s="23"/>
      <c r="G10" s="23"/>
    </row>
    <row r="11" s="24" customFormat="true" ht="13" hidden="true" customHeight="false" outlineLevel="0" collapsed="false">
      <c r="A11" s="22" t="str">
        <f aca="false">Constants!A11</f>
        <v> </v>
      </c>
      <c r="B11" s="22" t="str">
        <f aca="false">Constants!B11</f>
        <v>Integration test</v>
      </c>
      <c r="C11" s="22" t="str">
        <f aca="false">Constants!D11</f>
        <v>End-to-end test of components to date</v>
      </c>
      <c r="D11" s="22" t="str">
        <f aca="false">Constants!E11</f>
        <v> </v>
      </c>
      <c r="E11" s="22" t="str">
        <f aca="false">Constants!G11</f>
        <v> </v>
      </c>
      <c r="F11" s="23"/>
      <c r="G11" s="23"/>
    </row>
    <row r="12" s="24" customFormat="true" ht="13" hidden="true" customHeight="false" outlineLevel="0" collapsed="false">
      <c r="A12" s="22" t="str">
        <f aca="false">Constants!A12</f>
        <v> </v>
      </c>
      <c r="B12" s="22" t="str">
        <f aca="false">Constants!B12</f>
        <v>Repattern</v>
      </c>
      <c r="C12" s="22" t="str">
        <f aca="false">Constants!D12</f>
        <v>Restructure external design</v>
      </c>
      <c r="D12" s="22" t="str">
        <f aca="false">Constants!E12</f>
        <v> </v>
      </c>
      <c r="E12" s="22" t="str">
        <f aca="false">Constants!G12</f>
        <v> </v>
      </c>
      <c r="F12" s="23"/>
      <c r="G12" s="23"/>
    </row>
    <row r="13" s="24" customFormat="true" ht="13" hidden="true" customHeight="false" outlineLevel="0" collapsed="false">
      <c r="A13" s="22" t="str">
        <f aca="false">Constants!A13</f>
        <v> </v>
      </c>
      <c r="B13" s="22" t="str">
        <f aca="false">Constants!B13</f>
        <v>Postmortem</v>
      </c>
      <c r="C13" s="22" t="str">
        <f aca="false">Constants!D13</f>
        <v>Capture post-development statistics</v>
      </c>
      <c r="D13" s="22" t="str">
        <f aca="false">Constants!E13</f>
        <v> </v>
      </c>
      <c r="E13" s="22" t="str">
        <f aca="false">Constants!G13</f>
        <v> </v>
      </c>
      <c r="F13" s="23"/>
      <c r="G13" s="23"/>
    </row>
    <row r="14" s="24" customFormat="true" ht="13" hidden="true" customHeight="false" outlineLevel="0" collapsed="false">
      <c r="A14" s="22" t="str">
        <f aca="false">Constants!A14</f>
        <v> </v>
      </c>
      <c r="B14" s="22" t="str">
        <f aca="false">Constants!B14</f>
        <v>Sandbox</v>
      </c>
      <c r="C14" s="22" t="str">
        <f aca="false">Constants!D14</f>
        <v>Prove ideas, try concepts</v>
      </c>
      <c r="D14" s="22" t="str">
        <f aca="false">Constants!E14</f>
        <v> </v>
      </c>
      <c r="E14" s="22" t="str">
        <f aca="false">Constants!G14</f>
        <v> </v>
      </c>
      <c r="F14" s="23"/>
      <c r="G14" s="23"/>
    </row>
    <row r="15" s="24" customFormat="true" ht="13" hidden="true" customHeight="false" outlineLevel="0" collapsed="false">
      <c r="A15" s="22" t="str">
        <f aca="false">Constants!A15</f>
        <v> </v>
      </c>
      <c r="B15" s="22" t="str">
        <f aca="false">Constants!B15</f>
        <v> </v>
      </c>
      <c r="C15" s="22" t="str">
        <f aca="false">Constants!C15</f>
        <v> </v>
      </c>
      <c r="D15" s="22" t="str">
        <f aca="false">Constants!D15</f>
        <v> </v>
      </c>
      <c r="E15" s="22" t="str">
        <f aca="false">Constants!F15</f>
        <v> </v>
      </c>
      <c r="F15" s="23"/>
      <c r="G15" s="23"/>
    </row>
    <row r="16" s="24" customFormat="true" ht="13" hidden="true" customHeight="false" outlineLevel="0" collapsed="false">
      <c r="A16" s="22" t="str">
        <f aca="false">Constants!A16</f>
        <v> </v>
      </c>
      <c r="B16" s="22" t="str">
        <f aca="false">Constants!B16</f>
        <v> </v>
      </c>
      <c r="C16" s="22" t="str">
        <f aca="false">Constants!C16</f>
        <v> </v>
      </c>
      <c r="D16" s="22" t="str">
        <f aca="false">Constants!D16</f>
        <v> </v>
      </c>
      <c r="E16" s="22" t="str">
        <f aca="false">Constants!F16</f>
        <v> </v>
      </c>
      <c r="F16" s="23"/>
      <c r="G16" s="23"/>
    </row>
    <row r="17" s="24" customFormat="true" ht="13" hidden="true" customHeight="false" outlineLevel="0" collapsed="false">
      <c r="A17" s="22" t="str">
        <f aca="false">Constants!A17</f>
        <v> </v>
      </c>
      <c r="B17" s="22" t="str">
        <f aca="false">Constants!B17</f>
        <v> </v>
      </c>
      <c r="C17" s="22" t="str">
        <f aca="false">Constants!C17</f>
        <v> </v>
      </c>
      <c r="D17" s="22" t="str">
        <f aca="false">Constants!D17</f>
        <v> </v>
      </c>
      <c r="E17" s="22" t="str">
        <f aca="false">Constants!F17</f>
        <v> </v>
      </c>
      <c r="F17" s="23"/>
      <c r="G17" s="23"/>
    </row>
    <row r="18" s="24" customFormat="true" ht="13" hidden="true" customHeight="false" outlineLevel="0" collapsed="false">
      <c r="A18" s="22" t="str">
        <f aca="false">Constants!A18</f>
        <v> </v>
      </c>
      <c r="B18" s="22" t="str">
        <f aca="false">Constants!B18</f>
        <v> </v>
      </c>
      <c r="C18" s="22" t="str">
        <f aca="false">Constants!C18</f>
        <v> </v>
      </c>
      <c r="D18" s="22" t="str">
        <f aca="false">Constants!D18</f>
        <v> </v>
      </c>
      <c r="E18" s="22" t="str">
        <f aca="false">Constants!F18</f>
        <v> </v>
      </c>
      <c r="F18" s="23"/>
      <c r="G18" s="23"/>
    </row>
    <row r="19" s="24" customFormat="true" ht="13" hidden="true" customHeight="false" outlineLevel="0" collapsed="false">
      <c r="A19" s="22" t="str">
        <f aca="false">Constants!A19</f>
        <v>Defect Types:</v>
      </c>
      <c r="B19" s="22" t="str">
        <f aca="false">Constants!B19</f>
        <v>Requirements Change</v>
      </c>
      <c r="C19" s="22" t="str">
        <f aca="false">Constants!C19</f>
        <v>Changes to requirements</v>
      </c>
      <c r="D19" s="22" t="str">
        <f aca="false">Constants!D19</f>
        <v>Iteration</v>
      </c>
      <c r="E19" s="22" t="str">
        <f aca="false">Constants!F19</f>
        <v>did not follow </v>
      </c>
      <c r="F19" s="23"/>
      <c r="G19" s="23"/>
    </row>
    <row r="20" s="24" customFormat="true" ht="13" hidden="true" customHeight="false" outlineLevel="0" collapsed="false">
      <c r="A20" s="22" t="str">
        <f aca="false">Constants!A20</f>
        <v> </v>
      </c>
      <c r="B20" s="22" t="str">
        <f aca="false">Constants!B20</f>
        <v>Requirements Clarification</v>
      </c>
      <c r="C20" s="22" t="str">
        <f aca="false">Constants!C20</f>
        <v>Clarifications to requirements</v>
      </c>
      <c r="D20" s="22" t="str">
        <f aca="false">Constants!D20</f>
        <v> </v>
      </c>
      <c r="E20" s="22" t="str">
        <f aca="false">Constants!F20</f>
        <v>very painful</v>
      </c>
      <c r="F20" s="23"/>
      <c r="G20" s="23"/>
    </row>
    <row r="21" s="24" customFormat="true" ht="13" hidden="true" customHeight="false" outlineLevel="0" collapsed="false">
      <c r="A21" s="22" t="str">
        <f aca="false">Constants!A21</f>
        <v> </v>
      </c>
      <c r="B21" s="22" t="str">
        <f aca="false">Constants!B21</f>
        <v>Product syntax</v>
      </c>
      <c r="C21" s="22" t="str">
        <f aca="false">Constants!C21</f>
        <v>Syntax flaws in the deliverable product</v>
      </c>
      <c r="D21" s="22" t="str">
        <f aca="false">Constants!D21</f>
        <v> </v>
      </c>
      <c r="E21" s="22" t="str">
        <f aca="false">Constants!F21</f>
        <v>painful</v>
      </c>
      <c r="F21" s="23"/>
      <c r="G21" s="23"/>
    </row>
    <row r="22" s="24" customFormat="true" ht="13" hidden="true" customHeight="false" outlineLevel="0" collapsed="false">
      <c r="A22" s="22" t="str">
        <f aca="false">Constants!A22</f>
        <v> </v>
      </c>
      <c r="B22" s="22" t="str">
        <f aca="false">Constants!B22</f>
        <v>Product logic</v>
      </c>
      <c r="C22" s="22" t="str">
        <f aca="false">Constants!C22</f>
        <v>Logic flaws in the deliverable product</v>
      </c>
      <c r="D22" s="22" t="str">
        <f aca="false">Constants!D22</f>
        <v> </v>
      </c>
      <c r="E22" s="22" t="str">
        <f aca="false">Constants!F22</f>
        <v>neutral</v>
      </c>
      <c r="F22" s="23"/>
      <c r="G22" s="23"/>
    </row>
    <row r="23" s="24" customFormat="true" ht="13" hidden="true" customHeight="false" outlineLevel="0" collapsed="false">
      <c r="A23" s="22" t="str">
        <f aca="false">Constants!A23</f>
        <v> </v>
      </c>
      <c r="B23" s="22" t="str">
        <f aca="false">Constants!B23</f>
        <v>Product interface</v>
      </c>
      <c r="C23" s="22" t="str">
        <f aca="false">Constants!C23</f>
        <v>Flaws in the interface of a component of the deliverable product</v>
      </c>
      <c r="D23" s="22" t="str">
        <f aca="false">Constants!D23</f>
        <v> </v>
      </c>
      <c r="E23" s="22" t="str">
        <f aca="false">Constants!F23</f>
        <v>helpful</v>
      </c>
      <c r="F23" s="23"/>
      <c r="G23" s="23"/>
    </row>
    <row r="24" s="24" customFormat="true" ht="13" hidden="true" customHeight="false" outlineLevel="0" collapsed="false">
      <c r="A24" s="22" t="str">
        <f aca="false">Constants!A24</f>
        <v> </v>
      </c>
      <c r="B24" s="22" t="str">
        <f aca="false">Constants!B24</f>
        <v>Product checking</v>
      </c>
      <c r="C24" s="22" t="str">
        <f aca="false">Constants!C24</f>
        <v>Flaws with boundary/type checking within a component of the deliverable product</v>
      </c>
      <c r="D24" s="22" t="str">
        <f aca="false">Constants!D24</f>
        <v> </v>
      </c>
      <c r="E24" s="22" t="str">
        <f aca="false">Constants!F24</f>
        <v>very helpful</v>
      </c>
      <c r="F24" s="23"/>
      <c r="G24" s="23"/>
    </row>
    <row r="25" s="24" customFormat="true" ht="13" hidden="true" customHeight="false" outlineLevel="0" collapsed="false">
      <c r="A25" s="22" t="str">
        <f aca="false">Constants!A25</f>
        <v> </v>
      </c>
      <c r="B25" s="22" t="str">
        <f aca="false">Constants!B25</f>
        <v>Test syntax</v>
      </c>
      <c r="C25" s="22" t="str">
        <f aca="false">Constants!C25</f>
        <v>Syntax flaws in the test code </v>
      </c>
      <c r="D25" s="22" t="str">
        <f aca="false">Constants!D25</f>
        <v> </v>
      </c>
      <c r="E25" s="22" t="str">
        <f aca="false">Constants!F25</f>
        <v> </v>
      </c>
      <c r="F25" s="23"/>
      <c r="G25" s="23"/>
    </row>
    <row r="26" s="24" customFormat="true" ht="13" hidden="true" customHeight="false" outlineLevel="0" collapsed="false">
      <c r="A26" s="22" t="str">
        <f aca="false">Constants!A26</f>
        <v> </v>
      </c>
      <c r="B26" s="22" t="str">
        <f aca="false">Constants!B26</f>
        <v>Test logic</v>
      </c>
      <c r="C26" s="22" t="str">
        <f aca="false">Constants!C26</f>
        <v>Logic flaws in the test code</v>
      </c>
      <c r="D26" s="22" t="str">
        <f aca="false">Constants!D26</f>
        <v> </v>
      </c>
      <c r="E26" s="22" t="str">
        <f aca="false">Constants!F26</f>
        <v> </v>
      </c>
      <c r="F26" s="23"/>
      <c r="G26" s="23"/>
    </row>
    <row r="27" s="24" customFormat="true" ht="13" hidden="true" customHeight="false" outlineLevel="0" collapsed="false">
      <c r="A27" s="22" t="str">
        <f aca="false">Constants!A27</f>
        <v> </v>
      </c>
      <c r="B27" s="22" t="str">
        <f aca="false">Constants!B27</f>
        <v>Test interface</v>
      </c>
      <c r="C27" s="22" t="str">
        <f aca="false">Constants!C27</f>
        <v>Flaws in the interface of a component of the test code</v>
      </c>
      <c r="D27" s="22" t="str">
        <f aca="false">Constants!D27</f>
        <v> </v>
      </c>
      <c r="E27" s="22" t="str">
        <f aca="false">Constants!F27</f>
        <v> </v>
      </c>
      <c r="F27" s="23"/>
      <c r="G27" s="23"/>
    </row>
    <row r="28" s="24" customFormat="true" ht="13" hidden="true" customHeight="false" outlineLevel="0" collapsed="false">
      <c r="A28" s="22" t="str">
        <f aca="false">Constants!A28</f>
        <v> </v>
      </c>
      <c r="B28" s="22" t="str">
        <f aca="false">Constants!B28</f>
        <v>Test checking</v>
      </c>
      <c r="C28" s="22" t="str">
        <f aca="false">Constants!C28</f>
        <v>Flaws with boundary/type checking within a component of the test code</v>
      </c>
      <c r="D28" s="22" t="str">
        <f aca="false">Constants!D28</f>
        <v> </v>
      </c>
      <c r="E28" s="22" t="str">
        <f aca="false">Constants!F28</f>
        <v> </v>
      </c>
      <c r="F28" s="23"/>
      <c r="G28" s="23"/>
    </row>
    <row r="29" s="24" customFormat="true" ht="13" hidden="true" customHeight="false" outlineLevel="0" collapsed="false">
      <c r="A29" s="22" t="str">
        <f aca="false">Constants!A29</f>
        <v> </v>
      </c>
      <c r="B29" s="22" t="str">
        <f aca="false">Constants!B29</f>
        <v>Bad Smell</v>
      </c>
      <c r="C29" s="22" t="str">
        <f aca="false">Constants!C29</f>
        <v>Refactoring changes (please note the bad smell in the defect description)</v>
      </c>
      <c r="D29" s="22" t="str">
        <f aca="false">Constants!D29</f>
        <v> </v>
      </c>
      <c r="E29" s="22" t="n">
        <f aca="false">Constants!F29</f>
        <v>0</v>
      </c>
      <c r="F29" s="23"/>
      <c r="G29" s="23"/>
    </row>
    <row r="30" s="24" customFormat="true" ht="13" hidden="true" customHeight="false" outlineLevel="0" collapsed="false">
      <c r="A30" s="22" t="str">
        <f aca="false">Constants!A30</f>
        <v>Y/N:</v>
      </c>
      <c r="B30" s="22" t="str">
        <f aca="false">Constants!B30</f>
        <v>Yes</v>
      </c>
      <c r="C30" s="22" t="str">
        <f aca="false">Constants!C30</f>
        <v> </v>
      </c>
      <c r="D30" s="22" t="str">
        <f aca="false">Constants!D30</f>
        <v> </v>
      </c>
      <c r="E30" s="22" t="n">
        <f aca="false">Constants!F30</f>
        <v>0</v>
      </c>
      <c r="F30" s="23"/>
      <c r="G30" s="23"/>
    </row>
    <row r="31" s="26" customFormat="true" ht="13" hidden="true" customHeight="false" outlineLevel="0" collapsed="false">
      <c r="A31" s="22" t="str">
        <f aca="false">Constants!A31</f>
        <v> </v>
      </c>
      <c r="B31" s="22" t="str">
        <f aca="false">Constants!B31</f>
        <v>No</v>
      </c>
      <c r="C31" s="22" t="str">
        <f aca="false">Constants!C31</f>
        <v> </v>
      </c>
      <c r="D31" s="22" t="str">
        <f aca="false">Constants!D31</f>
        <v> </v>
      </c>
      <c r="E31" s="22" t="n">
        <f aca="false">Constants!F31</f>
        <v>0</v>
      </c>
      <c r="F31" s="25"/>
      <c r="G31" s="25"/>
    </row>
    <row r="32" s="24" customFormat="true" ht="13" hidden="true" customHeight="false" outlineLevel="0" collapsed="false">
      <c r="A32" s="22" t="str">
        <f aca="false">Constants!A32</f>
        <v>Proxy Types:</v>
      </c>
      <c r="B32" s="22" t="str">
        <f aca="false">Constants!B32</f>
        <v>-</v>
      </c>
      <c r="C32" s="22" t="str">
        <f aca="false">Constants!C32</f>
        <v> </v>
      </c>
      <c r="D32" s="22" t="str">
        <f aca="false">Constants!D32</f>
        <v> </v>
      </c>
      <c r="E32" s="22" t="str">
        <f aca="false">Constants!F32</f>
        <v>Base</v>
      </c>
      <c r="F32" s="25"/>
      <c r="G32" s="23"/>
    </row>
    <row r="33" s="24" customFormat="true" ht="13" hidden="true" customHeight="false" outlineLevel="0" collapsed="false">
      <c r="A33" s="22" t="str">
        <f aca="false">Constants!A33</f>
        <v> </v>
      </c>
      <c r="B33" s="22" t="str">
        <f aca="false">Constants!B33</f>
        <v>Calculation</v>
      </c>
      <c r="C33" s="22" t="str">
        <f aca="false">Constants!C33</f>
        <v> </v>
      </c>
      <c r="D33" s="22" t="str">
        <f aca="false">Constants!D33</f>
        <v> </v>
      </c>
      <c r="E33" s="22" t="str">
        <f aca="false">Constants!F33</f>
        <v>New</v>
      </c>
      <c r="F33" s="25"/>
      <c r="G33" s="23"/>
    </row>
    <row r="34" s="24" customFormat="true" ht="13" hidden="true" customHeight="false" outlineLevel="0" collapsed="false">
      <c r="A34" s="22" t="str">
        <f aca="false">Constants!A34</f>
        <v> </v>
      </c>
      <c r="B34" s="22" t="str">
        <f aca="false">Constants!B34</f>
        <v>Data</v>
      </c>
      <c r="C34" s="22" t="str">
        <f aca="false">Constants!C34</f>
        <v> </v>
      </c>
      <c r="D34" s="22" t="str">
        <f aca="false">Constants!D34</f>
        <v> </v>
      </c>
      <c r="E34" s="22" t="str">
        <f aca="false">Constants!F34</f>
        <v>Reusable</v>
      </c>
      <c r="F34" s="25"/>
      <c r="G34" s="23"/>
    </row>
    <row r="35" s="24" customFormat="true" ht="13" hidden="true" customHeight="false" outlineLevel="0" collapsed="false">
      <c r="A35" s="22" t="str">
        <f aca="false">Constants!A35</f>
        <v> </v>
      </c>
      <c r="B35" s="22" t="str">
        <f aca="false">Constants!B35</f>
        <v>I/O</v>
      </c>
      <c r="C35" s="22" t="str">
        <f aca="false">Constants!C35</f>
        <v> </v>
      </c>
      <c r="D35" s="22" t="str">
        <f aca="false">Constants!D35</f>
        <v> </v>
      </c>
      <c r="E35" s="22" t="str">
        <f aca="false">Constants!F35</f>
        <v> </v>
      </c>
      <c r="F35" s="25"/>
      <c r="G35" s="23"/>
    </row>
    <row r="36" s="24" customFormat="true" ht="13" hidden="true" customHeight="false" outlineLevel="0" collapsed="false">
      <c r="A36" s="22" t="str">
        <f aca="false">Constants!A36</f>
        <v> </v>
      </c>
      <c r="B36" s="22" t="str">
        <f aca="false">Constants!B36</f>
        <v>Logic</v>
      </c>
      <c r="C36" s="22" t="str">
        <f aca="false">Constants!C36</f>
        <v> </v>
      </c>
      <c r="D36" s="22" t="str">
        <f aca="false">Constants!D36</f>
        <v> </v>
      </c>
      <c r="E36" s="22" t="str">
        <f aca="false">Constants!F36</f>
        <v> </v>
      </c>
      <c r="F36" s="25"/>
      <c r="G36" s="23"/>
    </row>
    <row r="37" s="24" customFormat="true" ht="13" hidden="true" customHeight="false" outlineLevel="0" collapsed="false">
      <c r="A37" s="22" t="str">
        <f aca="false">Constants!A37</f>
        <v> </v>
      </c>
      <c r="B37" s="22" t="str">
        <f aca="false">Constants!B37</f>
        <v> </v>
      </c>
      <c r="C37" s="22" t="str">
        <f aca="false">Constants!C37</f>
        <v> </v>
      </c>
      <c r="D37" s="22" t="str">
        <f aca="false">Constants!D37</f>
        <v> </v>
      </c>
      <c r="E37" s="22" t="str">
        <f aca="false">Constants!F37</f>
        <v> </v>
      </c>
      <c r="F37" s="25"/>
      <c r="G37" s="23"/>
    </row>
    <row r="38" s="24" customFormat="true" ht="13" hidden="true" customHeight="false" outlineLevel="0" collapsed="false">
      <c r="A38" s="22" t="str">
        <f aca="false">Constants!A38</f>
        <v>Sizes:</v>
      </c>
      <c r="B38" s="22" t="str">
        <f aca="false">Constants!B38</f>
        <v>VS</v>
      </c>
      <c r="C38" s="22" t="str">
        <f aca="false">Constants!C38</f>
        <v>S</v>
      </c>
      <c r="D38" s="22" t="str">
        <f aca="false">Constants!D38</f>
        <v>M</v>
      </c>
      <c r="E38" s="22" t="str">
        <f aca="false">Constants!F38</f>
        <v>VL</v>
      </c>
      <c r="F38" s="25"/>
      <c r="G38" s="23"/>
    </row>
    <row r="39" s="24" customFormat="true" ht="13" hidden="true" customHeight="false" outlineLevel="0" collapsed="false">
      <c r="A39" s="22" t="str">
        <f aca="false">Constants!A39</f>
        <v>upper</v>
      </c>
      <c r="B39" s="22" t="n">
        <f aca="false">Constants!B39</f>
        <v>-1.5</v>
      </c>
      <c r="C39" s="22" t="n">
        <f aca="false">Constants!C39</f>
        <v>-0.5</v>
      </c>
      <c r="D39" s="22" t="n">
        <f aca="false">Constants!D39</f>
        <v>0.5</v>
      </c>
      <c r="E39" s="22" t="n">
        <f aca="false">Constants!F39</f>
        <v>99999</v>
      </c>
      <c r="F39" s="25"/>
      <c r="G39" s="23"/>
    </row>
    <row r="40" s="24" customFormat="true" ht="13" hidden="true" customHeight="false" outlineLevel="0" collapsed="false">
      <c r="A40" s="22" t="str">
        <f aca="false">Constants!A40</f>
        <v>mid</v>
      </c>
      <c r="B40" s="22" t="n">
        <f aca="false">Constants!B40</f>
        <v>-2</v>
      </c>
      <c r="C40" s="22" t="n">
        <f aca="false">Constants!C40</f>
        <v>-1</v>
      </c>
      <c r="D40" s="22" t="n">
        <f aca="false">Constants!D40</f>
        <v>0</v>
      </c>
      <c r="E40" s="22" t="n">
        <f aca="false">Constants!F40</f>
        <v>2</v>
      </c>
      <c r="F40" s="25"/>
      <c r="G40" s="23"/>
    </row>
    <row r="41" s="24" customFormat="true" ht="13" hidden="true" customHeight="false" outlineLevel="0" collapsed="false">
      <c r="A41" s="22" t="str">
        <f aca="false">Constants!A41</f>
        <v>lower</v>
      </c>
      <c r="B41" s="22" t="n">
        <f aca="false">Constants!B41</f>
        <v>0</v>
      </c>
      <c r="C41" s="22" t="n">
        <f aca="false">Constants!C41</f>
        <v>-1.5</v>
      </c>
      <c r="D41" s="22" t="n">
        <f aca="false">Constants!D41</f>
        <v>-0.5</v>
      </c>
      <c r="E41" s="22" t="n">
        <f aca="false">Constants!F41</f>
        <v>1.5</v>
      </c>
      <c r="F41" s="25"/>
      <c r="G41" s="23"/>
    </row>
    <row r="42" s="24" customFormat="true" ht="13" hidden="true" customHeight="false" outlineLevel="0" collapsed="false">
      <c r="A42" s="22" t="str">
        <f aca="false">Constants!A42</f>
        <v> </v>
      </c>
      <c r="B42" s="22" t="n">
        <f aca="false">Constants!B42</f>
        <v>0</v>
      </c>
      <c r="C42" s="22" t="n">
        <f aca="false">Constants!C42</f>
        <v>0</v>
      </c>
      <c r="D42" s="22" t="n">
        <f aca="false">Constants!D42</f>
        <v>0</v>
      </c>
      <c r="E42" s="22" t="str">
        <f aca="false">Constants!F42</f>
        <v> </v>
      </c>
      <c r="F42" s="25"/>
      <c r="G42" s="23"/>
    </row>
    <row r="43" customFormat="false" ht="13" hidden="true" customHeight="false" outlineLevel="0" collapsed="false">
      <c r="A43" s="22" t="str">
        <f aca="false">Constants!A43</f>
        <v> </v>
      </c>
      <c r="B43" s="22" t="str">
        <f aca="false">Constants!B43</f>
        <v> </v>
      </c>
      <c r="C43" s="22" t="str">
        <f aca="false">Constants!C43</f>
        <v> </v>
      </c>
      <c r="D43" s="22" t="str">
        <f aca="false">Constants!D43</f>
        <v> </v>
      </c>
      <c r="E43" s="22" t="str">
        <f aca="false">Constants!F43</f>
        <v> </v>
      </c>
      <c r="F43" s="27"/>
      <c r="G43" s="27"/>
    </row>
    <row r="44" s="4" customFormat="true" ht="13" hidden="true" customHeight="false" outlineLevel="0" collapsed="false">
      <c r="A44" s="22" t="str">
        <f aca="false">Constants!A44</f>
        <v>&lt;-- Mandatory</v>
      </c>
      <c r="B44" s="22" t="str">
        <f aca="false">Constants!B44</f>
        <v> </v>
      </c>
      <c r="C44" s="22" t="str">
        <f aca="false">Constants!C44</f>
        <v>✔</v>
      </c>
      <c r="D44" s="22" t="str">
        <f aca="false">Constants!D44</f>
        <v> </v>
      </c>
      <c r="E44" s="22" t="str">
        <f aca="false">Constants!F44</f>
        <v> </v>
      </c>
      <c r="F44" s="28"/>
      <c r="G44" s="28"/>
      <c r="H44" s="28"/>
      <c r="I44" s="28"/>
    </row>
    <row r="45" customFormat="false" ht="20" hidden="false" customHeight="false" outlineLevel="0" collapsed="false">
      <c r="A45" s="2" t="s">
        <v>45</v>
      </c>
      <c r="B45" s="2"/>
      <c r="C45" s="2"/>
    </row>
    <row r="47" customFormat="false" ht="18" hidden="true" customHeight="false" outlineLevel="0" collapsed="false">
      <c r="A47" s="29" t="s">
        <v>46</v>
      </c>
      <c r="D47" s="29"/>
      <c r="E47" s="30" t="s">
        <v>47</v>
      </c>
    </row>
    <row r="48" customFormat="false" ht="16" hidden="true" customHeight="false" outlineLevel="0" collapsed="false">
      <c r="B48" s="0" t="s">
        <v>48</v>
      </c>
      <c r="C48" s="0" t="s">
        <v>49</v>
      </c>
      <c r="F48" s="31" t="s">
        <v>50</v>
      </c>
    </row>
    <row r="49" customFormat="false" ht="16" hidden="true" customHeight="false" outlineLevel="0" collapsed="false">
      <c r="B49" s="32" t="s">
        <v>51</v>
      </c>
      <c r="C49" s="33" t="s">
        <v>52</v>
      </c>
      <c r="F49" s="34" t="s">
        <v>53</v>
      </c>
      <c r="G49" s="35"/>
    </row>
    <row r="50" customFormat="false" ht="16" hidden="true" customHeight="false" outlineLevel="0" collapsed="false">
      <c r="B50" s="36" t="s">
        <v>54</v>
      </c>
      <c r="C50" s="37" t="s">
        <v>55</v>
      </c>
      <c r="F50" s="38" t="s">
        <v>56</v>
      </c>
      <c r="G50" s="39"/>
    </row>
    <row r="51" customFormat="false" ht="16" hidden="true" customHeight="false" outlineLevel="0" collapsed="false">
      <c r="B51" s="36" t="s">
        <v>57</v>
      </c>
      <c r="C51" s="40"/>
      <c r="F51" s="34" t="s">
        <v>58</v>
      </c>
      <c r="G51" s="41"/>
    </row>
    <row r="52" customFormat="false" ht="16" hidden="true" customHeight="false" outlineLevel="0" collapsed="false">
      <c r="B52" s="42" t="s">
        <v>4</v>
      </c>
      <c r="C52" s="40"/>
      <c r="F52" s="38" t="s">
        <v>37</v>
      </c>
      <c r="G52" s="39"/>
    </row>
    <row r="53" customFormat="false" ht="16" hidden="true" customHeight="false" outlineLevel="0" collapsed="false">
      <c r="B53" s="43" t="s">
        <v>59</v>
      </c>
      <c r="C53" s="40" t="s">
        <v>52</v>
      </c>
      <c r="F53" s="34" t="s">
        <v>60</v>
      </c>
      <c r="G53" s="41"/>
    </row>
    <row r="54" customFormat="false" ht="16" hidden="true" customHeight="false" outlineLevel="0" collapsed="false">
      <c r="B54" s="43" t="s">
        <v>61</v>
      </c>
      <c r="C54" s="37" t="s">
        <v>62</v>
      </c>
      <c r="F54" s="38" t="s">
        <v>63</v>
      </c>
      <c r="G54" s="39"/>
    </row>
    <row r="55" customFormat="false" ht="16" hidden="true" customHeight="false" outlineLevel="0" collapsed="false">
      <c r="B55" s="42" t="s">
        <v>64</v>
      </c>
      <c r="C55" s="37" t="s">
        <v>65</v>
      </c>
      <c r="F55" s="34" t="s">
        <v>66</v>
      </c>
      <c r="G55" s="41"/>
    </row>
    <row r="56" customFormat="false" ht="15" hidden="true" customHeight="false" outlineLevel="0" collapsed="false">
      <c r="F56" s="38" t="s">
        <v>67</v>
      </c>
      <c r="G56" s="39"/>
    </row>
    <row r="57" customFormat="false" ht="18" hidden="true" customHeight="false" outlineLevel="0" collapsed="false">
      <c r="A57" s="30"/>
      <c r="F57" s="31" t="s">
        <v>68</v>
      </c>
      <c r="G57" s="41"/>
    </row>
    <row r="58" customFormat="false" ht="15" hidden="true" customHeight="false" outlineLevel="0" collapsed="false">
      <c r="F58" s="34" t="s">
        <v>21</v>
      </c>
    </row>
    <row r="59" customFormat="false" ht="15" hidden="true" customHeight="false" outlineLevel="0" collapsed="false">
      <c r="B59" s="31"/>
      <c r="C59" s="35"/>
      <c r="F59" s="38" t="s">
        <v>69</v>
      </c>
      <c r="G59" s="39"/>
    </row>
    <row r="60" customFormat="false" ht="15" hidden="true" customHeight="false" outlineLevel="0" collapsed="false">
      <c r="B60" s="34"/>
      <c r="C60" s="39"/>
      <c r="D60" s="39"/>
      <c r="F60" s="34" t="s">
        <v>70</v>
      </c>
      <c r="G60" s="41"/>
    </row>
    <row r="61" customFormat="false" ht="15" hidden="true" customHeight="false" outlineLevel="0" collapsed="false">
      <c r="B61" s="38"/>
      <c r="C61" s="41"/>
      <c r="F61" s="34" t="s">
        <v>71</v>
      </c>
      <c r="G61" s="39"/>
    </row>
    <row r="62" customFormat="false" ht="15" hidden="true" customHeight="false" outlineLevel="0" collapsed="false">
      <c r="B62" s="34"/>
      <c r="C62" s="39"/>
      <c r="D62" s="39"/>
      <c r="F62" s="44" t="s">
        <v>72</v>
      </c>
      <c r="G62" s="39"/>
    </row>
    <row r="63" customFormat="false" ht="18" hidden="false" customHeight="false" outlineLevel="0" collapsed="false">
      <c r="A63" s="29" t="s">
        <v>73</v>
      </c>
      <c r="E63" s="45" t="s">
        <v>74</v>
      </c>
      <c r="F63" s="45"/>
      <c r="G63" s="46"/>
      <c r="H63" s="46"/>
    </row>
    <row r="64" customFormat="false" ht="15" hidden="false" customHeight="false" outlineLevel="0" collapsed="false">
      <c r="B64" s="47"/>
      <c r="E64" s="48" t="s">
        <v>75</v>
      </c>
      <c r="F64" s="48" t="s">
        <v>76</v>
      </c>
      <c r="G64" s="46"/>
      <c r="H64" s="49" t="s">
        <v>77</v>
      </c>
    </row>
    <row r="65" customFormat="false" ht="14" hidden="false" customHeight="false" outlineLevel="0" collapsed="false">
      <c r="B65" s="47"/>
      <c r="E65" s="50" t="s">
        <v>78</v>
      </c>
      <c r="F65" s="51" t="s">
        <v>79</v>
      </c>
      <c r="G65" s="46"/>
      <c r="H65" s="52"/>
    </row>
    <row r="66" customFormat="false" ht="14" hidden="false" customHeight="false" outlineLevel="0" collapsed="false">
      <c r="B66" s="47"/>
      <c r="E66" s="53"/>
      <c r="F66" s="54" t="s">
        <v>80</v>
      </c>
      <c r="G66" s="46"/>
      <c r="H66" s="46"/>
    </row>
    <row r="67" customFormat="false" ht="14" hidden="false" customHeight="false" outlineLevel="0" collapsed="false">
      <c r="B67" s="44"/>
      <c r="E67" s="53"/>
      <c r="F67" s="55" t="s">
        <v>81</v>
      </c>
      <c r="G67" s="46"/>
      <c r="H67" s="56"/>
    </row>
    <row r="68" customFormat="false" ht="15" hidden="false" customHeight="false" outlineLevel="0" collapsed="false">
      <c r="B68" s="57"/>
      <c r="E68" s="58" t="s">
        <v>82</v>
      </c>
      <c r="F68" s="55" t="s">
        <v>83</v>
      </c>
      <c r="G68" s="59"/>
      <c r="H68" s="56" t="s">
        <v>84</v>
      </c>
    </row>
    <row r="69" customFormat="false" ht="14" hidden="false" customHeight="false" outlineLevel="0" collapsed="false">
      <c r="B69" s="60"/>
      <c r="E69" s="58" t="s">
        <v>85</v>
      </c>
      <c r="F69" s="61" t="s">
        <v>86</v>
      </c>
      <c r="G69" s="46"/>
      <c r="H69" s="62" t="s">
        <v>21</v>
      </c>
    </row>
    <row r="70" customFormat="false" ht="14" hidden="false" customHeight="false" outlineLevel="0" collapsed="false">
      <c r="B70" s="60"/>
      <c r="E70" s="53"/>
      <c r="F70" s="55" t="s">
        <v>87</v>
      </c>
      <c r="G70" s="46"/>
      <c r="H70" s="56" t="s">
        <v>21</v>
      </c>
    </row>
    <row r="71" customFormat="false" ht="14" hidden="false" customHeight="false" outlineLevel="0" collapsed="false">
      <c r="B71" s="63"/>
      <c r="E71" s="58" t="s">
        <v>88</v>
      </c>
      <c r="F71" s="51" t="s">
        <v>89</v>
      </c>
      <c r="G71" s="46"/>
      <c r="H71" s="64"/>
    </row>
    <row r="72" customFormat="false" ht="14" hidden="false" customHeight="false" outlineLevel="0" collapsed="false">
      <c r="B72" s="63"/>
      <c r="E72" s="65"/>
      <c r="F72" s="66" t="s">
        <v>90</v>
      </c>
      <c r="G72" s="46"/>
      <c r="H72" s="67"/>
    </row>
    <row r="73" customFormat="false" ht="14" hidden="false" customHeight="false" outlineLevel="0" collapsed="false">
      <c r="E73" s="65"/>
      <c r="F73" s="66" t="s">
        <v>91</v>
      </c>
      <c r="G73" s="46"/>
      <c r="H73" s="68" t="s">
        <v>92</v>
      </c>
    </row>
    <row r="74" customFormat="false" ht="14" hidden="false" customHeight="false" outlineLevel="0" collapsed="false">
      <c r="E74" s="53"/>
      <c r="F74" s="66" t="s">
        <v>93</v>
      </c>
      <c r="G74" s="46"/>
      <c r="H74" s="46"/>
    </row>
    <row r="75" customFormat="false" ht="14" hidden="false" customHeight="false" outlineLevel="0" collapsed="false">
      <c r="E75" s="53"/>
      <c r="F75" s="69" t="s">
        <v>94</v>
      </c>
      <c r="G75" s="46"/>
      <c r="H75" s="46"/>
    </row>
    <row r="76" customFormat="false" ht="14" hidden="false" customHeight="false" outlineLevel="0" collapsed="false">
      <c r="E76" s="53"/>
      <c r="F76" s="69" t="s">
        <v>95</v>
      </c>
      <c r="G76" s="46"/>
      <c r="H76" s="46"/>
    </row>
    <row r="77" customFormat="false" ht="14" hidden="false" customHeight="false" outlineLevel="0" collapsed="false">
      <c r="E77" s="53"/>
      <c r="F77" s="70" t="s">
        <v>96</v>
      </c>
      <c r="G77" s="46"/>
      <c r="H77" s="52" t="s">
        <v>27</v>
      </c>
    </row>
    <row r="78" customFormat="false" ht="14" hidden="false" customHeight="false" outlineLevel="0" collapsed="false">
      <c r="E78" s="53"/>
      <c r="F78" s="70" t="s">
        <v>97</v>
      </c>
      <c r="G78" s="46"/>
      <c r="H78" s="52"/>
    </row>
    <row r="79" customFormat="false" ht="14" hidden="false" customHeight="false" outlineLevel="0" collapsed="false">
      <c r="E79" s="53"/>
      <c r="F79" s="69" t="s">
        <v>98</v>
      </c>
      <c r="G79" s="46"/>
      <c r="H79" s="52"/>
    </row>
    <row r="80" customFormat="false" ht="14" hidden="false" customHeight="false" outlineLevel="0" collapsed="false">
      <c r="E80" s="53"/>
      <c r="F80" s="70" t="s">
        <v>99</v>
      </c>
      <c r="G80" s="46"/>
      <c r="H80" s="52"/>
    </row>
    <row r="81" customFormat="false" ht="14" hidden="false" customHeight="false" outlineLevel="0" collapsed="false">
      <c r="E81" s="53"/>
      <c r="F81" s="66" t="s">
        <v>100</v>
      </c>
      <c r="G81" s="46"/>
      <c r="H81" s="52"/>
    </row>
    <row r="82" customFormat="false" ht="14" hidden="false" customHeight="false" outlineLevel="0" collapsed="false">
      <c r="E82" s="53"/>
      <c r="F82" s="66" t="s">
        <v>101</v>
      </c>
      <c r="G82" s="46"/>
      <c r="H82" s="52"/>
    </row>
    <row r="83" customFormat="false" ht="14" hidden="false" customHeight="false" outlineLevel="0" collapsed="false">
      <c r="E83" s="53"/>
      <c r="F83" s="66" t="s">
        <v>102</v>
      </c>
      <c r="G83" s="46"/>
      <c r="H83" s="52"/>
    </row>
    <row r="84" customFormat="false" ht="14" hidden="false" customHeight="false" outlineLevel="0" collapsed="false">
      <c r="E84" s="53"/>
      <c r="F84" s="71" t="s">
        <v>103</v>
      </c>
      <c r="G84" s="46"/>
      <c r="H84" s="52" t="s">
        <v>27</v>
      </c>
    </row>
    <row r="85" customFormat="false" ht="14" hidden="false" customHeight="false" outlineLevel="0" collapsed="false">
      <c r="E85" s="53"/>
      <c r="F85" s="71" t="s">
        <v>104</v>
      </c>
      <c r="G85" s="46"/>
      <c r="H85" s="52"/>
    </row>
    <row r="86" customFormat="false" ht="14" hidden="false" customHeight="false" outlineLevel="0" collapsed="false">
      <c r="E86" s="53"/>
      <c r="F86" s="66" t="s">
        <v>105</v>
      </c>
      <c r="G86" s="46"/>
      <c r="H86" s="46"/>
    </row>
    <row r="87" customFormat="false" ht="14" hidden="false" customHeight="false" outlineLevel="0" collapsed="false">
      <c r="E87" s="53"/>
      <c r="F87" s="72" t="s">
        <v>106</v>
      </c>
      <c r="G87" s="46"/>
      <c r="H87" s="46"/>
    </row>
    <row r="88" customFormat="false" ht="15" hidden="false" customHeight="false" outlineLevel="0" collapsed="false">
      <c r="E88" s="53"/>
      <c r="F88" s="72" t="s">
        <v>107</v>
      </c>
      <c r="G88" s="46"/>
      <c r="H88" s="46"/>
    </row>
    <row r="89" customFormat="false" ht="15" hidden="false" customHeight="false" outlineLevel="0" collapsed="false">
      <c r="E89" s="58" t="s">
        <v>31</v>
      </c>
      <c r="F89" s="73" t="s">
        <v>108</v>
      </c>
      <c r="G89" s="46"/>
      <c r="H89" s="74" t="s">
        <v>27</v>
      </c>
    </row>
    <row r="90" customFormat="false" ht="15" hidden="false" customHeight="false" outlineLevel="0" collapsed="false">
      <c r="E90" s="58" t="s">
        <v>109</v>
      </c>
      <c r="F90" s="73" t="s">
        <v>110</v>
      </c>
      <c r="G90" s="46"/>
      <c r="H90" s="74" t="s">
        <v>27</v>
      </c>
    </row>
    <row r="91" customFormat="false" ht="14" hidden="false" customHeight="false" outlineLevel="0" collapsed="false">
      <c r="E91" s="58" t="s">
        <v>71</v>
      </c>
      <c r="F91" s="73" t="s">
        <v>111</v>
      </c>
      <c r="G91" s="46"/>
      <c r="H91" s="74" t="s">
        <v>23</v>
      </c>
    </row>
    <row r="92" customFormat="false" ht="14" hidden="false" customHeight="false" outlineLevel="0" collapsed="false">
      <c r="E92" s="65"/>
      <c r="F92" s="54" t="s">
        <v>112</v>
      </c>
      <c r="G92" s="46"/>
      <c r="H92" s="52" t="s">
        <v>21</v>
      </c>
    </row>
    <row r="93" customFormat="false" ht="15" hidden="false" customHeight="false" outlineLevel="0" collapsed="false">
      <c r="E93" s="53"/>
      <c r="F93" s="54" t="s">
        <v>113</v>
      </c>
      <c r="G93" s="46"/>
      <c r="H93" s="52" t="s">
        <v>114</v>
      </c>
    </row>
    <row r="94" customFormat="false" ht="14" hidden="false" customHeight="false" outlineLevel="0" collapsed="false">
      <c r="E94" s="58" t="s">
        <v>72</v>
      </c>
      <c r="F94" s="73" t="s">
        <v>107</v>
      </c>
      <c r="G94" s="46"/>
      <c r="H94" s="64"/>
    </row>
    <row r="95" customFormat="false" ht="14" hidden="false" customHeight="false" outlineLevel="0" collapsed="false">
      <c r="E95" s="65"/>
      <c r="F95" s="54" t="s">
        <v>115</v>
      </c>
      <c r="G95" s="46"/>
      <c r="H95" s="67"/>
    </row>
    <row r="96" customFormat="false" ht="14" hidden="false" customHeight="false" outlineLevel="0" collapsed="false">
      <c r="E96" s="53"/>
      <c r="F96" s="54" t="s">
        <v>116</v>
      </c>
      <c r="G96" s="46"/>
      <c r="H96" s="46"/>
    </row>
    <row r="97" customFormat="false" ht="19" hidden="false" customHeight="false" outlineLevel="0" collapsed="false">
      <c r="A97" s="29" t="s">
        <v>46</v>
      </c>
      <c r="E97" s="59"/>
      <c r="F97" s="75"/>
      <c r="G97" s="46"/>
      <c r="H97" s="46"/>
    </row>
    <row r="98" customFormat="false" ht="14" hidden="false" customHeight="false" outlineLevel="0" collapsed="false">
      <c r="A98" s="0" t="s">
        <v>51</v>
      </c>
      <c r="C98" s="0" t="s">
        <v>117</v>
      </c>
      <c r="E98" s="58" t="s">
        <v>118</v>
      </c>
      <c r="F98" s="73" t="s">
        <v>119</v>
      </c>
      <c r="G98" s="46"/>
      <c r="H98" s="74" t="s">
        <v>25</v>
      </c>
    </row>
    <row r="99" customFormat="false" ht="14" hidden="false" customHeight="false" outlineLevel="0" collapsed="false">
      <c r="A99" s="0" t="s">
        <v>54</v>
      </c>
      <c r="C99" s="0" t="s">
        <v>120</v>
      </c>
      <c r="E99" s="53"/>
      <c r="F99" s="54" t="s">
        <v>121</v>
      </c>
      <c r="G99" s="46"/>
      <c r="H99" s="62" t="s">
        <v>27</v>
      </c>
    </row>
    <row r="100" customFormat="false" ht="14" hidden="false" customHeight="false" outlineLevel="0" collapsed="false">
      <c r="A100" s="0" t="s">
        <v>57</v>
      </c>
      <c r="E100" s="76"/>
      <c r="F100" s="76"/>
      <c r="G100" s="76"/>
      <c r="H100" s="76"/>
    </row>
    <row r="101" customFormat="false" ht="13" hidden="false" customHeight="false" outlineLevel="0" collapsed="false">
      <c r="B101" s="0" t="s">
        <v>4</v>
      </c>
    </row>
    <row r="102" customFormat="false" ht="13" hidden="false" customHeight="false" outlineLevel="0" collapsed="false">
      <c r="B102" s="47" t="s">
        <v>59</v>
      </c>
      <c r="C102" s="0" t="s">
        <v>122</v>
      </c>
    </row>
    <row r="103" customFormat="false" ht="13" hidden="false" customHeight="false" outlineLevel="0" collapsed="false">
      <c r="B103" s="47" t="s">
        <v>61</v>
      </c>
      <c r="C103" s="0" t="s">
        <v>123</v>
      </c>
    </row>
    <row r="104" customFormat="false" ht="13" hidden="false" customHeight="false" outlineLevel="0" collapsed="false">
      <c r="B104" s="0" t="s">
        <v>64</v>
      </c>
      <c r="C104" s="0" t="s">
        <v>124</v>
      </c>
    </row>
    <row r="109" customFormat="false" ht="16" hidden="false" customHeight="true" outlineLevel="0" collapsed="false"/>
    <row r="110" customFormat="false" ht="13" hidden="false" customHeight="true" outlineLevel="0" collapsed="false"/>
  </sheetData>
  <sheetProtection sheet="true" objects="true" scenarios="true"/>
  <mergeCells count="1">
    <mergeCell ref="A45:C4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2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ColWidth="6.34375" defaultRowHeight="13" zeroHeight="false" outlineLevelRow="0" outlineLevelCol="0"/>
  <cols>
    <col collapsed="false" customWidth="true" hidden="false" outlineLevel="0" max="1" min="1" style="24" width="8.67"/>
    <col collapsed="false" customWidth="true" hidden="false" outlineLevel="0" max="2" min="2" style="24" width="140.17"/>
    <col collapsed="false" customWidth="false" hidden="false" outlineLevel="0" max="1024" min="3" style="24" width="6.34"/>
  </cols>
  <sheetData>
    <row r="1" s="271" customFormat="true" ht="20" hidden="false" customHeight="false" outlineLevel="0" collapsed="false">
      <c r="A1" s="230" t="s">
        <v>35</v>
      </c>
      <c r="B1" s="230"/>
      <c r="C1" s="230"/>
    </row>
    <row r="2" s="271" customFormat="true" ht="20" hidden="false" customHeight="false" outlineLevel="0" collapsed="false">
      <c r="A2" s="520"/>
      <c r="B2" s="520"/>
    </row>
    <row r="3" s="271" customFormat="true" ht="13" hidden="false" customHeight="false" outlineLevel="0" collapsed="false">
      <c r="A3" s="521" t="s">
        <v>714</v>
      </c>
      <c r="B3" s="277"/>
    </row>
    <row r="4" s="271" customFormat="true" ht="44" hidden="false" customHeight="true" outlineLevel="0" collapsed="false">
      <c r="A4" s="522" t="n">
        <v>1</v>
      </c>
      <c r="B4" s="523"/>
    </row>
    <row r="5" s="271" customFormat="true" ht="44" hidden="false" customHeight="true" outlineLevel="0" collapsed="false">
      <c r="A5" s="522" t="n">
        <v>2</v>
      </c>
      <c r="B5" s="523"/>
    </row>
    <row r="6" s="271" customFormat="true" ht="44" hidden="false" customHeight="true" outlineLevel="0" collapsed="false">
      <c r="A6" s="522" t="n">
        <v>3</v>
      </c>
      <c r="B6" s="523"/>
    </row>
    <row r="7" s="271" customFormat="true" ht="44" hidden="false" customHeight="true" outlineLevel="0" collapsed="false">
      <c r="A7" s="522" t="n">
        <v>4</v>
      </c>
      <c r="B7" s="523"/>
    </row>
    <row r="8" s="271" customFormat="true" ht="44" hidden="false" customHeight="true" outlineLevel="0" collapsed="false">
      <c r="A8" s="522" t="n">
        <v>5</v>
      </c>
      <c r="B8" s="523"/>
    </row>
    <row r="9" s="271" customFormat="true" ht="20.25" hidden="false" customHeight="true" outlineLevel="0" collapsed="false">
      <c r="A9" s="521" t="s">
        <v>715</v>
      </c>
      <c r="B9" s="277"/>
    </row>
    <row r="10" s="271" customFormat="true" ht="44" hidden="false" customHeight="true" outlineLevel="0" collapsed="false">
      <c r="A10" s="522" t="n">
        <v>1</v>
      </c>
      <c r="B10" s="523"/>
    </row>
    <row r="11" s="271" customFormat="true" ht="44" hidden="false" customHeight="true" outlineLevel="0" collapsed="false">
      <c r="A11" s="522" t="n">
        <v>2</v>
      </c>
      <c r="B11" s="523"/>
    </row>
    <row r="12" s="271" customFormat="true" ht="44" hidden="false" customHeight="true" outlineLevel="0" collapsed="false">
      <c r="A12" s="522" t="n">
        <v>3</v>
      </c>
      <c r="B12" s="523"/>
    </row>
    <row r="13" s="271" customFormat="true" ht="44" hidden="false" customHeight="true" outlineLevel="0" collapsed="false">
      <c r="A13" s="522" t="n">
        <v>4</v>
      </c>
      <c r="B13" s="523"/>
    </row>
    <row r="14" s="271" customFormat="true" ht="44" hidden="false" customHeight="true" outlineLevel="0" collapsed="false">
      <c r="A14" s="522" t="n">
        <v>5</v>
      </c>
      <c r="B14" s="523"/>
    </row>
    <row r="15" s="271" customFormat="true" ht="20.25" hidden="false" customHeight="true" outlineLevel="0" collapsed="false">
      <c r="A15" s="521" t="s">
        <v>716</v>
      </c>
      <c r="B15" s="277"/>
    </row>
    <row r="16" s="271" customFormat="true" ht="44" hidden="false" customHeight="true" outlineLevel="0" collapsed="false">
      <c r="A16" s="522" t="n">
        <v>1</v>
      </c>
      <c r="B16" s="523"/>
    </row>
    <row r="17" s="271" customFormat="true" ht="44" hidden="false" customHeight="true" outlineLevel="0" collapsed="false">
      <c r="A17" s="522" t="n">
        <v>2</v>
      </c>
      <c r="B17" s="523"/>
    </row>
    <row r="18" s="271" customFormat="true" ht="44" hidden="false" customHeight="true" outlineLevel="0" collapsed="false">
      <c r="A18" s="522" t="n">
        <v>3</v>
      </c>
      <c r="B18" s="523"/>
    </row>
    <row r="19" s="271" customFormat="true" ht="44" hidden="false" customHeight="true" outlineLevel="0" collapsed="false">
      <c r="A19" s="522" t="n">
        <v>4</v>
      </c>
      <c r="B19" s="523"/>
    </row>
    <row r="20" s="271" customFormat="true" ht="44" hidden="false" customHeight="true" outlineLevel="0" collapsed="false">
      <c r="A20" s="522" t="n">
        <v>5</v>
      </c>
      <c r="B20" s="523"/>
    </row>
  </sheetData>
  <sheetProtection sheet="true" objects="true" scenarios="true"/>
  <mergeCells count="1">
    <mergeCell ref="A1:C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4"/>
  <sheetViews>
    <sheetView showFormulas="false" showGridLines="false" showRowColHeaders="true" showZeros="true" rightToLeft="false" tabSelected="false" showOutlineSymbols="true" defaultGridColor="true" view="normal" topLeftCell="A98" colorId="64" zoomScale="130" zoomScaleNormal="130" zoomScalePageLayoutView="100" workbookViewId="0">
      <selection pane="topLeft" activeCell="E10" activeCellId="0" sqref="E10"/>
    </sheetView>
  </sheetViews>
  <sheetFormatPr defaultColWidth="10.84765625" defaultRowHeight="13" zeroHeight="false" outlineLevelRow="0" outlineLevelCol="0"/>
  <cols>
    <col collapsed="false" customWidth="true" hidden="false" outlineLevel="0" max="1" min="1" style="251" width="5.16"/>
    <col collapsed="false" customWidth="true" hidden="false" outlineLevel="0" max="2" min="2" style="46" width="3.83"/>
    <col collapsed="false" customWidth="true" hidden="false" outlineLevel="0" max="3" min="3" style="46" width="33.33"/>
    <col collapsed="false" customWidth="true" hidden="false" outlineLevel="0" max="4" min="4" style="46" width="87.84"/>
    <col collapsed="false" customWidth="false" hidden="false" outlineLevel="0" max="1024" min="5" style="46" width="10.84"/>
  </cols>
  <sheetData>
    <row r="1" s="271" customFormat="true" ht="20" hidden="false" customHeight="false" outlineLevel="0" collapsed="false">
      <c r="A1" s="230" t="s">
        <v>717</v>
      </c>
      <c r="B1" s="230"/>
      <c r="C1" s="230"/>
      <c r="D1" s="230"/>
      <c r="E1" s="521"/>
      <c r="F1" s="521"/>
    </row>
    <row r="2" customFormat="false" ht="27" hidden="false" customHeight="true" outlineLevel="0" collapsed="false">
      <c r="A2" s="11" t="s">
        <v>718</v>
      </c>
      <c r="B2" s="11"/>
      <c r="C2" s="11"/>
      <c r="D2" s="11"/>
    </row>
    <row r="3" customFormat="false" ht="29" hidden="false" customHeight="true" outlineLevel="0" collapsed="false">
      <c r="A3" s="11" t="s">
        <v>719</v>
      </c>
      <c r="B3" s="11"/>
      <c r="C3" s="11"/>
      <c r="D3" s="11"/>
    </row>
    <row r="4" customFormat="false" ht="13" hidden="false" customHeight="false" outlineLevel="0" collapsed="false">
      <c r="A4" s="524" t="s">
        <v>720</v>
      </c>
      <c r="B4" s="525"/>
      <c r="C4" s="525"/>
      <c r="D4" s="525"/>
    </row>
    <row r="5" s="527" customFormat="true" ht="53" hidden="false" customHeight="true" outlineLevel="0" collapsed="false">
      <c r="A5" s="526"/>
      <c r="B5" s="104" t="s">
        <v>721</v>
      </c>
      <c r="C5" s="104"/>
      <c r="D5" s="104"/>
    </row>
    <row r="6" s="527" customFormat="true" ht="15" hidden="false" customHeight="false" outlineLevel="0" collapsed="false">
      <c r="A6" s="526"/>
      <c r="B6" s="528"/>
      <c r="C6" s="529" t="s">
        <v>722</v>
      </c>
    </row>
    <row r="7" s="527" customFormat="true" ht="14" hidden="false" customHeight="false" outlineLevel="0" collapsed="false">
      <c r="A7" s="526"/>
      <c r="B7" s="104"/>
      <c r="C7" s="528" t="s">
        <v>723</v>
      </c>
    </row>
    <row r="8" s="527" customFormat="true" ht="14" hidden="false" customHeight="false" outlineLevel="0" collapsed="false">
      <c r="A8" s="526"/>
      <c r="B8" s="104"/>
      <c r="C8" s="528" t="s">
        <v>724</v>
      </c>
    </row>
    <row r="9" s="527" customFormat="true" ht="13" hidden="false" customHeight="false" outlineLevel="0" collapsed="false">
      <c r="A9" s="526"/>
      <c r="B9" s="104"/>
      <c r="C9" s="528"/>
    </row>
    <row r="10" s="527" customFormat="true" ht="14" hidden="false" customHeight="false" outlineLevel="0" collapsed="false">
      <c r="A10" s="526"/>
      <c r="B10" s="104"/>
      <c r="C10" s="528" t="s">
        <v>725</v>
      </c>
    </row>
    <row r="11" s="527" customFormat="true" ht="15" hidden="false" customHeight="false" outlineLevel="0" collapsed="false">
      <c r="A11" s="526"/>
      <c r="B11" s="104"/>
      <c r="C11" s="529" t="s">
        <v>723</v>
      </c>
    </row>
    <row r="12" s="527" customFormat="true" ht="13" hidden="false" customHeight="false" outlineLevel="0" collapsed="false">
      <c r="A12" s="526"/>
      <c r="B12" s="104"/>
      <c r="C12" s="104"/>
      <c r="D12" s="104"/>
    </row>
    <row r="13" s="527" customFormat="true" ht="22" hidden="false" customHeight="true" outlineLevel="0" collapsed="false">
      <c r="A13" s="526"/>
      <c r="B13" s="104" t="s">
        <v>726</v>
      </c>
      <c r="C13" s="104"/>
      <c r="D13" s="104"/>
    </row>
    <row r="14" customFormat="false" ht="13" hidden="false" customHeight="false" outlineLevel="0" collapsed="false">
      <c r="A14" s="524" t="s">
        <v>713</v>
      </c>
      <c r="B14" s="525"/>
      <c r="C14" s="525"/>
      <c r="D14" s="525"/>
    </row>
    <row r="15" s="527" customFormat="true" ht="13" hidden="false" customHeight="true" outlineLevel="0" collapsed="false">
      <c r="A15" s="526"/>
      <c r="B15" s="104" t="s">
        <v>727</v>
      </c>
      <c r="C15" s="104"/>
      <c r="D15" s="104"/>
    </row>
    <row r="16" s="527" customFormat="true" ht="15" hidden="false" customHeight="false" outlineLevel="0" collapsed="false">
      <c r="A16" s="530"/>
      <c r="B16" s="528"/>
      <c r="C16" s="529" t="s">
        <v>722</v>
      </c>
    </row>
    <row r="17" s="527" customFormat="true" ht="14" hidden="false" customHeight="false" outlineLevel="0" collapsed="false">
      <c r="A17" s="530"/>
      <c r="B17" s="104"/>
      <c r="C17" s="528" t="s">
        <v>728</v>
      </c>
    </row>
    <row r="18" s="527" customFormat="true" ht="14" hidden="false" customHeight="false" outlineLevel="0" collapsed="false">
      <c r="A18" s="530"/>
      <c r="B18" s="104"/>
      <c r="C18" s="528" t="s">
        <v>729</v>
      </c>
    </row>
    <row r="19" s="527" customFormat="true" ht="13" hidden="false" customHeight="false" outlineLevel="0" collapsed="false">
      <c r="A19" s="530"/>
      <c r="B19" s="528"/>
      <c r="C19" s="528"/>
    </row>
    <row r="20" customFormat="false" ht="38" hidden="false" customHeight="true" outlineLevel="0" collapsed="false">
      <c r="A20" s="526"/>
      <c r="B20" s="11" t="s">
        <v>730</v>
      </c>
      <c r="C20" s="11"/>
      <c r="D20" s="11"/>
    </row>
    <row r="21" customFormat="false" ht="13" hidden="false" customHeight="false" outlineLevel="0" collapsed="false">
      <c r="A21" s="524" t="s">
        <v>731</v>
      </c>
      <c r="B21" s="525"/>
      <c r="C21" s="525"/>
      <c r="D21" s="525"/>
    </row>
    <row r="22" customFormat="false" ht="33" hidden="false" customHeight="true" outlineLevel="0" collapsed="false">
      <c r="A22" s="531"/>
      <c r="B22" s="532" t="s">
        <v>732</v>
      </c>
      <c r="C22" s="532"/>
      <c r="D22" s="532"/>
    </row>
    <row r="23" customFormat="false" ht="15" hidden="false" customHeight="false" outlineLevel="0" collapsed="false">
      <c r="A23" s="531"/>
      <c r="B23" s="533"/>
      <c r="C23" s="534" t="s">
        <v>733</v>
      </c>
      <c r="D23" s="535" t="s">
        <v>734</v>
      </c>
    </row>
    <row r="24" customFormat="false" ht="14" hidden="false" customHeight="false" outlineLevel="0" collapsed="false">
      <c r="A24" s="531"/>
      <c r="B24" s="532"/>
      <c r="C24" s="536" t="s">
        <v>735</v>
      </c>
      <c r="D24" s="533" t="s">
        <v>736</v>
      </c>
    </row>
    <row r="25" customFormat="false" ht="14" hidden="false" customHeight="false" outlineLevel="0" collapsed="false">
      <c r="A25" s="531"/>
      <c r="B25" s="532"/>
      <c r="C25" s="536"/>
      <c r="D25" s="533" t="s">
        <v>737</v>
      </c>
    </row>
    <row r="26" customFormat="false" ht="13" hidden="false" customHeight="false" outlineLevel="0" collapsed="false">
      <c r="A26" s="531"/>
      <c r="B26" s="532"/>
      <c r="C26" s="536"/>
      <c r="D26" s="533"/>
    </row>
    <row r="27" customFormat="false" ht="14" hidden="false" customHeight="false" outlineLevel="0" collapsed="false">
      <c r="A27" s="531"/>
      <c r="B27" s="532"/>
      <c r="C27" s="536" t="s">
        <v>738</v>
      </c>
      <c r="D27" s="533" t="s">
        <v>739</v>
      </c>
    </row>
    <row r="28" customFormat="false" ht="14" hidden="false" customHeight="false" outlineLevel="0" collapsed="false">
      <c r="A28" s="531"/>
      <c r="B28" s="532"/>
      <c r="C28" s="537"/>
      <c r="D28" s="533" t="s">
        <v>740</v>
      </c>
    </row>
    <row r="29" customFormat="false" ht="13" hidden="false" customHeight="false" outlineLevel="0" collapsed="false">
      <c r="A29" s="524" t="s">
        <v>741</v>
      </c>
      <c r="B29" s="525"/>
      <c r="C29" s="525"/>
      <c r="D29" s="525"/>
    </row>
    <row r="30" customFormat="false" ht="32" hidden="false" customHeight="true" outlineLevel="0" collapsed="false">
      <c r="A30" s="531"/>
      <c r="B30" s="532" t="s">
        <v>742</v>
      </c>
      <c r="C30" s="532"/>
      <c r="D30" s="532"/>
    </row>
    <row r="31" customFormat="false" ht="13" hidden="false" customHeight="false" outlineLevel="0" collapsed="false">
      <c r="A31" s="531"/>
      <c r="B31" s="532"/>
      <c r="C31" s="532"/>
      <c r="D31" s="532"/>
    </row>
    <row r="32" customFormat="false" ht="34" hidden="false" customHeight="true" outlineLevel="0" collapsed="false">
      <c r="A32" s="531"/>
      <c r="B32" s="532" t="s">
        <v>743</v>
      </c>
      <c r="C32" s="532"/>
      <c r="D32" s="532"/>
    </row>
    <row r="33" customFormat="false" ht="15" hidden="false" customHeight="false" outlineLevel="0" collapsed="false">
      <c r="A33" s="531"/>
      <c r="B33" s="533"/>
      <c r="C33" s="534" t="s">
        <v>733</v>
      </c>
      <c r="D33" s="535" t="s">
        <v>734</v>
      </c>
    </row>
    <row r="34" customFormat="false" ht="14" hidden="false" customHeight="false" outlineLevel="0" collapsed="false">
      <c r="A34" s="531"/>
      <c r="B34" s="532"/>
      <c r="C34" s="536" t="s">
        <v>744</v>
      </c>
      <c r="D34" s="533" t="s">
        <v>744</v>
      </c>
    </row>
    <row r="35" customFormat="false" ht="14" hidden="false" customHeight="false" outlineLevel="0" collapsed="false">
      <c r="A35" s="531"/>
      <c r="B35" s="532"/>
      <c r="C35" s="536" t="s">
        <v>745</v>
      </c>
      <c r="D35" s="533" t="s">
        <v>746</v>
      </c>
    </row>
    <row r="36" customFormat="false" ht="13" hidden="false" customHeight="false" outlineLevel="0" collapsed="false">
      <c r="A36" s="531"/>
      <c r="B36" s="532"/>
      <c r="C36" s="536"/>
      <c r="D36" s="533"/>
    </row>
    <row r="37" customFormat="false" ht="14" hidden="false" customHeight="false" outlineLevel="0" collapsed="false">
      <c r="A37" s="531"/>
      <c r="B37" s="532"/>
      <c r="C37" s="536" t="s">
        <v>747</v>
      </c>
      <c r="D37" s="533" t="s">
        <v>748</v>
      </c>
    </row>
    <row r="38" customFormat="false" ht="14" hidden="false" customHeight="false" outlineLevel="0" collapsed="false">
      <c r="A38" s="531"/>
      <c r="B38" s="532"/>
      <c r="C38" s="536" t="s">
        <v>749</v>
      </c>
      <c r="D38" s="533" t="s">
        <v>750</v>
      </c>
    </row>
    <row r="39" customFormat="false" ht="13" hidden="false" customHeight="false" outlineLevel="0" collapsed="false">
      <c r="A39" s="531"/>
      <c r="B39" s="532"/>
      <c r="C39" s="536"/>
      <c r="D39" s="528"/>
    </row>
    <row r="40" customFormat="false" ht="13" hidden="false" customHeight="false" outlineLevel="0" collapsed="false">
      <c r="A40" s="524" t="s">
        <v>751</v>
      </c>
      <c r="B40" s="525"/>
      <c r="C40" s="525"/>
      <c r="D40" s="525"/>
    </row>
    <row r="41" customFormat="false" ht="31" hidden="false" customHeight="true" outlineLevel="0" collapsed="false">
      <c r="A41" s="531"/>
      <c r="B41" s="532" t="s">
        <v>752</v>
      </c>
      <c r="C41" s="532"/>
      <c r="D41" s="532"/>
    </row>
    <row r="42" customFormat="false" ht="13" hidden="false" customHeight="false" outlineLevel="0" collapsed="false">
      <c r="A42" s="524" t="s">
        <v>753</v>
      </c>
      <c r="B42" s="525"/>
      <c r="C42" s="525"/>
      <c r="D42" s="525"/>
    </row>
    <row r="43" customFormat="false" ht="13" hidden="false" customHeight="true" outlineLevel="0" collapsed="false">
      <c r="A43" s="531"/>
      <c r="B43" s="532" t="s">
        <v>754</v>
      </c>
      <c r="C43" s="532"/>
      <c r="D43" s="532"/>
    </row>
    <row r="44" customFormat="false" ht="13" hidden="false" customHeight="true" outlineLevel="0" collapsed="false">
      <c r="A44" s="531"/>
      <c r="B44" s="538" t="s">
        <v>755</v>
      </c>
      <c r="C44" s="538"/>
      <c r="D44" s="538"/>
    </row>
    <row r="45" customFormat="false" ht="31" hidden="false" customHeight="true" outlineLevel="0" collapsed="false">
      <c r="A45" s="531"/>
      <c r="B45" s="538" t="s">
        <v>756</v>
      </c>
      <c r="C45" s="538"/>
      <c r="D45" s="538"/>
    </row>
    <row r="46" customFormat="false" ht="30" hidden="false" customHeight="true" outlineLevel="0" collapsed="false">
      <c r="A46" s="531"/>
      <c r="B46" s="538" t="s">
        <v>757</v>
      </c>
      <c r="C46" s="538"/>
      <c r="D46" s="538"/>
    </row>
    <row r="47" customFormat="false" ht="31" hidden="false" customHeight="true" outlineLevel="0" collapsed="false">
      <c r="A47" s="531"/>
      <c r="B47" s="538" t="s">
        <v>758</v>
      </c>
      <c r="C47" s="538"/>
      <c r="D47" s="538"/>
    </row>
    <row r="48" customFormat="false" ht="47" hidden="false" customHeight="true" outlineLevel="0" collapsed="false">
      <c r="A48" s="531"/>
      <c r="B48" s="538" t="s">
        <v>759</v>
      </c>
      <c r="C48" s="538"/>
      <c r="D48" s="538"/>
    </row>
    <row r="49" customFormat="false" ht="13" hidden="false" customHeight="true" outlineLevel="0" collapsed="false">
      <c r="A49" s="531"/>
      <c r="B49" s="532" t="s">
        <v>760</v>
      </c>
      <c r="C49" s="532"/>
      <c r="D49" s="532"/>
    </row>
    <row r="50" customFormat="false" ht="13" hidden="false" customHeight="false" outlineLevel="0" collapsed="false">
      <c r="A50" s="524" t="s">
        <v>761</v>
      </c>
      <c r="B50" s="525"/>
      <c r="C50" s="525"/>
      <c r="D50" s="525"/>
    </row>
    <row r="51" customFormat="false" ht="36" hidden="false" customHeight="true" outlineLevel="0" collapsed="false">
      <c r="A51" s="531"/>
      <c r="B51" s="532" t="s">
        <v>762</v>
      </c>
      <c r="C51" s="532"/>
      <c r="D51" s="532"/>
    </row>
    <row r="52" customFormat="false" ht="13" hidden="false" customHeight="false" outlineLevel="0" collapsed="false">
      <c r="A52" s="531"/>
      <c r="B52" s="532"/>
      <c r="C52" s="532"/>
      <c r="D52" s="532"/>
    </row>
    <row r="53" customFormat="false" ht="13" hidden="false" customHeight="true" outlineLevel="0" collapsed="false">
      <c r="A53" s="531"/>
      <c r="B53" s="532" t="s">
        <v>763</v>
      </c>
      <c r="C53" s="532"/>
      <c r="D53" s="532"/>
    </row>
    <row r="54" customFormat="false" ht="15" hidden="false" customHeight="false" outlineLevel="0" collapsed="false">
      <c r="A54" s="531"/>
      <c r="B54" s="533"/>
      <c r="C54" s="535" t="s">
        <v>722</v>
      </c>
    </row>
    <row r="55" customFormat="false" ht="14" hidden="false" customHeight="false" outlineLevel="0" collapsed="false">
      <c r="A55" s="531"/>
      <c r="B55" s="533"/>
      <c r="C55" s="533" t="s">
        <v>764</v>
      </c>
    </row>
    <row r="56" customFormat="false" ht="13" hidden="false" customHeight="false" outlineLevel="0" collapsed="false">
      <c r="A56" s="531"/>
      <c r="B56" s="532"/>
      <c r="C56" s="532"/>
      <c r="D56" s="532"/>
    </row>
    <row r="57" customFormat="false" ht="33" hidden="false" customHeight="true" outlineLevel="0" collapsed="false">
      <c r="A57" s="531"/>
      <c r="B57" s="532" t="s">
        <v>765</v>
      </c>
      <c r="C57" s="532"/>
      <c r="D57" s="532"/>
    </row>
    <row r="58" customFormat="false" ht="15" hidden="false" customHeight="false" outlineLevel="0" collapsed="false">
      <c r="A58" s="531"/>
      <c r="B58" s="533"/>
      <c r="C58" s="535" t="s">
        <v>722</v>
      </c>
    </row>
    <row r="59" customFormat="false" ht="14" hidden="false" customHeight="false" outlineLevel="0" collapsed="false">
      <c r="A59" s="531"/>
      <c r="B59" s="532"/>
      <c r="C59" s="533" t="s">
        <v>766</v>
      </c>
    </row>
    <row r="60" customFormat="false" ht="14" hidden="false" customHeight="false" outlineLevel="0" collapsed="false">
      <c r="A60" s="531"/>
      <c r="B60" s="532"/>
      <c r="C60" s="533" t="s">
        <v>767</v>
      </c>
    </row>
    <row r="61" customFormat="false" ht="13" hidden="false" customHeight="false" outlineLevel="0" collapsed="false">
      <c r="A61" s="531"/>
      <c r="B61" s="532"/>
      <c r="C61" s="532"/>
      <c r="D61" s="532"/>
    </row>
    <row r="62" customFormat="false" ht="13" hidden="false" customHeight="true" outlineLevel="0" collapsed="false">
      <c r="A62" s="531"/>
      <c r="B62" s="532" t="s">
        <v>768</v>
      </c>
      <c r="C62" s="532"/>
      <c r="D62" s="532"/>
    </row>
    <row r="63" customFormat="false" ht="15" hidden="false" customHeight="false" outlineLevel="0" collapsed="false">
      <c r="A63" s="531"/>
      <c r="B63" s="533"/>
      <c r="C63" s="535" t="s">
        <v>722</v>
      </c>
    </row>
    <row r="64" customFormat="false" ht="14" hidden="false" customHeight="false" outlineLevel="0" collapsed="false">
      <c r="A64" s="531"/>
      <c r="B64" s="533"/>
      <c r="C64" s="533" t="s">
        <v>769</v>
      </c>
    </row>
    <row r="65" customFormat="false" ht="13" hidden="false" customHeight="false" outlineLevel="0" collapsed="false">
      <c r="A65" s="531"/>
      <c r="B65" s="532"/>
      <c r="C65" s="532"/>
      <c r="D65" s="532"/>
    </row>
    <row r="66" customFormat="false" ht="34" hidden="false" customHeight="true" outlineLevel="0" collapsed="false">
      <c r="A66" s="531"/>
      <c r="B66" s="532" t="s">
        <v>770</v>
      </c>
      <c r="C66" s="532"/>
      <c r="D66" s="532"/>
    </row>
    <row r="67" customFormat="false" ht="13" hidden="false" customHeight="false" outlineLevel="0" collapsed="false">
      <c r="A67" s="524" t="s">
        <v>771</v>
      </c>
      <c r="B67" s="525"/>
      <c r="C67" s="525"/>
      <c r="D67" s="525"/>
    </row>
    <row r="68" customFormat="false" ht="13" hidden="false" customHeight="true" outlineLevel="0" collapsed="false">
      <c r="A68" s="531"/>
      <c r="B68" s="532" t="s">
        <v>772</v>
      </c>
      <c r="C68" s="532"/>
      <c r="D68" s="532"/>
    </row>
    <row r="69" customFormat="false" ht="13" hidden="false" customHeight="false" outlineLevel="0" collapsed="false">
      <c r="A69" s="524" t="s">
        <v>773</v>
      </c>
      <c r="B69" s="525"/>
      <c r="C69" s="525"/>
      <c r="D69" s="525"/>
    </row>
    <row r="70" customFormat="false" ht="34" hidden="false" customHeight="true" outlineLevel="0" collapsed="false">
      <c r="A70" s="531"/>
      <c r="B70" s="532" t="s">
        <v>774</v>
      </c>
      <c r="C70" s="532"/>
      <c r="D70" s="532"/>
    </row>
    <row r="71" customFormat="false" ht="13" hidden="false" customHeight="false" outlineLevel="0" collapsed="false">
      <c r="A71" s="531"/>
      <c r="B71" s="532"/>
      <c r="C71" s="532"/>
      <c r="D71" s="532"/>
    </row>
    <row r="72" customFormat="false" ht="42" hidden="false" customHeight="true" outlineLevel="0" collapsed="false">
      <c r="A72" s="531"/>
      <c r="B72" s="532" t="s">
        <v>775</v>
      </c>
      <c r="C72" s="532"/>
      <c r="D72" s="532"/>
    </row>
    <row r="73" customFormat="false" ht="13" hidden="false" customHeight="false" outlineLevel="0" collapsed="false">
      <c r="A73" s="524" t="s">
        <v>776</v>
      </c>
      <c r="B73" s="525"/>
      <c r="C73" s="525"/>
      <c r="D73" s="525"/>
    </row>
    <row r="74" customFormat="false" ht="34" hidden="false" customHeight="true" outlineLevel="0" collapsed="false">
      <c r="A74" s="531"/>
      <c r="B74" s="532" t="s">
        <v>777</v>
      </c>
      <c r="C74" s="532"/>
      <c r="D74" s="532"/>
    </row>
    <row r="75" customFormat="false" ht="13" hidden="false" customHeight="true" outlineLevel="0" collapsed="false">
      <c r="A75" s="531"/>
      <c r="B75" s="67" t="s">
        <v>778</v>
      </c>
      <c r="C75" s="67"/>
      <c r="D75" s="67"/>
    </row>
    <row r="76" customFormat="false" ht="13" hidden="false" customHeight="true" outlineLevel="0" collapsed="false">
      <c r="A76" s="531"/>
      <c r="B76" s="67" t="s">
        <v>779</v>
      </c>
      <c r="C76" s="67"/>
      <c r="D76" s="67"/>
    </row>
    <row r="77" customFormat="false" ht="13" hidden="false" customHeight="true" outlineLevel="0" collapsed="false">
      <c r="A77" s="531"/>
      <c r="B77" s="67" t="s">
        <v>780</v>
      </c>
      <c r="C77" s="67"/>
      <c r="D77" s="67"/>
    </row>
    <row r="78" customFormat="false" ht="13" hidden="false" customHeight="true" outlineLevel="0" collapsed="false">
      <c r="A78" s="531"/>
      <c r="B78" s="67" t="s">
        <v>781</v>
      </c>
      <c r="C78" s="67"/>
      <c r="D78" s="67"/>
    </row>
    <row r="79" customFormat="false" ht="13" hidden="false" customHeight="true" outlineLevel="0" collapsed="false">
      <c r="A79" s="531"/>
      <c r="B79" s="67" t="s">
        <v>782</v>
      </c>
      <c r="C79" s="67"/>
      <c r="D79" s="67"/>
    </row>
    <row r="80" customFormat="false" ht="13" hidden="false" customHeight="true" outlineLevel="0" collapsed="false">
      <c r="A80" s="531"/>
      <c r="B80" s="67" t="s">
        <v>783</v>
      </c>
      <c r="C80" s="67"/>
      <c r="D80" s="67"/>
    </row>
    <row r="81" customFormat="false" ht="13" hidden="false" customHeight="true" outlineLevel="0" collapsed="false">
      <c r="A81" s="531"/>
      <c r="B81" s="67" t="s">
        <v>784</v>
      </c>
      <c r="C81" s="67"/>
      <c r="D81" s="67"/>
    </row>
    <row r="82" customFormat="false" ht="26" hidden="false" customHeight="true" outlineLevel="0" collapsed="false">
      <c r="A82" s="531"/>
      <c r="B82" s="106" t="s">
        <v>785</v>
      </c>
      <c r="C82" s="106"/>
      <c r="D82" s="106"/>
    </row>
    <row r="83" customFormat="false" ht="13" hidden="false" customHeight="false" outlineLevel="0" collapsed="false">
      <c r="A83" s="524" t="s">
        <v>786</v>
      </c>
      <c r="B83" s="525"/>
      <c r="C83" s="525"/>
      <c r="D83" s="525"/>
    </row>
    <row r="84" customFormat="false" ht="48" hidden="false" customHeight="true" outlineLevel="0" collapsed="false">
      <c r="A84" s="531"/>
      <c r="B84" s="532" t="s">
        <v>787</v>
      </c>
      <c r="C84" s="532"/>
      <c r="D84" s="532"/>
    </row>
  </sheetData>
  <sheetProtection sheet="true" objects="true" scenarios="true"/>
  <mergeCells count="48">
    <mergeCell ref="A1:D1"/>
    <mergeCell ref="A2:D2"/>
    <mergeCell ref="A3:D3"/>
    <mergeCell ref="B5:D5"/>
    <mergeCell ref="B7:B11"/>
    <mergeCell ref="B12:D12"/>
    <mergeCell ref="B13:D13"/>
    <mergeCell ref="B15:D15"/>
    <mergeCell ref="B17:B18"/>
    <mergeCell ref="B20:D20"/>
    <mergeCell ref="B22:D22"/>
    <mergeCell ref="B24:B28"/>
    <mergeCell ref="B30:D30"/>
    <mergeCell ref="B31:D31"/>
    <mergeCell ref="B32:D32"/>
    <mergeCell ref="B34:B39"/>
    <mergeCell ref="B41:D41"/>
    <mergeCell ref="B43:D43"/>
    <mergeCell ref="B44:D44"/>
    <mergeCell ref="B45:D45"/>
    <mergeCell ref="B46:D46"/>
    <mergeCell ref="B47:D47"/>
    <mergeCell ref="B48:D48"/>
    <mergeCell ref="B49:D49"/>
    <mergeCell ref="B51:D51"/>
    <mergeCell ref="B52:D52"/>
    <mergeCell ref="B53:D53"/>
    <mergeCell ref="B56:D56"/>
    <mergeCell ref="B57:D57"/>
    <mergeCell ref="B59:B60"/>
    <mergeCell ref="B61:D61"/>
    <mergeCell ref="B62:D62"/>
    <mergeCell ref="B65:D65"/>
    <mergeCell ref="B66:D66"/>
    <mergeCell ref="B68:D68"/>
    <mergeCell ref="B70:D70"/>
    <mergeCell ref="B71:D71"/>
    <mergeCell ref="B72:D72"/>
    <mergeCell ref="B74:D74"/>
    <mergeCell ref="B75:D75"/>
    <mergeCell ref="B76:D76"/>
    <mergeCell ref="B77:D77"/>
    <mergeCell ref="B78:D78"/>
    <mergeCell ref="B79:D79"/>
    <mergeCell ref="B80:D80"/>
    <mergeCell ref="B81:D81"/>
    <mergeCell ref="B82:D82"/>
    <mergeCell ref="B84:D84"/>
  </mergeCells>
  <printOptions headings="false" gridLines="false" gridLinesSet="true" horizontalCentered="false" verticalCentered="false"/>
  <pageMargins left="0.7" right="0.7" top="0.75" bottom="0.75"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68"/>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10.84765625" defaultRowHeight="13" zeroHeight="false" outlineLevelRow="0" outlineLevelCol="0"/>
  <cols>
    <col collapsed="false" customWidth="true" hidden="false" outlineLevel="0" max="1" min="1" style="251" width="5.16"/>
    <col collapsed="false" customWidth="true" hidden="false" outlineLevel="0" max="2" min="2" style="46" width="3.83"/>
    <col collapsed="false" customWidth="true" hidden="false" outlineLevel="0" max="3" min="3" style="46" width="62.16"/>
    <col collapsed="false" customWidth="true" hidden="false" outlineLevel="0" max="4" min="4" style="46" width="25.16"/>
    <col collapsed="false" customWidth="true" hidden="false" outlineLevel="0" max="5" min="5" style="46" width="14.83"/>
    <col collapsed="false" customWidth="false" hidden="false" outlineLevel="0" max="1024" min="6" style="46" width="10.84"/>
  </cols>
  <sheetData>
    <row r="1" s="539" customFormat="true" ht="20" hidden="false" customHeight="false" outlineLevel="0" collapsed="false">
      <c r="A1" s="230" t="s">
        <v>788</v>
      </c>
      <c r="B1" s="230"/>
      <c r="C1" s="230"/>
      <c r="D1" s="230"/>
      <c r="E1" s="237"/>
      <c r="F1" s="237"/>
    </row>
    <row r="2" customFormat="false" ht="13" hidden="false" customHeight="false" outlineLevel="0" collapsed="false">
      <c r="A2" s="46" t="s">
        <v>789</v>
      </c>
    </row>
    <row r="3" s="46" customFormat="true" ht="13" hidden="false" customHeight="false" outlineLevel="0" collapsed="false"/>
    <row r="4" customFormat="false" ht="13" hidden="false" customHeight="false" outlineLevel="0" collapsed="false">
      <c r="A4" s="251" t="s">
        <v>790</v>
      </c>
    </row>
    <row r="7" customFormat="false" ht="14" hidden="false" customHeight="true" outlineLevel="0" collapsed="false">
      <c r="C7" s="535" t="s">
        <v>791</v>
      </c>
      <c r="D7" s="535"/>
    </row>
    <row r="8" customFormat="false" ht="15" hidden="false" customHeight="false" outlineLevel="0" collapsed="false">
      <c r="C8" s="540" t="s">
        <v>723</v>
      </c>
      <c r="D8" s="533" t="s">
        <v>792</v>
      </c>
    </row>
    <row r="9" customFormat="false" ht="15" hidden="false" customHeight="false" outlineLevel="0" collapsed="false">
      <c r="C9" s="540" t="s">
        <v>793</v>
      </c>
      <c r="D9" s="533" t="s">
        <v>792</v>
      </c>
    </row>
    <row r="10" customFormat="false" ht="15" hidden="false" customHeight="false" outlineLevel="0" collapsed="false">
      <c r="C10" s="540" t="s">
        <v>794</v>
      </c>
      <c r="D10" s="533" t="s">
        <v>792</v>
      </c>
    </row>
    <row r="11" customFormat="false" ht="15" hidden="false" customHeight="false" outlineLevel="0" collapsed="false">
      <c r="C11" s="540" t="s">
        <v>795</v>
      </c>
      <c r="D11" s="533" t="s">
        <v>792</v>
      </c>
    </row>
    <row r="12" customFormat="false" ht="15" hidden="false" customHeight="false" outlineLevel="0" collapsed="false">
      <c r="C12" s="540" t="s">
        <v>796</v>
      </c>
      <c r="D12" s="533" t="s">
        <v>792</v>
      </c>
    </row>
    <row r="13" customFormat="false" ht="15" hidden="false" customHeight="false" outlineLevel="0" collapsed="false">
      <c r="C13" s="540" t="s">
        <v>723</v>
      </c>
      <c r="D13" s="533" t="s">
        <v>792</v>
      </c>
    </row>
    <row r="14" customFormat="false" ht="14" hidden="false" customHeight="false" outlineLevel="0" collapsed="false">
      <c r="C14" s="541" t="s">
        <v>797</v>
      </c>
      <c r="D14" s="533" t="s">
        <v>798</v>
      </c>
    </row>
    <row r="15" customFormat="false" ht="14" hidden="false" customHeight="false" outlineLevel="0" collapsed="false">
      <c r="C15" s="541" t="s">
        <v>799</v>
      </c>
      <c r="D15" s="533" t="s">
        <v>798</v>
      </c>
    </row>
    <row r="16" customFormat="false" ht="14" hidden="false" customHeight="false" outlineLevel="0" collapsed="false">
      <c r="C16" s="541"/>
      <c r="D16" s="533" t="s">
        <v>800</v>
      </c>
    </row>
    <row r="17" customFormat="false" ht="14" hidden="false" customHeight="false" outlineLevel="0" collapsed="false">
      <c r="C17" s="541" t="s">
        <v>801</v>
      </c>
      <c r="D17" s="533" t="s">
        <v>802</v>
      </c>
    </row>
    <row r="18" customFormat="false" ht="14" hidden="false" customHeight="false" outlineLevel="0" collapsed="false">
      <c r="C18" s="541" t="s">
        <v>803</v>
      </c>
      <c r="D18" s="533" t="s">
        <v>798</v>
      </c>
    </row>
    <row r="19" customFormat="false" ht="14" hidden="false" customHeight="false" outlineLevel="0" collapsed="false">
      <c r="C19" s="541" t="s">
        <v>804</v>
      </c>
      <c r="D19" s="533" t="s">
        <v>798</v>
      </c>
    </row>
    <row r="20" customFormat="false" ht="14" hidden="false" customHeight="false" outlineLevel="0" collapsed="false">
      <c r="C20" s="541" t="s">
        <v>805</v>
      </c>
      <c r="D20" s="533" t="s">
        <v>798</v>
      </c>
    </row>
    <row r="21" customFormat="false" ht="14" hidden="false" customHeight="false" outlineLevel="0" collapsed="false">
      <c r="C21" s="541" t="s">
        <v>806</v>
      </c>
      <c r="D21" s="533" t="s">
        <v>798</v>
      </c>
    </row>
    <row r="22" customFormat="false" ht="14" hidden="false" customHeight="false" outlineLevel="0" collapsed="false">
      <c r="C22" s="541" t="s">
        <v>807</v>
      </c>
      <c r="D22" s="533" t="s">
        <v>798</v>
      </c>
    </row>
    <row r="23" customFormat="false" ht="14" hidden="false" customHeight="false" outlineLevel="0" collapsed="false">
      <c r="C23" s="541" t="s">
        <v>808</v>
      </c>
      <c r="D23" s="533" t="s">
        <v>798</v>
      </c>
    </row>
    <row r="24" customFormat="false" ht="14" hidden="false" customHeight="false" outlineLevel="0" collapsed="false">
      <c r="C24" s="541"/>
      <c r="D24" s="533" t="s">
        <v>800</v>
      </c>
    </row>
    <row r="25" customFormat="false" ht="14" hidden="false" customHeight="false" outlineLevel="0" collapsed="false">
      <c r="C25" s="541" t="s">
        <v>809</v>
      </c>
      <c r="D25" s="533" t="s">
        <v>802</v>
      </c>
    </row>
    <row r="26" customFormat="false" ht="14" hidden="false" customHeight="false" outlineLevel="0" collapsed="false">
      <c r="C26" s="541" t="s">
        <v>810</v>
      </c>
      <c r="D26" s="533" t="s">
        <v>798</v>
      </c>
    </row>
    <row r="27" customFormat="false" ht="14" hidden="false" customHeight="false" outlineLevel="0" collapsed="false">
      <c r="C27" s="541" t="s">
        <v>811</v>
      </c>
      <c r="D27" s="533" t="s">
        <v>798</v>
      </c>
    </row>
    <row r="28" customFormat="false" ht="14" hidden="false" customHeight="false" outlineLevel="0" collapsed="false">
      <c r="C28" s="541" t="s">
        <v>812</v>
      </c>
      <c r="D28" s="533" t="s">
        <v>798</v>
      </c>
    </row>
    <row r="29" customFormat="false" ht="14" hidden="false" customHeight="false" outlineLevel="0" collapsed="false">
      <c r="C29" s="541" t="s">
        <v>813</v>
      </c>
      <c r="D29" s="533" t="s">
        <v>798</v>
      </c>
    </row>
    <row r="30" customFormat="false" ht="14" hidden="false" customHeight="false" outlineLevel="0" collapsed="false">
      <c r="C30" s="541" t="s">
        <v>814</v>
      </c>
      <c r="D30" s="533" t="s">
        <v>798</v>
      </c>
    </row>
    <row r="31" customFormat="false" ht="14" hidden="false" customHeight="false" outlineLevel="0" collapsed="false">
      <c r="C31" s="541" t="s">
        <v>815</v>
      </c>
      <c r="D31" s="533" t="s">
        <v>798</v>
      </c>
    </row>
    <row r="32" customFormat="false" ht="14" hidden="false" customHeight="false" outlineLevel="0" collapsed="false">
      <c r="C32" s="541" t="s">
        <v>816</v>
      </c>
      <c r="D32" s="533" t="s">
        <v>800</v>
      </c>
    </row>
    <row r="33" customFormat="false" ht="14" hidden="false" customHeight="false" outlineLevel="0" collapsed="false">
      <c r="C33" s="541" t="s">
        <v>817</v>
      </c>
      <c r="D33" s="533" t="s">
        <v>798</v>
      </c>
    </row>
    <row r="34" customFormat="false" ht="14" hidden="false" customHeight="false" outlineLevel="0" collapsed="false">
      <c r="C34" s="541" t="s">
        <v>818</v>
      </c>
      <c r="D34" s="533" t="s">
        <v>798</v>
      </c>
    </row>
    <row r="35" customFormat="false" ht="14" hidden="false" customHeight="false" outlineLevel="0" collapsed="false">
      <c r="C35" s="541"/>
      <c r="D35" s="533" t="s">
        <v>800</v>
      </c>
    </row>
    <row r="36" customFormat="false" ht="14" hidden="false" customHeight="false" outlineLevel="0" collapsed="false">
      <c r="C36" s="541" t="s">
        <v>819</v>
      </c>
      <c r="D36" s="533" t="s">
        <v>802</v>
      </c>
    </row>
    <row r="37" customFormat="false" ht="14" hidden="false" customHeight="false" outlineLevel="0" collapsed="false">
      <c r="C37" s="541" t="s">
        <v>820</v>
      </c>
      <c r="D37" s="533" t="s">
        <v>802</v>
      </c>
    </row>
    <row r="38" customFormat="false" ht="14" hidden="false" customHeight="false" outlineLevel="0" collapsed="false">
      <c r="C38" s="541" t="s">
        <v>821</v>
      </c>
      <c r="D38" s="533" t="s">
        <v>798</v>
      </c>
    </row>
    <row r="39" customFormat="false" ht="14" hidden="false" customHeight="false" outlineLevel="0" collapsed="false">
      <c r="C39" s="541" t="s">
        <v>822</v>
      </c>
      <c r="D39" s="533" t="s">
        <v>798</v>
      </c>
    </row>
    <row r="40" customFormat="false" ht="14" hidden="false" customHeight="false" outlineLevel="0" collapsed="false">
      <c r="C40" s="541" t="s">
        <v>823</v>
      </c>
      <c r="D40" s="533" t="s">
        <v>798</v>
      </c>
    </row>
    <row r="41" customFormat="false" ht="14" hidden="false" customHeight="false" outlineLevel="0" collapsed="false">
      <c r="C41" s="541" t="s">
        <v>824</v>
      </c>
      <c r="D41" s="533" t="s">
        <v>798</v>
      </c>
    </row>
    <row r="42" customFormat="false" ht="14" hidden="false" customHeight="false" outlineLevel="0" collapsed="false">
      <c r="C42" s="541" t="s">
        <v>825</v>
      </c>
      <c r="D42" s="533" t="s">
        <v>798</v>
      </c>
    </row>
    <row r="43" customFormat="false" ht="14" hidden="false" customHeight="false" outlineLevel="0" collapsed="false">
      <c r="C43" s="541" t="s">
        <v>826</v>
      </c>
      <c r="D43" s="533" t="s">
        <v>798</v>
      </c>
    </row>
    <row r="44" customFormat="false" ht="14" hidden="false" customHeight="false" outlineLevel="0" collapsed="false">
      <c r="C44" s="541"/>
      <c r="D44" s="533" t="s">
        <v>800</v>
      </c>
    </row>
    <row r="45" customFormat="false" ht="14" hidden="false" customHeight="false" outlineLevel="0" collapsed="false">
      <c r="C45" s="541" t="s">
        <v>827</v>
      </c>
      <c r="D45" s="533" t="s">
        <v>798</v>
      </c>
    </row>
    <row r="46" customFormat="false" ht="14" hidden="false" customHeight="false" outlineLevel="0" collapsed="false">
      <c r="C46" s="541" t="s">
        <v>828</v>
      </c>
      <c r="D46" s="533" t="s">
        <v>798</v>
      </c>
    </row>
    <row r="47" customFormat="false" ht="14" hidden="false" customHeight="false" outlineLevel="0" collapsed="false">
      <c r="C47" s="541" t="s">
        <v>829</v>
      </c>
      <c r="D47" s="533" t="s">
        <v>798</v>
      </c>
    </row>
    <row r="48" customFormat="false" ht="14" hidden="false" customHeight="false" outlineLevel="0" collapsed="false">
      <c r="C48" s="541" t="s">
        <v>830</v>
      </c>
      <c r="D48" s="533" t="s">
        <v>798</v>
      </c>
    </row>
    <row r="49" customFormat="false" ht="14" hidden="false" customHeight="false" outlineLevel="0" collapsed="false">
      <c r="C49" s="541" t="s">
        <v>831</v>
      </c>
      <c r="D49" s="533" t="s">
        <v>798</v>
      </c>
    </row>
    <row r="50" customFormat="false" ht="14" hidden="false" customHeight="false" outlineLevel="0" collapsed="false">
      <c r="C50" s="541" t="s">
        <v>832</v>
      </c>
      <c r="D50" s="533" t="s">
        <v>798</v>
      </c>
    </row>
    <row r="52" customFormat="false" ht="14" hidden="false" customHeight="true" outlineLevel="0" collapsed="false">
      <c r="C52" s="535"/>
      <c r="D52" s="535"/>
      <c r="E52" s="535"/>
    </row>
    <row r="53" customFormat="false" ht="13" hidden="false" customHeight="false" outlineLevel="0" collapsed="false">
      <c r="C53" s="528"/>
      <c r="D53" s="533"/>
    </row>
    <row r="54" customFormat="false" ht="14" hidden="false" customHeight="false" outlineLevel="0" collapsed="false">
      <c r="C54" s="528"/>
      <c r="D54" s="533" t="s">
        <v>833</v>
      </c>
      <c r="E54" s="542" t="n">
        <v>28</v>
      </c>
    </row>
    <row r="55" customFormat="false" ht="13" hidden="false" customHeight="false" outlineLevel="0" collapsed="false">
      <c r="D55" s="46" t="s">
        <v>834</v>
      </c>
      <c r="E55" s="542" t="n">
        <v>3</v>
      </c>
    </row>
    <row r="56" customFormat="false" ht="13" hidden="false" customHeight="false" outlineLevel="0" collapsed="false">
      <c r="E56" s="542"/>
    </row>
    <row r="57" customFormat="false" ht="13" hidden="false" customHeight="false" outlineLevel="0" collapsed="false">
      <c r="D57" s="61" t="s">
        <v>835</v>
      </c>
      <c r="E57" s="542"/>
    </row>
    <row r="58" customFormat="false" ht="13" hidden="false" customHeight="false" outlineLevel="0" collapsed="false">
      <c r="D58" s="543" t="s">
        <v>836</v>
      </c>
      <c r="E58" s="542" t="s">
        <v>837</v>
      </c>
    </row>
    <row r="59" customFormat="false" ht="13" hidden="false" customHeight="false" outlineLevel="0" collapsed="false">
      <c r="D59" s="543" t="s">
        <v>838</v>
      </c>
      <c r="E59" s="542" t="n">
        <v>1</v>
      </c>
    </row>
    <row r="60" customFormat="false" ht="13" hidden="false" customHeight="false" outlineLevel="0" collapsed="false">
      <c r="D60" s="543" t="s">
        <v>839</v>
      </c>
      <c r="E60" s="542" t="n">
        <v>14</v>
      </c>
    </row>
    <row r="61" customFormat="false" ht="13" hidden="false" customHeight="false" outlineLevel="0" collapsed="false">
      <c r="D61" s="61" t="s">
        <v>840</v>
      </c>
      <c r="E61" s="542"/>
    </row>
    <row r="62" customFormat="false" ht="13" hidden="false" customHeight="false" outlineLevel="0" collapsed="false">
      <c r="D62" s="543" t="s">
        <v>836</v>
      </c>
      <c r="E62" s="542" t="s">
        <v>841</v>
      </c>
    </row>
    <row r="63" customFormat="false" ht="13" hidden="false" customHeight="false" outlineLevel="0" collapsed="false">
      <c r="D63" s="543" t="s">
        <v>838</v>
      </c>
      <c r="E63" s="542" t="n">
        <v>1</v>
      </c>
    </row>
    <row r="64" customFormat="false" ht="13" hidden="false" customHeight="false" outlineLevel="0" collapsed="false">
      <c r="D64" s="543" t="s">
        <v>839</v>
      </c>
      <c r="E64" s="542" t="n">
        <v>6</v>
      </c>
    </row>
    <row r="65" customFormat="false" ht="13" hidden="false" customHeight="false" outlineLevel="0" collapsed="false">
      <c r="D65" s="61" t="s">
        <v>842</v>
      </c>
      <c r="E65" s="542"/>
    </row>
    <row r="66" customFormat="false" ht="13" hidden="false" customHeight="false" outlineLevel="0" collapsed="false">
      <c r="D66" s="543" t="s">
        <v>836</v>
      </c>
      <c r="E66" s="542" t="s">
        <v>843</v>
      </c>
    </row>
    <row r="67" customFormat="false" ht="13" hidden="false" customHeight="false" outlineLevel="0" collapsed="false">
      <c r="D67" s="543" t="s">
        <v>838</v>
      </c>
      <c r="E67" s="542" t="n">
        <v>1</v>
      </c>
    </row>
    <row r="68" customFormat="false" ht="13" hidden="false" customHeight="false" outlineLevel="0" collapsed="false">
      <c r="D68" s="543" t="s">
        <v>839</v>
      </c>
      <c r="E68" s="542" t="n">
        <v>6</v>
      </c>
    </row>
  </sheetData>
  <sheetProtection sheet="true" objects="true" scenarios="true"/>
  <mergeCells count="2">
    <mergeCell ref="A1:D1"/>
    <mergeCell ref="C7:D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6.34375" defaultRowHeight="13" zeroHeight="false" outlineLevelRow="0" outlineLevelCol="0"/>
  <cols>
    <col collapsed="false" customWidth="true" hidden="false" outlineLevel="0" max="5" min="1" style="544" width="8.67"/>
    <col collapsed="false" customWidth="true" hidden="false" outlineLevel="0" max="6" min="6" style="544" width="9.83"/>
    <col collapsed="false" customWidth="true" hidden="false" outlineLevel="0" max="8" min="7" style="544" width="8.67"/>
    <col collapsed="false" customWidth="false" hidden="false" outlineLevel="0" max="1024" min="9" style="544" width="6.34"/>
  </cols>
  <sheetData>
    <row r="1" s="24" customFormat="true" ht="20" hidden="false" customHeight="false" outlineLevel="0" collapsed="false">
      <c r="A1" s="230" t="s">
        <v>326</v>
      </c>
      <c r="B1" s="230"/>
      <c r="C1" s="230"/>
    </row>
    <row r="2" s="24" customFormat="true" ht="42" hidden="false" customHeight="true" outlineLevel="0" collapsed="false">
      <c r="A2" s="545" t="s">
        <v>844</v>
      </c>
      <c r="B2" s="545"/>
      <c r="C2" s="545"/>
      <c r="D2" s="545"/>
      <c r="E2" s="545"/>
      <c r="F2" s="545"/>
      <c r="G2" s="545"/>
      <c r="H2" s="545"/>
    </row>
    <row r="3" customFormat="false" ht="13" hidden="false" customHeight="false" outlineLevel="0" collapsed="false">
      <c r="A3" s="546" t="s">
        <v>845</v>
      </c>
    </row>
  </sheetData>
  <sheetProtection sheet="true" objects="true" scenarios="true"/>
  <mergeCells count="2">
    <mergeCell ref="A1:C1"/>
    <mergeCell ref="A2:H2"/>
  </mergeCell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0.6875" defaultRowHeight="13" zeroHeight="false" outlineLevelRow="0" outlineLevelCol="0"/>
  <cols>
    <col collapsed="false" customWidth="true" hidden="false" outlineLevel="0" max="1" min="1" style="0" width="9.33"/>
    <col collapsed="false" customWidth="true" hidden="false" outlineLevel="0" max="2" min="2" style="0" width="17.67"/>
    <col collapsed="false" customWidth="true" hidden="false" outlineLevel="0" max="3" min="3" style="0" width="40.5"/>
    <col collapsed="false" customWidth="true" hidden="false" outlineLevel="0" max="4" min="4" style="0" width="5.16"/>
    <col collapsed="false" customWidth="true" hidden="false" outlineLevel="0" max="6" min="6" style="0" width="14.5"/>
    <col collapsed="false" customWidth="true" hidden="false" outlineLevel="0" max="8" min="8" style="0" width="12.17"/>
  </cols>
  <sheetData>
    <row r="1" s="24" customFormat="true" ht="20" hidden="false" customHeight="false" outlineLevel="0" collapsed="false">
      <c r="A1" s="547" t="s">
        <v>846</v>
      </c>
      <c r="B1" s="547" t="s">
        <v>248</v>
      </c>
      <c r="C1" s="548"/>
      <c r="D1" s="268" t="s">
        <v>248</v>
      </c>
      <c r="E1" s="268" t="s">
        <v>248</v>
      </c>
      <c r="F1" s="268" t="s">
        <v>248</v>
      </c>
      <c r="G1" s="23" t="n">
        <f aca="false">Description!I5</f>
        <v>0</v>
      </c>
      <c r="H1" s="23"/>
      <c r="I1" s="23" t="s">
        <v>248</v>
      </c>
      <c r="J1" s="23" t="s">
        <v>248</v>
      </c>
      <c r="K1" s="23" t="s">
        <v>248</v>
      </c>
    </row>
    <row r="2" s="24" customFormat="true" ht="13" hidden="false" customHeight="false" outlineLevel="0" collapsed="false">
      <c r="A2" s="268" t="s">
        <v>455</v>
      </c>
      <c r="B2" s="549" t="n">
        <v>36526</v>
      </c>
      <c r="C2" s="549"/>
      <c r="D2" s="268" t="s">
        <v>248</v>
      </c>
      <c r="E2" s="268" t="s">
        <v>456</v>
      </c>
      <c r="F2" s="268" t="s">
        <v>457</v>
      </c>
      <c r="G2" s="550" t="n">
        <v>1</v>
      </c>
      <c r="H2" s="550"/>
      <c r="I2" s="23"/>
      <c r="J2" s="551" t="n">
        <f aca="true">TODAY()</f>
        <v>44462</v>
      </c>
    </row>
    <row r="3" s="24" customFormat="true" ht="13" hidden="false" customHeight="false" outlineLevel="0" collapsed="false">
      <c r="A3" s="268" t="s">
        <v>458</v>
      </c>
      <c r="B3" s="549" t="n">
        <v>73051</v>
      </c>
      <c r="C3" s="549"/>
      <c r="D3" s="268" t="s">
        <v>248</v>
      </c>
      <c r="E3" s="268" t="s">
        <v>248</v>
      </c>
      <c r="F3" s="268" t="s">
        <v>459</v>
      </c>
      <c r="G3" s="550" t="n">
        <v>0.95</v>
      </c>
      <c r="H3" s="550"/>
      <c r="I3" s="23"/>
      <c r="J3" s="23"/>
    </row>
    <row r="4" s="24" customFormat="true" ht="13" hidden="false" customHeight="false" outlineLevel="0" collapsed="false">
      <c r="A4" s="268" t="s">
        <v>460</v>
      </c>
      <c r="B4" s="552" t="s">
        <v>56</v>
      </c>
      <c r="C4" s="268"/>
      <c r="D4" s="552" t="s">
        <v>847</v>
      </c>
      <c r="E4" s="268" t="s">
        <v>248</v>
      </c>
      <c r="F4" s="268" t="s">
        <v>461</v>
      </c>
      <c r="G4" s="550" t="n">
        <v>0.9</v>
      </c>
      <c r="H4" s="550"/>
      <c r="I4" s="23"/>
      <c r="J4" s="23"/>
    </row>
    <row r="5" s="24" customFormat="true" ht="13" hidden="false" customHeight="false" outlineLevel="0" collapsed="false">
      <c r="A5" s="268" t="s">
        <v>248</v>
      </c>
      <c r="B5" s="552" t="s">
        <v>848</v>
      </c>
      <c r="C5" s="268"/>
      <c r="D5" s="552" t="s">
        <v>849</v>
      </c>
      <c r="E5" s="268" t="s">
        <v>248</v>
      </c>
      <c r="F5" s="268" t="s">
        <v>462</v>
      </c>
      <c r="G5" s="550" t="n">
        <v>0.85</v>
      </c>
      <c r="H5" s="550"/>
      <c r="I5" s="23"/>
      <c r="J5" s="23"/>
    </row>
    <row r="6" s="24" customFormat="true" ht="13" hidden="false" customHeight="false" outlineLevel="0" collapsed="false">
      <c r="A6" s="268" t="s">
        <v>248</v>
      </c>
      <c r="B6" s="552" t="s">
        <v>69</v>
      </c>
      <c r="C6" s="268"/>
      <c r="D6" s="552" t="s">
        <v>850</v>
      </c>
      <c r="E6" s="268" t="s">
        <v>248</v>
      </c>
      <c r="F6" s="268" t="s">
        <v>464</v>
      </c>
      <c r="G6" s="550" t="n">
        <v>0.8</v>
      </c>
      <c r="H6" s="550"/>
      <c r="I6" s="23"/>
      <c r="J6" s="23"/>
    </row>
    <row r="7" s="24" customFormat="true" ht="13" hidden="false" customHeight="false" outlineLevel="0" collapsed="false">
      <c r="A7" s="268" t="s">
        <v>248</v>
      </c>
      <c r="B7" s="552" t="s">
        <v>851</v>
      </c>
      <c r="C7" s="268"/>
      <c r="D7" s="552" t="s">
        <v>852</v>
      </c>
      <c r="E7" s="268" t="s">
        <v>248</v>
      </c>
      <c r="F7" s="268" t="s">
        <v>465</v>
      </c>
      <c r="G7" s="550" t="n">
        <v>0.75</v>
      </c>
      <c r="H7" s="550"/>
      <c r="I7" s="23"/>
      <c r="J7" s="23"/>
    </row>
    <row r="8" s="24" customFormat="true" ht="13" hidden="false" customHeight="false" outlineLevel="0" collapsed="false">
      <c r="A8" s="268" t="s">
        <v>248</v>
      </c>
      <c r="B8" s="552" t="s">
        <v>63</v>
      </c>
      <c r="C8" s="268"/>
      <c r="D8" s="552" t="s">
        <v>853</v>
      </c>
      <c r="E8" s="268" t="s">
        <v>248</v>
      </c>
      <c r="F8" s="268" t="s">
        <v>467</v>
      </c>
      <c r="G8" s="550" t="n">
        <v>0.7</v>
      </c>
      <c r="H8" s="553" t="n">
        <f aca="false">H9-1</f>
        <v>44453</v>
      </c>
      <c r="I8" s="23" t="n">
        <v>0</v>
      </c>
      <c r="J8" s="24" t="n">
        <v>0</v>
      </c>
      <c r="K8" s="271" t="s">
        <v>854</v>
      </c>
    </row>
    <row r="9" s="24" customFormat="true" ht="13" hidden="false" customHeight="false" outlineLevel="0" collapsed="false">
      <c r="A9" s="268" t="s">
        <v>248</v>
      </c>
      <c r="B9" s="552" t="s">
        <v>109</v>
      </c>
      <c r="C9" s="268"/>
      <c r="D9" s="552" t="s">
        <v>855</v>
      </c>
      <c r="E9" s="268" t="s">
        <v>248</v>
      </c>
      <c r="F9" s="268" t="s">
        <v>468</v>
      </c>
      <c r="G9" s="550" t="n">
        <v>0.65</v>
      </c>
      <c r="H9" s="553" t="n">
        <f aca="false">H10-1</f>
        <v>44454</v>
      </c>
      <c r="I9" s="23" t="n">
        <v>1</v>
      </c>
      <c r="J9" s="24" t="n">
        <f aca="false">J8+5</f>
        <v>5</v>
      </c>
      <c r="K9" s="271" t="s">
        <v>856</v>
      </c>
    </row>
    <row r="10" s="24" customFormat="true" ht="13" hidden="false" customHeight="false" outlineLevel="0" collapsed="false">
      <c r="A10" s="268" t="s">
        <v>248</v>
      </c>
      <c r="B10" s="552" t="s">
        <v>31</v>
      </c>
      <c r="C10" s="268"/>
      <c r="D10" s="552" t="s">
        <v>857</v>
      </c>
      <c r="E10" s="268" t="s">
        <v>248</v>
      </c>
      <c r="F10" s="268" t="s">
        <v>469</v>
      </c>
      <c r="G10" s="550" t="n">
        <v>0.5</v>
      </c>
      <c r="H10" s="553" t="n">
        <f aca="false">H11-1</f>
        <v>44455</v>
      </c>
      <c r="I10" s="23" t="n">
        <f aca="false">I9+1</f>
        <v>2</v>
      </c>
      <c r="J10" s="24" t="n">
        <f aca="false">J9+5</f>
        <v>10</v>
      </c>
    </row>
    <row r="11" s="24" customFormat="true" ht="13" hidden="false" customHeight="false" outlineLevel="0" collapsed="false">
      <c r="A11" s="268" t="s">
        <v>248</v>
      </c>
      <c r="B11" s="268" t="s">
        <v>858</v>
      </c>
      <c r="C11" s="268"/>
      <c r="D11" s="552" t="s">
        <v>859</v>
      </c>
      <c r="E11" s="268" t="s">
        <v>248</v>
      </c>
      <c r="F11" s="268" t="s">
        <v>248</v>
      </c>
      <c r="G11" s="550" t="s">
        <v>248</v>
      </c>
      <c r="H11" s="553" t="n">
        <f aca="false">H12-1</f>
        <v>44456</v>
      </c>
      <c r="I11" s="23" t="n">
        <f aca="false">I10+1</f>
        <v>3</v>
      </c>
      <c r="J11" s="24" t="n">
        <f aca="false">J10+5</f>
        <v>15</v>
      </c>
    </row>
    <row r="12" s="24" customFormat="true" ht="13" hidden="false" customHeight="false" outlineLevel="0" collapsed="false">
      <c r="A12" s="268" t="s">
        <v>248</v>
      </c>
      <c r="B12" s="552" t="s">
        <v>860</v>
      </c>
      <c r="C12" s="268"/>
      <c r="D12" s="552" t="s">
        <v>861</v>
      </c>
      <c r="E12" s="268" t="s">
        <v>248</v>
      </c>
      <c r="F12" s="268" t="s">
        <v>248</v>
      </c>
      <c r="G12" s="23" t="s">
        <v>248</v>
      </c>
      <c r="H12" s="553" t="n">
        <f aca="false">H13-1</f>
        <v>44457</v>
      </c>
      <c r="I12" s="23" t="n">
        <f aca="false">I11+1</f>
        <v>4</v>
      </c>
      <c r="J12" s="24" t="n">
        <f aca="false">J11+5</f>
        <v>20</v>
      </c>
    </row>
    <row r="13" s="24" customFormat="true" ht="13" hidden="false" customHeight="false" outlineLevel="0" collapsed="false">
      <c r="A13" s="268" t="s">
        <v>248</v>
      </c>
      <c r="B13" s="268" t="s">
        <v>470</v>
      </c>
      <c r="C13" s="268"/>
      <c r="D13" s="552" t="s">
        <v>862</v>
      </c>
      <c r="E13" s="268" t="s">
        <v>248</v>
      </c>
      <c r="F13" s="268" t="s">
        <v>248</v>
      </c>
      <c r="G13" s="23" t="s">
        <v>248</v>
      </c>
      <c r="H13" s="553" t="n">
        <f aca="false">H14-1</f>
        <v>44458</v>
      </c>
      <c r="I13" s="23" t="n">
        <f aca="false">I12+1</f>
        <v>5</v>
      </c>
      <c r="J13" s="24" t="n">
        <f aca="false">J12+5</f>
        <v>25</v>
      </c>
    </row>
    <row r="14" s="24" customFormat="true" ht="13" hidden="false" customHeight="false" outlineLevel="0" collapsed="false">
      <c r="A14" s="268" t="s">
        <v>248</v>
      </c>
      <c r="B14" s="268" t="s">
        <v>471</v>
      </c>
      <c r="C14" s="268"/>
      <c r="D14" s="552" t="s">
        <v>863</v>
      </c>
      <c r="E14" s="268" t="s">
        <v>248</v>
      </c>
      <c r="F14" s="268" t="s">
        <v>248</v>
      </c>
      <c r="G14" s="550" t="s">
        <v>248</v>
      </c>
      <c r="H14" s="553" t="n">
        <f aca="false">H15-1</f>
        <v>44459</v>
      </c>
      <c r="I14" s="23" t="n">
        <f aca="false">I13+1</f>
        <v>6</v>
      </c>
      <c r="J14" s="24" t="n">
        <f aca="false">J13+5</f>
        <v>30</v>
      </c>
    </row>
    <row r="15" s="24" customFormat="true" ht="13" hidden="false" customHeight="false" outlineLevel="0" collapsed="false">
      <c r="A15" s="268" t="s">
        <v>248</v>
      </c>
      <c r="B15" s="268" t="s">
        <v>248</v>
      </c>
      <c r="C15" s="268" t="s">
        <v>248</v>
      </c>
      <c r="D15" s="268" t="s">
        <v>248</v>
      </c>
      <c r="E15" s="268" t="s">
        <v>248</v>
      </c>
      <c r="F15" s="550" t="s">
        <v>248</v>
      </c>
      <c r="G15" s="550"/>
      <c r="H15" s="553" t="n">
        <f aca="false">H16-1</f>
        <v>44460</v>
      </c>
      <c r="I15" s="23" t="n">
        <f aca="false">I14+1</f>
        <v>7</v>
      </c>
      <c r="J15" s="24" t="n">
        <f aca="false">J14+5</f>
        <v>35</v>
      </c>
    </row>
    <row r="16" s="24" customFormat="true" ht="13" hidden="false" customHeight="false" outlineLevel="0" collapsed="false">
      <c r="A16" s="268" t="s">
        <v>248</v>
      </c>
      <c r="B16" s="268" t="s">
        <v>248</v>
      </c>
      <c r="C16" s="268" t="s">
        <v>248</v>
      </c>
      <c r="D16" s="268" t="s">
        <v>248</v>
      </c>
      <c r="E16" s="268" t="s">
        <v>248</v>
      </c>
      <c r="F16" s="550" t="s">
        <v>248</v>
      </c>
      <c r="G16" s="550"/>
      <c r="H16" s="553" t="n">
        <f aca="false">H17-1</f>
        <v>44461</v>
      </c>
      <c r="I16" s="23" t="n">
        <f aca="false">I15+1</f>
        <v>8</v>
      </c>
      <c r="J16" s="24" t="n">
        <f aca="false">J15+5</f>
        <v>40</v>
      </c>
    </row>
    <row r="17" s="24" customFormat="true" ht="13" hidden="false" customHeight="false" outlineLevel="0" collapsed="false">
      <c r="A17" s="268" t="s">
        <v>248</v>
      </c>
      <c r="B17" s="268" t="s">
        <v>248</v>
      </c>
      <c r="C17" s="268" t="s">
        <v>248</v>
      </c>
      <c r="D17" s="268" t="s">
        <v>248</v>
      </c>
      <c r="E17" s="268" t="s">
        <v>248</v>
      </c>
      <c r="F17" s="550" t="s">
        <v>248</v>
      </c>
      <c r="G17" s="550"/>
      <c r="H17" s="554" t="n">
        <f aca="true">TODAY()</f>
        <v>44462</v>
      </c>
      <c r="I17" s="23" t="n">
        <f aca="false">I16+1</f>
        <v>9</v>
      </c>
      <c r="J17" s="24" t="n">
        <f aca="false">J16+5</f>
        <v>45</v>
      </c>
    </row>
    <row r="18" s="24" customFormat="true" ht="13" hidden="false" customHeight="false" outlineLevel="0" collapsed="false">
      <c r="A18" s="268" t="s">
        <v>248</v>
      </c>
      <c r="B18" s="268" t="s">
        <v>248</v>
      </c>
      <c r="C18" s="268" t="s">
        <v>248</v>
      </c>
      <c r="D18" s="268" t="s">
        <v>248</v>
      </c>
      <c r="E18" s="268" t="s">
        <v>248</v>
      </c>
      <c r="F18" s="550" t="s">
        <v>248</v>
      </c>
      <c r="G18" s="550"/>
      <c r="H18" s="553" t="n">
        <f aca="false">H17+1</f>
        <v>44463</v>
      </c>
      <c r="I18" s="23" t="n">
        <f aca="false">I17+1</f>
        <v>10</v>
      </c>
      <c r="J18" s="24" t="n">
        <f aca="false">J17+5</f>
        <v>50</v>
      </c>
    </row>
    <row r="19" s="24" customFormat="true" ht="13" hidden="false" customHeight="false" outlineLevel="0" collapsed="false">
      <c r="A19" s="268" t="s">
        <v>472</v>
      </c>
      <c r="B19" s="268" t="s">
        <v>864</v>
      </c>
      <c r="C19" s="555" t="s">
        <v>865</v>
      </c>
      <c r="D19" s="268" t="s">
        <v>474</v>
      </c>
      <c r="E19" s="268" t="s">
        <v>475</v>
      </c>
      <c r="F19" s="550" t="s">
        <v>866</v>
      </c>
      <c r="G19" s="550"/>
      <c r="H19" s="553" t="n">
        <f aca="false">H18+1</f>
        <v>44464</v>
      </c>
      <c r="I19" s="23" t="n">
        <f aca="false">I18+1</f>
        <v>11</v>
      </c>
      <c r="J19" s="24" t="n">
        <f aca="false">J18+5</f>
        <v>55</v>
      </c>
    </row>
    <row r="20" s="24" customFormat="true" ht="13" hidden="false" customHeight="false" outlineLevel="0" collapsed="false">
      <c r="A20" s="268" t="s">
        <v>248</v>
      </c>
      <c r="B20" s="268" t="s">
        <v>867</v>
      </c>
      <c r="C20" s="555" t="s">
        <v>868</v>
      </c>
      <c r="D20" s="268" t="s">
        <v>248</v>
      </c>
      <c r="E20" s="268" t="n">
        <v>1</v>
      </c>
      <c r="F20" s="550" t="s">
        <v>869</v>
      </c>
      <c r="G20" s="550"/>
      <c r="H20" s="553" t="n">
        <f aca="false">H19+1</f>
        <v>44465</v>
      </c>
      <c r="I20" s="23" t="n">
        <f aca="false">I19+1</f>
        <v>12</v>
      </c>
    </row>
    <row r="21" s="24" customFormat="true" ht="13" hidden="false" customHeight="false" outlineLevel="0" collapsed="false">
      <c r="A21" s="268" t="s">
        <v>248</v>
      </c>
      <c r="B21" s="268" t="s">
        <v>477</v>
      </c>
      <c r="C21" s="555" t="s">
        <v>870</v>
      </c>
      <c r="D21" s="268" t="s">
        <v>248</v>
      </c>
      <c r="E21" s="268" t="n">
        <v>2</v>
      </c>
      <c r="F21" s="550" t="s">
        <v>871</v>
      </c>
      <c r="G21" s="550"/>
      <c r="H21" s="553" t="n">
        <f aca="false">H20+1</f>
        <v>44466</v>
      </c>
      <c r="I21" s="23" t="n">
        <f aca="false">I20+1</f>
        <v>13</v>
      </c>
    </row>
    <row r="22" s="24" customFormat="true" ht="13" hidden="false" customHeight="false" outlineLevel="0" collapsed="false">
      <c r="A22" s="268" t="s">
        <v>248</v>
      </c>
      <c r="B22" s="268" t="s">
        <v>478</v>
      </c>
      <c r="C22" s="555" t="s">
        <v>872</v>
      </c>
      <c r="D22" s="268" t="s">
        <v>248</v>
      </c>
      <c r="E22" s="268" t="n">
        <v>3</v>
      </c>
      <c r="F22" s="550" t="s">
        <v>873</v>
      </c>
      <c r="G22" s="550"/>
      <c r="H22" s="553" t="n">
        <f aca="false">H21+1</f>
        <v>44467</v>
      </c>
      <c r="I22" s="23" t="n">
        <f aca="false">I21+1</f>
        <v>14</v>
      </c>
    </row>
    <row r="23" s="24" customFormat="true" ht="13" hidden="false" customHeight="false" outlineLevel="0" collapsed="false">
      <c r="A23" s="268" t="s">
        <v>248</v>
      </c>
      <c r="B23" s="268" t="s">
        <v>479</v>
      </c>
      <c r="C23" s="555" t="s">
        <v>874</v>
      </c>
      <c r="D23" s="268" t="s">
        <v>248</v>
      </c>
      <c r="E23" s="268" t="n">
        <v>4</v>
      </c>
      <c r="F23" s="550" t="s">
        <v>875</v>
      </c>
      <c r="G23" s="550"/>
      <c r="H23" s="553" t="n">
        <f aca="false">H22+1</f>
        <v>44468</v>
      </c>
      <c r="I23" s="23" t="n">
        <f aca="false">I22+1</f>
        <v>15</v>
      </c>
    </row>
    <row r="24" s="24" customFormat="true" ht="13" hidden="false" customHeight="false" outlineLevel="0" collapsed="false">
      <c r="A24" s="268" t="s">
        <v>248</v>
      </c>
      <c r="B24" s="268" t="s">
        <v>480</v>
      </c>
      <c r="C24" s="555" t="s">
        <v>876</v>
      </c>
      <c r="D24" s="268" t="s">
        <v>248</v>
      </c>
      <c r="E24" s="268" t="n">
        <v>5</v>
      </c>
      <c r="F24" s="550" t="s">
        <v>877</v>
      </c>
      <c r="G24" s="550"/>
      <c r="H24" s="553" t="n">
        <f aca="false">H23+1</f>
        <v>44469</v>
      </c>
      <c r="I24" s="23" t="n">
        <f aca="false">I23+1</f>
        <v>16</v>
      </c>
    </row>
    <row r="25" s="24" customFormat="true" ht="13" hidden="false" customHeight="false" outlineLevel="0" collapsed="false">
      <c r="A25" s="268" t="s">
        <v>248</v>
      </c>
      <c r="B25" s="268" t="s">
        <v>481</v>
      </c>
      <c r="C25" s="555" t="s">
        <v>878</v>
      </c>
      <c r="D25" s="268" t="s">
        <v>248</v>
      </c>
      <c r="E25" s="268" t="n">
        <v>6</v>
      </c>
      <c r="F25" s="550" t="s">
        <v>248</v>
      </c>
      <c r="G25" s="550"/>
      <c r="H25" s="553" t="n">
        <f aca="false">H24+1</f>
        <v>44470</v>
      </c>
      <c r="I25" s="23" t="n">
        <f aca="false">I24+1</f>
        <v>17</v>
      </c>
    </row>
    <row r="26" s="24" customFormat="true" ht="13" hidden="false" customHeight="false" outlineLevel="0" collapsed="false">
      <c r="A26" s="268" t="s">
        <v>248</v>
      </c>
      <c r="B26" s="268" t="s">
        <v>482</v>
      </c>
      <c r="C26" s="555" t="s">
        <v>879</v>
      </c>
      <c r="D26" s="268" t="s">
        <v>248</v>
      </c>
      <c r="E26" s="268" t="n">
        <v>7</v>
      </c>
      <c r="F26" s="550" t="s">
        <v>248</v>
      </c>
      <c r="G26" s="550"/>
      <c r="H26" s="553" t="n">
        <f aca="false">H25+1</f>
        <v>44471</v>
      </c>
      <c r="I26" s="23" t="n">
        <f aca="false">I25+1</f>
        <v>18</v>
      </c>
    </row>
    <row r="27" s="24" customFormat="true" ht="13" hidden="false" customHeight="false" outlineLevel="0" collapsed="false">
      <c r="A27" s="268" t="s">
        <v>248</v>
      </c>
      <c r="B27" s="268" t="s">
        <v>483</v>
      </c>
      <c r="C27" s="555" t="s">
        <v>880</v>
      </c>
      <c r="D27" s="268" t="s">
        <v>248</v>
      </c>
      <c r="E27" s="268" t="n">
        <v>8</v>
      </c>
      <c r="F27" s="550" t="s">
        <v>248</v>
      </c>
      <c r="G27" s="550"/>
      <c r="H27" s="553" t="n">
        <f aca="false">H26+1</f>
        <v>44472</v>
      </c>
      <c r="I27" s="23" t="n">
        <f aca="false">I26+1</f>
        <v>19</v>
      </c>
    </row>
    <row r="28" s="24" customFormat="true" ht="13" hidden="false" customHeight="false" outlineLevel="0" collapsed="false">
      <c r="A28" s="268" t="s">
        <v>248</v>
      </c>
      <c r="B28" s="268" t="s">
        <v>484</v>
      </c>
      <c r="C28" s="555" t="s">
        <v>881</v>
      </c>
      <c r="D28" s="268" t="s">
        <v>248</v>
      </c>
      <c r="E28" s="268" t="n">
        <v>9</v>
      </c>
      <c r="F28" s="550" t="s">
        <v>248</v>
      </c>
      <c r="G28" s="550"/>
      <c r="H28" s="553" t="n">
        <f aca="false">H27+1</f>
        <v>44473</v>
      </c>
      <c r="I28" s="23" t="n">
        <f aca="false">I27+1</f>
        <v>20</v>
      </c>
    </row>
    <row r="29" s="24" customFormat="true" ht="13" hidden="false" customHeight="false" outlineLevel="0" collapsed="false">
      <c r="A29" s="268" t="s">
        <v>248</v>
      </c>
      <c r="B29" s="268" t="s">
        <v>485</v>
      </c>
      <c r="C29" s="556" t="s">
        <v>882</v>
      </c>
      <c r="D29" s="268" t="s">
        <v>248</v>
      </c>
      <c r="E29" s="268" t="n">
        <v>10</v>
      </c>
      <c r="F29" s="550"/>
      <c r="G29" s="550"/>
      <c r="H29" s="553" t="n">
        <f aca="false">H28+1</f>
        <v>44474</v>
      </c>
      <c r="I29" s="23" t="n">
        <f aca="false">I28+1</f>
        <v>21</v>
      </c>
    </row>
    <row r="30" s="24" customFormat="true" ht="13" hidden="false" customHeight="false" outlineLevel="0" collapsed="false">
      <c r="A30" s="268" t="s">
        <v>486</v>
      </c>
      <c r="B30" s="268" t="s">
        <v>487</v>
      </c>
      <c r="C30" s="268" t="s">
        <v>248</v>
      </c>
      <c r="D30" s="268" t="s">
        <v>248</v>
      </c>
      <c r="E30" s="268" t="s">
        <v>883</v>
      </c>
      <c r="F30" s="550"/>
      <c r="G30" s="550"/>
      <c r="H30" s="553" t="n">
        <f aca="false">H29+1</f>
        <v>44475</v>
      </c>
      <c r="I30" s="23" t="n">
        <f aca="false">I29+1</f>
        <v>22</v>
      </c>
    </row>
    <row r="31" s="26" customFormat="true" ht="13" hidden="false" customHeight="false" outlineLevel="0" collapsed="false">
      <c r="A31" s="268" t="s">
        <v>248</v>
      </c>
      <c r="B31" s="23" t="s">
        <v>488</v>
      </c>
      <c r="C31" s="268" t="s">
        <v>248</v>
      </c>
      <c r="D31" s="268" t="s">
        <v>248</v>
      </c>
      <c r="E31" s="268" t="s">
        <v>884</v>
      </c>
      <c r="F31" s="557"/>
      <c r="G31" s="557"/>
      <c r="H31" s="553" t="n">
        <f aca="false">H30+1</f>
        <v>44476</v>
      </c>
      <c r="I31" s="23" t="n">
        <f aca="false">I30+1</f>
        <v>23</v>
      </c>
      <c r="J31" s="24"/>
    </row>
    <row r="32" s="24" customFormat="true" ht="13" hidden="false" customHeight="false" outlineLevel="0" collapsed="false">
      <c r="A32" s="268" t="s">
        <v>489</v>
      </c>
      <c r="B32" s="268" t="s">
        <v>450</v>
      </c>
      <c r="C32" s="268" t="s">
        <v>248</v>
      </c>
      <c r="D32" s="268" t="s">
        <v>248</v>
      </c>
      <c r="E32" s="268" t="s">
        <v>885</v>
      </c>
      <c r="F32" s="558" t="s">
        <v>886</v>
      </c>
      <c r="G32" s="558"/>
      <c r="H32" s="553" t="n">
        <f aca="false">H31+1</f>
        <v>44477</v>
      </c>
      <c r="I32" s="23"/>
    </row>
    <row r="33" s="24" customFormat="true" ht="13" hidden="false" customHeight="false" outlineLevel="0" collapsed="false">
      <c r="A33" s="268" t="s">
        <v>248</v>
      </c>
      <c r="B33" s="268" t="s">
        <v>490</v>
      </c>
      <c r="C33" s="268" t="s">
        <v>248</v>
      </c>
      <c r="D33" s="268" t="s">
        <v>248</v>
      </c>
      <c r="E33" s="268" t="s">
        <v>887</v>
      </c>
      <c r="F33" s="558" t="s">
        <v>888</v>
      </c>
      <c r="G33" s="558"/>
      <c r="H33" s="553" t="n">
        <f aca="false">H32+1</f>
        <v>44478</v>
      </c>
      <c r="I33" s="23"/>
    </row>
    <row r="34" s="24" customFormat="true" ht="13" hidden="false" customHeight="false" outlineLevel="0" collapsed="false">
      <c r="A34" s="268" t="s">
        <v>248</v>
      </c>
      <c r="B34" s="268" t="s">
        <v>491</v>
      </c>
      <c r="C34" s="268" t="s">
        <v>248</v>
      </c>
      <c r="D34" s="268" t="s">
        <v>248</v>
      </c>
      <c r="E34" s="268" t="s">
        <v>236</v>
      </c>
      <c r="F34" s="558" t="s">
        <v>889</v>
      </c>
      <c r="G34" s="558"/>
      <c r="H34" s="553" t="n">
        <f aca="false">H33+1</f>
        <v>44479</v>
      </c>
      <c r="I34" s="23"/>
    </row>
    <row r="35" s="24" customFormat="true" ht="13" hidden="false" customHeight="false" outlineLevel="0" collapsed="false">
      <c r="A35" s="268" t="s">
        <v>248</v>
      </c>
      <c r="B35" s="268" t="s">
        <v>492</v>
      </c>
      <c r="C35" s="268" t="s">
        <v>248</v>
      </c>
      <c r="D35" s="268" t="s">
        <v>248</v>
      </c>
      <c r="E35" s="268" t="s">
        <v>248</v>
      </c>
      <c r="F35" s="557" t="s">
        <v>248</v>
      </c>
      <c r="G35" s="557"/>
      <c r="H35" s="553" t="n">
        <f aca="false">H34+1</f>
        <v>44480</v>
      </c>
      <c r="I35" s="23"/>
    </row>
    <row r="36" s="24" customFormat="true" ht="13" hidden="false" customHeight="false" outlineLevel="0" collapsed="false">
      <c r="A36" s="268" t="s">
        <v>248</v>
      </c>
      <c r="B36" s="268" t="s">
        <v>449</v>
      </c>
      <c r="C36" s="268" t="s">
        <v>248</v>
      </c>
      <c r="D36" s="268" t="s">
        <v>248</v>
      </c>
      <c r="E36" s="268" t="s">
        <v>248</v>
      </c>
      <c r="F36" s="557" t="s">
        <v>248</v>
      </c>
      <c r="G36" s="557"/>
      <c r="H36" s="553" t="n">
        <f aca="false">H35+1</f>
        <v>44481</v>
      </c>
      <c r="I36" s="23"/>
    </row>
    <row r="37" s="24" customFormat="true" ht="13" hidden="false" customHeight="false" outlineLevel="0" collapsed="false">
      <c r="A37" s="268" t="s">
        <v>248</v>
      </c>
      <c r="B37" s="268" t="s">
        <v>248</v>
      </c>
      <c r="C37" s="268" t="s">
        <v>248</v>
      </c>
      <c r="D37" s="268" t="s">
        <v>248</v>
      </c>
      <c r="E37" s="268" t="s">
        <v>248</v>
      </c>
      <c r="F37" s="557" t="s">
        <v>248</v>
      </c>
      <c r="G37" s="557"/>
      <c r="H37" s="553" t="n">
        <f aca="false">H36+1</f>
        <v>44482</v>
      </c>
      <c r="I37" s="23"/>
    </row>
    <row r="38" s="24" customFormat="true" ht="13" hidden="false" customHeight="false" outlineLevel="0" collapsed="false">
      <c r="A38" s="268" t="s">
        <v>493</v>
      </c>
      <c r="B38" s="268" t="s">
        <v>415</v>
      </c>
      <c r="C38" s="268" t="s">
        <v>416</v>
      </c>
      <c r="D38" s="268" t="s">
        <v>417</v>
      </c>
      <c r="E38" s="268" t="s">
        <v>418</v>
      </c>
      <c r="F38" s="557" t="s">
        <v>419</v>
      </c>
      <c r="G38" s="559" t="s">
        <v>415</v>
      </c>
      <c r="H38" s="23"/>
    </row>
    <row r="39" s="24" customFormat="true" ht="13" hidden="false" customHeight="false" outlineLevel="0" collapsed="false">
      <c r="A39" s="560" t="s">
        <v>890</v>
      </c>
      <c r="B39" s="561" t="n">
        <f aca="false">C39-1</f>
        <v>-1.5</v>
      </c>
      <c r="C39" s="561" t="n">
        <f aca="false">D39-1</f>
        <v>-0.5</v>
      </c>
      <c r="D39" s="561" t="n">
        <f aca="false">E39-1</f>
        <v>0.5</v>
      </c>
      <c r="E39" s="561" t="n">
        <f aca="false">F41</f>
        <v>1.5</v>
      </c>
      <c r="F39" s="562" t="n">
        <v>99999</v>
      </c>
      <c r="G39" s="559" t="s">
        <v>416</v>
      </c>
      <c r="H39" s="23"/>
    </row>
    <row r="40" s="24" customFormat="true" ht="13" hidden="false" customHeight="false" outlineLevel="0" collapsed="false">
      <c r="A40" s="560" t="s">
        <v>891</v>
      </c>
      <c r="B40" s="561" t="n">
        <f aca="false">C40-1</f>
        <v>-2</v>
      </c>
      <c r="C40" s="561" t="n">
        <f aca="false">D40-1</f>
        <v>-1</v>
      </c>
      <c r="D40" s="561" t="n">
        <f aca="false">E40-1</f>
        <v>0</v>
      </c>
      <c r="E40" s="561" t="n">
        <f aca="false">F40-1</f>
        <v>1</v>
      </c>
      <c r="F40" s="562" t="n">
        <v>2</v>
      </c>
      <c r="G40" s="559" t="s">
        <v>417</v>
      </c>
      <c r="H40" s="23"/>
      <c r="P40" s="268"/>
      <c r="Q40" s="268"/>
      <c r="R40" s="268"/>
    </row>
    <row r="41" s="24" customFormat="true" ht="13" hidden="false" customHeight="false" outlineLevel="0" collapsed="false">
      <c r="A41" s="560" t="s">
        <v>892</v>
      </c>
      <c r="B41" s="561" t="n">
        <v>0</v>
      </c>
      <c r="C41" s="561" t="n">
        <f aca="false">D41-1</f>
        <v>-1.5</v>
      </c>
      <c r="D41" s="561" t="n">
        <f aca="false">E41-1</f>
        <v>-0.5</v>
      </c>
      <c r="E41" s="561" t="n">
        <f aca="false">F41-1</f>
        <v>0.5</v>
      </c>
      <c r="F41" s="562" t="n">
        <f aca="false">F40-0.5</f>
        <v>1.5</v>
      </c>
      <c r="G41" s="563" t="s">
        <v>418</v>
      </c>
      <c r="H41" s="23"/>
      <c r="P41" s="268"/>
      <c r="Q41" s="268"/>
      <c r="R41" s="268"/>
    </row>
    <row r="42" s="24" customFormat="true" ht="13" hidden="false" customHeight="false" outlineLevel="0" collapsed="false">
      <c r="A42" s="268" t="s">
        <v>248</v>
      </c>
      <c r="B42" s="268"/>
      <c r="C42" s="268"/>
      <c r="D42" s="268"/>
      <c r="E42" s="268"/>
      <c r="F42" s="557" t="s">
        <v>248</v>
      </c>
      <c r="G42" s="563" t="s">
        <v>419</v>
      </c>
      <c r="H42" s="23"/>
      <c r="P42" s="268"/>
      <c r="Q42" s="268"/>
      <c r="R42" s="268"/>
    </row>
    <row r="43" customFormat="false" ht="13" hidden="false" customHeight="false" outlineLevel="0" collapsed="false">
      <c r="A43" s="268" t="s">
        <v>248</v>
      </c>
      <c r="B43" s="268" t="s">
        <v>248</v>
      </c>
      <c r="C43" s="268" t="s">
        <v>248</v>
      </c>
      <c r="D43" s="268" t="s">
        <v>248</v>
      </c>
      <c r="E43" s="268" t="s">
        <v>248</v>
      </c>
      <c r="F43" s="557" t="s">
        <v>248</v>
      </c>
      <c r="G43" s="27"/>
      <c r="H43" s="23"/>
      <c r="P43" s="268"/>
      <c r="Q43" s="268"/>
      <c r="R43" s="268"/>
    </row>
    <row r="44" s="4" customFormat="true" ht="18" hidden="false" customHeight="false" outlineLevel="0" collapsed="false">
      <c r="A44" s="564" t="s">
        <v>893</v>
      </c>
      <c r="B44" s="565" t="s">
        <v>248</v>
      </c>
      <c r="C44" s="566" t="s">
        <v>894</v>
      </c>
      <c r="D44" s="567" t="s">
        <v>248</v>
      </c>
      <c r="E44" s="567" t="s">
        <v>248</v>
      </c>
      <c r="F44" s="568" t="s">
        <v>248</v>
      </c>
      <c r="G44" s="28"/>
      <c r="H44" s="27"/>
      <c r="I44" s="28"/>
      <c r="J44" s="28"/>
      <c r="K44" s="28"/>
      <c r="P44" s="268"/>
      <c r="Q44" s="268"/>
      <c r="R44" s="268"/>
    </row>
    <row r="45" customFormat="false" ht="13" hidden="false" customHeight="false" outlineLevel="0" collapsed="false">
      <c r="F45" s="557" t="s">
        <v>248</v>
      </c>
      <c r="H45" s="28"/>
    </row>
    <row r="46" customFormat="false" ht="13" hidden="false" customHeight="false" outlineLevel="0" collapsed="false">
      <c r="F46" s="557" t="s">
        <v>248</v>
      </c>
    </row>
    <row r="47" customFormat="false" ht="13" hidden="false" customHeight="false" outlineLevel="0" collapsed="false">
      <c r="F47" s="557" t="s">
        <v>248</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9"/>
  <sheetViews>
    <sheetView showFormulas="false" showGridLines="false" showRowColHeaders="true" showZeros="true" rightToLeft="false" tabSelected="false" showOutlineSymbols="true" defaultGridColor="true" view="normal" topLeftCell="A55" colorId="64" zoomScale="125" zoomScaleNormal="125" zoomScalePageLayoutView="100" workbookViewId="0">
      <selection pane="topLeft" activeCell="A1" activeCellId="0" sqref="A1"/>
    </sheetView>
  </sheetViews>
  <sheetFormatPr defaultColWidth="10.6875" defaultRowHeight="13" zeroHeight="false" outlineLevelRow="0" outlineLevelCol="0"/>
  <cols>
    <col collapsed="false" customWidth="true" hidden="false" outlineLevel="0" max="1" min="1" style="0" width="27.84"/>
    <col collapsed="false" customWidth="true" hidden="false" outlineLevel="0" max="2" min="2" style="0" width="12.66"/>
    <col collapsed="false" customWidth="true" hidden="false" outlineLevel="0" max="3" min="3" style="0" width="13.33"/>
    <col collapsed="false" customWidth="true" hidden="false" outlineLevel="0" max="4" min="4" style="0" width="26.16"/>
    <col collapsed="false" customWidth="true" hidden="false" outlineLevel="0" max="5" min="5" style="0" width="20.33"/>
    <col collapsed="false" customWidth="true" hidden="false" outlineLevel="0" max="6" min="6" style="0" width="22.66"/>
    <col collapsed="false" customWidth="true" hidden="false" outlineLevel="0" max="7" min="7" style="0" width="22.01"/>
    <col collapsed="false" customWidth="true" hidden="false" outlineLevel="0" max="8" min="8" style="0" width="30.01"/>
    <col collapsed="false" customWidth="true" hidden="false" outlineLevel="0" max="9" min="9" style="77" width="1.66"/>
    <col collapsed="false" customWidth="true" hidden="false" outlineLevel="0" max="11" min="11" style="0" width="10.84"/>
    <col collapsed="false" customWidth="true" hidden="false" outlineLevel="0" max="14" min="12" style="0" width="3.99"/>
  </cols>
  <sheetData>
    <row r="1" customFormat="false" ht="27" hidden="false" customHeight="true" outlineLevel="0" collapsed="false">
      <c r="A1" s="2" t="s">
        <v>125</v>
      </c>
      <c r="B1" s="2"/>
      <c r="C1" s="2"/>
      <c r="D1" s="2"/>
      <c r="E1" s="2"/>
      <c r="F1" s="2"/>
      <c r="G1" s="2"/>
    </row>
    <row r="2" customFormat="false" ht="25" hidden="false" customHeight="true" outlineLevel="0" collapsed="false">
      <c r="A2" s="5" t="s">
        <v>126</v>
      </c>
      <c r="B2" s="78" t="s">
        <v>127</v>
      </c>
      <c r="C2" s="78"/>
      <c r="D2" s="78"/>
      <c r="E2" s="78"/>
      <c r="F2" s="78"/>
      <c r="G2" s="78"/>
      <c r="H2" s="78"/>
    </row>
    <row r="3" customFormat="false" ht="64" hidden="false" customHeight="true" outlineLevel="0" collapsed="false">
      <c r="A3" s="5"/>
      <c r="B3" s="78" t="s">
        <v>128</v>
      </c>
      <c r="C3" s="78"/>
      <c r="D3" s="78"/>
      <c r="E3" s="78"/>
      <c r="F3" s="78"/>
      <c r="G3" s="78"/>
      <c r="H3" s="78"/>
    </row>
    <row r="4" customFormat="false" ht="36" hidden="false" customHeight="true" outlineLevel="0" collapsed="false">
      <c r="A4" s="5"/>
      <c r="B4" s="79" t="s">
        <v>129</v>
      </c>
      <c r="C4" s="79"/>
      <c r="D4" s="79"/>
      <c r="E4" s="79"/>
      <c r="F4" s="79"/>
      <c r="G4" s="79"/>
      <c r="H4" s="79"/>
    </row>
    <row r="5" customFormat="false" ht="24" hidden="false" customHeight="true" outlineLevel="0" collapsed="false">
      <c r="A5" s="5" t="s">
        <v>130</v>
      </c>
      <c r="B5" s="80" t="s">
        <v>131</v>
      </c>
      <c r="C5" s="80"/>
      <c r="D5" s="81"/>
      <c r="E5" s="81"/>
      <c r="F5" s="81"/>
      <c r="G5" s="81"/>
      <c r="H5" s="81"/>
      <c r="J5" s="27"/>
    </row>
    <row r="6" customFormat="false" ht="17" hidden="false" customHeight="true" outlineLevel="0" collapsed="false">
      <c r="A6" s="82"/>
      <c r="B6" s="16"/>
      <c r="C6" s="83" t="s">
        <v>132</v>
      </c>
      <c r="D6" s="84" t="s">
        <v>133</v>
      </c>
      <c r="E6" s="84"/>
      <c r="F6" s="84"/>
      <c r="G6" s="84"/>
      <c r="H6" s="84"/>
      <c r="J6" s="27"/>
    </row>
    <row r="7" customFormat="false" ht="18" hidden="false" customHeight="true" outlineLevel="0" collapsed="false">
      <c r="A7" s="82"/>
      <c r="B7" s="85" t="s">
        <v>134</v>
      </c>
      <c r="C7" s="85"/>
      <c r="D7" s="86" t="s">
        <v>135</v>
      </c>
      <c r="E7" s="86"/>
      <c r="F7" s="86"/>
      <c r="G7" s="86"/>
      <c r="H7" s="86"/>
      <c r="J7" s="27"/>
    </row>
    <row r="8" customFormat="false" ht="28" hidden="false" customHeight="true" outlineLevel="0" collapsed="false">
      <c r="A8" s="87" t="s">
        <v>136</v>
      </c>
      <c r="B8" s="88"/>
      <c r="C8" s="89" t="s">
        <v>137</v>
      </c>
      <c r="D8" s="11" t="s">
        <v>138</v>
      </c>
      <c r="E8" s="11"/>
      <c r="F8" s="11"/>
      <c r="G8" s="11"/>
      <c r="H8" s="11"/>
      <c r="J8" s="27"/>
    </row>
    <row r="9" s="9" customFormat="true" ht="14" hidden="false" customHeight="true" outlineLevel="0" collapsed="false">
      <c r="A9" s="90"/>
      <c r="B9" s="13"/>
      <c r="C9" s="83"/>
      <c r="D9" s="91" t="s">
        <v>139</v>
      </c>
      <c r="E9" s="92" t="s">
        <v>140</v>
      </c>
      <c r="F9" s="92"/>
      <c r="G9" s="92"/>
      <c r="H9" s="92"/>
      <c r="I9" s="93"/>
      <c r="J9" s="94"/>
    </row>
    <row r="10" customFormat="false" ht="15" hidden="false" customHeight="true" outlineLevel="0" collapsed="false">
      <c r="A10" s="90"/>
      <c r="B10" s="13"/>
      <c r="C10" s="83"/>
      <c r="D10" s="91"/>
      <c r="E10" s="95" t="s">
        <v>141</v>
      </c>
      <c r="F10" s="95" t="s">
        <v>142</v>
      </c>
      <c r="G10" s="27"/>
      <c r="H10" s="27"/>
      <c r="J10" s="27"/>
    </row>
    <row r="11" customFormat="false" ht="16" hidden="false" customHeight="true" outlineLevel="0" collapsed="false">
      <c r="A11" s="90"/>
      <c r="B11" s="13"/>
      <c r="C11" s="83"/>
      <c r="D11" s="91"/>
      <c r="E11" s="96" t="s">
        <v>143</v>
      </c>
      <c r="F11" s="97" t="s">
        <v>144</v>
      </c>
      <c r="G11" s="97"/>
      <c r="H11" s="97"/>
      <c r="I11" s="27"/>
    </row>
    <row r="12" customFormat="false" ht="16" hidden="false" customHeight="true" outlineLevel="0" collapsed="false">
      <c r="A12" s="90"/>
      <c r="B12" s="13"/>
      <c r="C12" s="83"/>
      <c r="D12" s="91"/>
      <c r="E12" s="98" t="s">
        <v>131</v>
      </c>
      <c r="F12" s="97" t="s">
        <v>145</v>
      </c>
      <c r="G12" s="97"/>
      <c r="H12" s="97"/>
      <c r="J12" s="27"/>
    </row>
    <row r="13" customFormat="false" ht="16" hidden="false" customHeight="true" outlineLevel="0" collapsed="false">
      <c r="A13" s="90"/>
      <c r="B13" s="13"/>
      <c r="C13" s="83"/>
      <c r="D13" s="91"/>
      <c r="E13" s="98" t="s">
        <v>146</v>
      </c>
      <c r="F13" s="97" t="s">
        <v>147</v>
      </c>
      <c r="G13" s="97"/>
      <c r="H13" s="97"/>
      <c r="J13" s="27"/>
    </row>
    <row r="14" customFormat="false" ht="16" hidden="false" customHeight="true" outlineLevel="0" collapsed="false">
      <c r="A14" s="90"/>
      <c r="B14" s="13"/>
      <c r="C14" s="83"/>
      <c r="D14" s="91"/>
      <c r="E14" s="98" t="s">
        <v>148</v>
      </c>
      <c r="F14" s="97" t="s">
        <v>149</v>
      </c>
      <c r="G14" s="97"/>
      <c r="H14" s="97"/>
      <c r="J14" s="27"/>
    </row>
    <row r="15" customFormat="false" ht="35" hidden="false" customHeight="true" outlineLevel="0" collapsed="false">
      <c r="A15" s="90"/>
      <c r="B15" s="13"/>
      <c r="C15" s="83"/>
      <c r="D15" s="99" t="s">
        <v>150</v>
      </c>
      <c r="E15" s="100" t="s">
        <v>151</v>
      </c>
      <c r="F15" s="100"/>
      <c r="G15" s="100"/>
      <c r="H15" s="100"/>
      <c r="I15" s="0"/>
    </row>
    <row r="16" customFormat="false" ht="19" hidden="false" customHeight="true" outlineLevel="0" collapsed="false">
      <c r="A16" s="90"/>
      <c r="B16" s="13"/>
      <c r="C16" s="83"/>
      <c r="D16" s="99"/>
      <c r="E16" s="101" t="s">
        <v>152</v>
      </c>
      <c r="F16" s="11" t="s">
        <v>153</v>
      </c>
      <c r="G16" s="11"/>
      <c r="H16" s="11"/>
      <c r="J16" s="27"/>
    </row>
    <row r="17" customFormat="false" ht="15" hidden="false" customHeight="true" outlineLevel="0" collapsed="false">
      <c r="A17" s="90"/>
      <c r="B17" s="13"/>
      <c r="C17" s="83"/>
      <c r="D17" s="99"/>
      <c r="E17" s="102"/>
      <c r="F17" s="103" t="s">
        <v>154</v>
      </c>
      <c r="G17" s="104" t="s">
        <v>155</v>
      </c>
      <c r="H17" s="104"/>
      <c r="I17" s="104"/>
      <c r="J17" s="77"/>
      <c r="K17" s="27"/>
    </row>
    <row r="18" customFormat="false" ht="15" hidden="false" customHeight="true" outlineLevel="0" collapsed="false">
      <c r="A18" s="90"/>
      <c r="B18" s="13"/>
      <c r="C18" s="83"/>
      <c r="D18" s="99"/>
      <c r="E18" s="102"/>
      <c r="F18" s="103"/>
      <c r="G18" s="105" t="s">
        <v>156</v>
      </c>
      <c r="H18" s="104"/>
      <c r="I18" s="104"/>
      <c r="J18" s="77"/>
      <c r="K18" s="27"/>
    </row>
    <row r="19" customFormat="false" ht="15" hidden="false" customHeight="true" outlineLevel="0" collapsed="false">
      <c r="A19" s="90"/>
      <c r="B19" s="13"/>
      <c r="C19" s="83"/>
      <c r="D19" s="99"/>
      <c r="E19" s="102"/>
      <c r="F19" s="103"/>
      <c r="G19" s="11" t="s">
        <v>157</v>
      </c>
      <c r="H19" s="11"/>
      <c r="I19" s="104"/>
      <c r="J19" s="77"/>
      <c r="K19" s="27"/>
    </row>
    <row r="20" customFormat="false" ht="32" hidden="false" customHeight="true" outlineLevel="0" collapsed="false">
      <c r="A20" s="90"/>
      <c r="B20" s="13"/>
      <c r="C20" s="83"/>
      <c r="D20" s="99"/>
      <c r="E20" s="101" t="s">
        <v>152</v>
      </c>
      <c r="F20" s="11" t="s">
        <v>158</v>
      </c>
      <c r="G20" s="11"/>
      <c r="H20" s="11"/>
      <c r="J20" s="27"/>
    </row>
    <row r="21" customFormat="false" ht="15" hidden="false" customHeight="true" outlineLevel="0" collapsed="false">
      <c r="A21" s="90"/>
      <c r="B21" s="13"/>
      <c r="C21" s="83"/>
      <c r="D21" s="99"/>
      <c r="E21" s="102"/>
      <c r="F21" s="103" t="s">
        <v>154</v>
      </c>
      <c r="G21" s="104" t="s">
        <v>159</v>
      </c>
      <c r="H21" s="104"/>
      <c r="I21" s="104"/>
      <c r="J21" s="77"/>
      <c r="K21" s="27"/>
    </row>
    <row r="22" customFormat="false" ht="15" hidden="false" customHeight="true" outlineLevel="0" collapsed="false">
      <c r="A22" s="90"/>
      <c r="B22" s="13"/>
      <c r="C22" s="83"/>
      <c r="D22" s="99"/>
      <c r="E22" s="102"/>
      <c r="F22" s="103"/>
      <c r="G22" s="106" t="s">
        <v>156</v>
      </c>
      <c r="H22" s="104"/>
      <c r="I22" s="104"/>
      <c r="J22" s="77"/>
      <c r="K22" s="27"/>
    </row>
    <row r="23" customFormat="false" ht="37" hidden="false" customHeight="true" outlineLevel="0" collapsed="false">
      <c r="A23" s="90"/>
      <c r="B23" s="13"/>
      <c r="C23" s="83"/>
      <c r="D23" s="99"/>
      <c r="E23" s="107"/>
      <c r="F23" s="108"/>
      <c r="G23" s="109" t="s">
        <v>160</v>
      </c>
      <c r="H23" s="109"/>
      <c r="I23" s="110"/>
      <c r="J23" s="77"/>
      <c r="K23" s="27"/>
    </row>
    <row r="24" customFormat="false" ht="32" hidden="false" customHeight="true" outlineLevel="0" collapsed="false">
      <c r="A24" s="82"/>
      <c r="B24" s="13"/>
      <c r="C24" s="83"/>
      <c r="D24" s="99" t="s">
        <v>161</v>
      </c>
      <c r="E24" s="100" t="s">
        <v>162</v>
      </c>
      <c r="F24" s="100"/>
      <c r="G24" s="100"/>
      <c r="H24" s="100"/>
      <c r="I24" s="13"/>
    </row>
    <row r="25" customFormat="false" ht="13" hidden="false" customHeight="true" outlineLevel="0" collapsed="false">
      <c r="A25" s="82"/>
      <c r="B25" s="13"/>
      <c r="C25" s="83"/>
      <c r="D25" s="111"/>
      <c r="E25" s="112" t="s">
        <v>163</v>
      </c>
      <c r="F25" s="113" t="s">
        <v>164</v>
      </c>
      <c r="G25" s="113"/>
      <c r="H25" s="113"/>
      <c r="I25" s="13"/>
    </row>
    <row r="26" customFormat="false" ht="13" hidden="false" customHeight="false" outlineLevel="0" collapsed="false">
      <c r="A26" s="90"/>
      <c r="B26" s="114"/>
      <c r="C26" s="83"/>
      <c r="D26" s="115"/>
      <c r="E26" s="116" t="s">
        <v>165</v>
      </c>
      <c r="F26" s="117" t="s">
        <v>166</v>
      </c>
      <c r="G26" s="117"/>
      <c r="H26" s="117"/>
      <c r="I26" s="0"/>
      <c r="J26" s="46"/>
    </row>
    <row r="27" customFormat="false" ht="13" hidden="false" customHeight="false" outlineLevel="0" collapsed="false">
      <c r="A27" s="90"/>
      <c r="B27" s="114"/>
      <c r="C27" s="83"/>
      <c r="D27" s="115"/>
      <c r="E27" s="116" t="s">
        <v>167</v>
      </c>
      <c r="F27" s="117" t="s">
        <v>168</v>
      </c>
      <c r="G27" s="117"/>
      <c r="H27" s="117"/>
      <c r="I27" s="0"/>
    </row>
    <row r="28" customFormat="false" ht="13" hidden="false" customHeight="false" outlineLevel="0" collapsed="false">
      <c r="A28" s="90"/>
      <c r="B28" s="114"/>
      <c r="C28" s="83"/>
      <c r="D28" s="115"/>
      <c r="E28" s="116" t="s">
        <v>169</v>
      </c>
      <c r="F28" s="117" t="s">
        <v>170</v>
      </c>
      <c r="G28" s="117"/>
      <c r="H28" s="117"/>
      <c r="I28" s="0"/>
    </row>
    <row r="29" customFormat="false" ht="13" hidden="false" customHeight="false" outlineLevel="0" collapsed="false">
      <c r="A29" s="90"/>
      <c r="B29" s="114"/>
      <c r="C29" s="83"/>
      <c r="D29" s="115"/>
      <c r="E29" s="116" t="s">
        <v>171</v>
      </c>
      <c r="F29" s="117" t="s">
        <v>172</v>
      </c>
      <c r="G29" s="117"/>
      <c r="H29" s="117"/>
      <c r="I29" s="0"/>
    </row>
    <row r="30" customFormat="false" ht="13" hidden="false" customHeight="false" outlineLevel="0" collapsed="false">
      <c r="A30" s="90"/>
      <c r="B30" s="114"/>
      <c r="C30" s="83"/>
      <c r="D30" s="115"/>
      <c r="E30" s="116" t="s">
        <v>173</v>
      </c>
      <c r="F30" s="117" t="s">
        <v>174</v>
      </c>
      <c r="G30" s="117"/>
      <c r="H30" s="117"/>
      <c r="I30" s="0"/>
    </row>
    <row r="31" customFormat="false" ht="13" hidden="false" customHeight="false" outlineLevel="0" collapsed="false">
      <c r="A31" s="90"/>
      <c r="B31" s="114"/>
      <c r="C31" s="83"/>
      <c r="D31" s="115"/>
      <c r="E31" s="116" t="s">
        <v>175</v>
      </c>
      <c r="F31" s="117" t="s">
        <v>176</v>
      </c>
      <c r="G31" s="117"/>
      <c r="H31" s="117"/>
      <c r="I31" s="0"/>
    </row>
    <row r="32" customFormat="false" ht="20" hidden="false" customHeight="true" outlineLevel="0" collapsed="false">
      <c r="A32" s="82"/>
      <c r="B32" s="13"/>
      <c r="C32" s="83"/>
      <c r="D32" s="99"/>
      <c r="E32" s="118" t="s">
        <v>177</v>
      </c>
      <c r="F32" s="118"/>
      <c r="G32" s="118"/>
      <c r="H32" s="118"/>
      <c r="I32" s="13"/>
    </row>
    <row r="33" customFormat="false" ht="14" hidden="false" customHeight="true" outlineLevel="0" collapsed="false">
      <c r="A33" s="90"/>
      <c r="B33" s="114"/>
      <c r="C33" s="83"/>
      <c r="D33" s="99" t="s">
        <v>178</v>
      </c>
      <c r="E33" s="119" t="s">
        <v>179</v>
      </c>
      <c r="F33" s="120" t="s">
        <v>180</v>
      </c>
      <c r="G33" s="120"/>
      <c r="H33" s="120"/>
      <c r="I33" s="0"/>
    </row>
    <row r="34" customFormat="false" ht="31" hidden="false" customHeight="true" outlineLevel="0" collapsed="false">
      <c r="A34" s="90"/>
      <c r="B34" s="114"/>
      <c r="C34" s="83"/>
      <c r="D34" s="99"/>
      <c r="E34" s="119" t="s">
        <v>181</v>
      </c>
      <c r="F34" s="120" t="s">
        <v>182</v>
      </c>
      <c r="G34" s="120"/>
      <c r="H34" s="120"/>
      <c r="I34" s="0"/>
    </row>
    <row r="35" customFormat="false" ht="19" hidden="false" customHeight="true" outlineLevel="0" collapsed="false">
      <c r="A35" s="90"/>
      <c r="B35" s="114"/>
      <c r="C35" s="83"/>
      <c r="D35" s="99"/>
      <c r="E35" s="121" t="s">
        <v>183</v>
      </c>
      <c r="F35" s="122" t="s">
        <v>184</v>
      </c>
      <c r="G35" s="122"/>
      <c r="H35" s="122"/>
      <c r="I35" s="0"/>
    </row>
    <row r="36" customFormat="false" ht="15" hidden="false" customHeight="true" outlineLevel="0" collapsed="false">
      <c r="A36" s="82"/>
      <c r="B36" s="13"/>
      <c r="C36" s="83"/>
      <c r="D36" s="123" t="s">
        <v>185</v>
      </c>
      <c r="E36" s="124" t="s">
        <v>186</v>
      </c>
      <c r="F36" s="124"/>
      <c r="G36" s="124"/>
      <c r="H36" s="124"/>
      <c r="I36" s="13"/>
    </row>
    <row r="37" customFormat="false" ht="14" hidden="false" customHeight="true" outlineLevel="0" collapsed="false">
      <c r="A37" s="90"/>
      <c r="B37" s="125"/>
      <c r="C37" s="83"/>
      <c r="D37" s="111" t="s">
        <v>187</v>
      </c>
      <c r="E37" s="126" t="s">
        <v>188</v>
      </c>
      <c r="F37" s="127"/>
      <c r="G37" s="127"/>
      <c r="H37" s="127"/>
      <c r="I37" s="0"/>
    </row>
    <row r="38" customFormat="false" ht="14" hidden="false" customHeight="true" outlineLevel="0" collapsed="false">
      <c r="A38" s="90"/>
      <c r="B38" s="114"/>
      <c r="C38" s="83"/>
      <c r="D38" s="111"/>
      <c r="E38" s="128" t="s">
        <v>189</v>
      </c>
      <c r="F38" s="129" t="s">
        <v>190</v>
      </c>
      <c r="G38" s="129"/>
      <c r="H38" s="129"/>
      <c r="I38" s="0"/>
      <c r="L38" s="117"/>
      <c r="M38" s="117"/>
      <c r="N38" s="117"/>
    </row>
    <row r="39" customFormat="false" ht="16" hidden="false" customHeight="true" outlineLevel="0" collapsed="false">
      <c r="A39" s="90"/>
      <c r="B39" s="114"/>
      <c r="C39" s="83"/>
      <c r="D39" s="111"/>
      <c r="E39" s="130" t="s">
        <v>191</v>
      </c>
      <c r="F39" s="131" t="s">
        <v>192</v>
      </c>
      <c r="G39" s="131"/>
      <c r="H39" s="131"/>
      <c r="I39" s="0"/>
    </row>
    <row r="40" customFormat="false" ht="57" hidden="false" customHeight="true" outlineLevel="0" collapsed="false">
      <c r="A40" s="90"/>
      <c r="B40" s="114"/>
      <c r="C40" s="83"/>
      <c r="D40" s="111"/>
      <c r="E40" s="128" t="s">
        <v>189</v>
      </c>
      <c r="F40" s="132" t="str">
        <f aca="false">CONCATENATE("https://name-of-server.com/doduko?op=write&amp;r=1&amp;col=1&amp;value=6&amp;grid=",'Supporting Information'!V51,",&amp;integrity=",'Supporting Information'!AV67)</f>
        <v>https://name-of-server.com/doduko?op=write&amp;r=1&amp;col=1&amp;value=6&amp;grid=[0,-2,0,0,-1,0,0,-4,0,-8,0,-1,-9,0,0,0,0,-5,0,0,0,0,-3,0,0,-1,0,0,-3,0,0,0,0,-4,0,-6,-5,0,-9,0,0,0,0,0,-7,0,0,0,0,0,0,-2,-8,0,-2,0,0,-6,0,0,0,0,0,0,0,-6,0,0,-3,0,0,0,0,-4,0,-5,-7,0,0,0,0,0,0,-6,-2,0,0,-7,0,-9,0,-5,0,-4,0,0,0,-6,0],&amp;integrity=a3f0c319</v>
      </c>
      <c r="G40" s="132"/>
      <c r="H40" s="132"/>
      <c r="I40" s="0"/>
    </row>
    <row r="41" customFormat="false" ht="18" hidden="false" customHeight="true" outlineLevel="0" collapsed="false">
      <c r="A41" s="90"/>
      <c r="B41" s="114"/>
      <c r="C41" s="83"/>
      <c r="D41" s="111"/>
      <c r="E41" s="130" t="s">
        <v>191</v>
      </c>
      <c r="F41" s="131" t="s">
        <v>193</v>
      </c>
      <c r="G41" s="131"/>
      <c r="H41" s="131"/>
      <c r="I41" s="0"/>
    </row>
    <row r="42" customFormat="false" ht="14" hidden="false" customHeight="true" outlineLevel="0" collapsed="false">
      <c r="A42" s="90"/>
      <c r="B42" s="114"/>
      <c r="C42" s="83"/>
      <c r="D42" s="111"/>
      <c r="E42" s="126" t="s">
        <v>194</v>
      </c>
      <c r="F42" s="120"/>
      <c r="G42" s="120"/>
      <c r="H42" s="120"/>
      <c r="I42" s="0"/>
    </row>
    <row r="43" customFormat="false" ht="14" hidden="false" customHeight="true" outlineLevel="0" collapsed="false">
      <c r="A43" s="90"/>
      <c r="B43" s="114"/>
      <c r="C43" s="83"/>
      <c r="D43" s="111"/>
      <c r="E43" s="128" t="s">
        <v>189</v>
      </c>
      <c r="F43" s="129" t="s">
        <v>195</v>
      </c>
      <c r="G43" s="129"/>
      <c r="H43" s="129"/>
      <c r="I43" s="0"/>
    </row>
    <row r="44" customFormat="false" ht="14" hidden="false" customHeight="true" outlineLevel="0" collapsed="false">
      <c r="A44" s="90"/>
      <c r="B44" s="114"/>
      <c r="C44" s="83"/>
      <c r="D44" s="111"/>
      <c r="E44" s="130" t="s">
        <v>191</v>
      </c>
      <c r="F44" s="131" t="s">
        <v>196</v>
      </c>
      <c r="G44" s="131"/>
      <c r="H44" s="131"/>
      <c r="I44" s="0"/>
    </row>
    <row r="45" customFormat="false" ht="14" hidden="false" customHeight="true" outlineLevel="0" collapsed="false">
      <c r="A45" s="90"/>
      <c r="B45" s="114"/>
      <c r="C45" s="83"/>
      <c r="D45" s="111"/>
      <c r="E45" s="128" t="s">
        <v>189</v>
      </c>
      <c r="F45" s="129" t="s">
        <v>197</v>
      </c>
      <c r="G45" s="129"/>
      <c r="H45" s="129"/>
      <c r="I45" s="0"/>
    </row>
    <row r="46" customFormat="false" ht="14" hidden="false" customHeight="true" outlineLevel="0" collapsed="false">
      <c r="A46" s="90"/>
      <c r="B46" s="114"/>
      <c r="C46" s="83"/>
      <c r="D46" s="111"/>
      <c r="E46" s="130" t="s">
        <v>191</v>
      </c>
      <c r="F46" s="131" t="s">
        <v>196</v>
      </c>
      <c r="G46" s="131"/>
      <c r="H46" s="131"/>
      <c r="I46" s="0"/>
    </row>
    <row r="47" customFormat="false" ht="14" hidden="false" customHeight="true" outlineLevel="0" collapsed="false">
      <c r="A47" s="90"/>
      <c r="B47" s="114"/>
      <c r="C47" s="83"/>
      <c r="D47" s="111"/>
      <c r="E47" s="128" t="s">
        <v>189</v>
      </c>
      <c r="F47" s="129" t="s">
        <v>198</v>
      </c>
      <c r="G47" s="129"/>
      <c r="H47" s="129"/>
      <c r="I47" s="0"/>
    </row>
    <row r="48" customFormat="false" ht="14" hidden="false" customHeight="true" outlineLevel="0" collapsed="false">
      <c r="A48" s="90"/>
      <c r="B48" s="114"/>
      <c r="C48" s="83"/>
      <c r="D48" s="111"/>
      <c r="E48" s="130" t="s">
        <v>191</v>
      </c>
      <c r="F48" s="131" t="s">
        <v>199</v>
      </c>
      <c r="G48" s="131"/>
      <c r="H48" s="131"/>
      <c r="I48" s="0"/>
    </row>
    <row r="49" customFormat="false" ht="14" hidden="false" customHeight="true" outlineLevel="0" collapsed="false">
      <c r="A49" s="90"/>
      <c r="B49" s="114"/>
      <c r="C49" s="83"/>
      <c r="D49" s="111"/>
      <c r="E49" s="128" t="s">
        <v>189</v>
      </c>
      <c r="F49" s="129" t="s">
        <v>200</v>
      </c>
      <c r="G49" s="129"/>
      <c r="H49" s="129"/>
      <c r="I49" s="0"/>
    </row>
    <row r="50" customFormat="false" ht="14" hidden="false" customHeight="true" outlineLevel="0" collapsed="false">
      <c r="A50" s="90"/>
      <c r="B50" s="114"/>
      <c r="C50" s="83"/>
      <c r="D50" s="111"/>
      <c r="E50" s="130" t="s">
        <v>191</v>
      </c>
      <c r="F50" s="131" t="s">
        <v>196</v>
      </c>
      <c r="G50" s="131"/>
      <c r="H50" s="131"/>
      <c r="I50" s="0"/>
    </row>
    <row r="51" customFormat="false" ht="67" hidden="false" customHeight="true" outlineLevel="0" collapsed="false">
      <c r="A51" s="82"/>
      <c r="B51" s="13"/>
      <c r="C51" s="83"/>
      <c r="D51" s="123" t="s">
        <v>201</v>
      </c>
      <c r="E51" s="124" t="s">
        <v>202</v>
      </c>
      <c r="F51" s="124"/>
      <c r="G51" s="124"/>
      <c r="H51" s="124"/>
      <c r="J51" s="27"/>
    </row>
    <row r="52" customFormat="false" ht="18" hidden="false" customHeight="true" outlineLevel="0" collapsed="false">
      <c r="A52" s="82"/>
      <c r="B52" s="85" t="s">
        <v>203</v>
      </c>
      <c r="C52" s="85"/>
      <c r="D52" s="86" t="s">
        <v>135</v>
      </c>
      <c r="E52" s="86"/>
      <c r="F52" s="86"/>
      <c r="G52" s="86"/>
      <c r="H52" s="86"/>
      <c r="I52" s="0"/>
      <c r="J52" s="27"/>
    </row>
    <row r="53" customFormat="false" ht="14" hidden="false" customHeight="true" outlineLevel="0" collapsed="false">
      <c r="A53" s="87" t="s">
        <v>204</v>
      </c>
      <c r="B53" s="133"/>
      <c r="C53" s="133" t="str">
        <f aca="false">E26</f>
        <v>op=create</v>
      </c>
      <c r="D53" s="134" t="str">
        <f aca="false">F26</f>
        <v>Creates an unsolved puzzle</v>
      </c>
      <c r="E53" s="134"/>
      <c r="F53" s="134"/>
      <c r="G53" s="134"/>
      <c r="H53" s="134"/>
      <c r="I53" s="0"/>
      <c r="J53" s="27"/>
    </row>
    <row r="54" s="9" customFormat="true" ht="14" hidden="false" customHeight="true" outlineLevel="0" collapsed="false">
      <c r="A54" s="90"/>
      <c r="B54" s="13"/>
      <c r="C54" s="83"/>
      <c r="D54" s="91" t="s">
        <v>139</v>
      </c>
      <c r="E54" s="135" t="s">
        <v>205</v>
      </c>
      <c r="F54" s="135"/>
      <c r="G54" s="135"/>
      <c r="H54" s="135"/>
      <c r="I54" s="93"/>
      <c r="J54" s="94"/>
    </row>
    <row r="55" customFormat="false" ht="16" hidden="false" customHeight="true" outlineLevel="0" collapsed="false">
      <c r="A55" s="136"/>
      <c r="B55" s="114"/>
      <c r="C55" s="83"/>
      <c r="D55" s="137" t="s">
        <v>206</v>
      </c>
      <c r="E55" s="138" t="s">
        <v>207</v>
      </c>
      <c r="F55" s="139"/>
      <c r="G55" s="139"/>
      <c r="H55" s="139"/>
      <c r="I55" s="0"/>
    </row>
    <row r="56" customFormat="false" ht="16" hidden="false" customHeight="true" outlineLevel="0" collapsed="false">
      <c r="A56" s="136"/>
      <c r="B56" s="125"/>
      <c r="C56" s="83"/>
      <c r="D56" s="137"/>
      <c r="E56" s="140" t="s">
        <v>208</v>
      </c>
      <c r="F56" s="141" t="s">
        <v>209</v>
      </c>
      <c r="G56" s="117"/>
      <c r="H56" s="117"/>
      <c r="I56" s="0"/>
    </row>
    <row r="57" customFormat="false" ht="31" hidden="false" customHeight="true" outlineLevel="0" collapsed="false">
      <c r="A57" s="136"/>
      <c r="B57" s="125"/>
      <c r="C57" s="83"/>
      <c r="D57" s="137"/>
      <c r="E57" s="142" t="s">
        <v>210</v>
      </c>
      <c r="F57" s="11" t="s">
        <v>211</v>
      </c>
      <c r="G57" s="11"/>
      <c r="H57" s="11"/>
      <c r="I57" s="0"/>
    </row>
    <row r="58" customFormat="false" ht="35" hidden="false" customHeight="true" outlineLevel="0" collapsed="false">
      <c r="A58" s="136"/>
      <c r="B58" s="125"/>
      <c r="C58" s="83"/>
      <c r="D58" s="137"/>
      <c r="E58" s="143" t="s">
        <v>212</v>
      </c>
      <c r="F58" s="144" t="s">
        <v>213</v>
      </c>
      <c r="G58" s="144"/>
      <c r="H58" s="144"/>
      <c r="I58" s="0"/>
    </row>
    <row r="59" customFormat="false" ht="16" hidden="false" customHeight="true" outlineLevel="0" collapsed="false">
      <c r="A59" s="136"/>
      <c r="B59" s="125"/>
      <c r="C59" s="83"/>
      <c r="D59" s="137"/>
      <c r="E59" s="145" t="s">
        <v>214</v>
      </c>
      <c r="F59" s="145"/>
      <c r="G59" s="145"/>
      <c r="H59" s="145"/>
      <c r="I59" s="0"/>
    </row>
    <row r="60" customFormat="false" ht="17" hidden="false" customHeight="true" outlineLevel="0" collapsed="false">
      <c r="A60" s="90"/>
      <c r="D60" s="99" t="s">
        <v>161</v>
      </c>
      <c r="E60" s="100" t="s">
        <v>215</v>
      </c>
      <c r="F60" s="100"/>
      <c r="G60" s="100"/>
      <c r="H60" s="100"/>
      <c r="I60" s="0"/>
      <c r="J60" s="27"/>
    </row>
    <row r="61" customFormat="false" ht="17" hidden="false" customHeight="true" outlineLevel="0" collapsed="false">
      <c r="A61" s="90"/>
      <c r="D61" s="99"/>
      <c r="E61" s="146" t="s">
        <v>208</v>
      </c>
      <c r="F61" s="113" t="s">
        <v>216</v>
      </c>
      <c r="G61" s="13"/>
      <c r="H61" s="13"/>
      <c r="I61" s="0"/>
      <c r="J61" s="27"/>
    </row>
    <row r="62" customFormat="false" ht="70" hidden="false" customHeight="true" outlineLevel="0" collapsed="false">
      <c r="A62" s="90"/>
      <c r="D62" s="99"/>
      <c r="E62" s="142" t="s">
        <v>217</v>
      </c>
      <c r="F62" s="11" t="s">
        <v>218</v>
      </c>
      <c r="G62" s="11"/>
      <c r="H62" s="11"/>
      <c r="I62" s="0"/>
      <c r="J62" s="27"/>
    </row>
    <row r="63" customFormat="false" ht="16" hidden="false" customHeight="true" outlineLevel="0" collapsed="false">
      <c r="A63" s="90"/>
      <c r="D63" s="99"/>
      <c r="E63" s="142"/>
      <c r="F63" s="113" t="s">
        <v>219</v>
      </c>
      <c r="G63" s="141" t="s">
        <v>220</v>
      </c>
      <c r="H63" s="141"/>
      <c r="I63" s="0"/>
      <c r="J63" s="27"/>
    </row>
    <row r="64" customFormat="false" ht="70" hidden="false" customHeight="true" outlineLevel="0" collapsed="false">
      <c r="A64" s="90"/>
      <c r="D64" s="99"/>
      <c r="E64" s="142"/>
      <c r="F64" s="11" t="n">
        <f aca="false">'Supporting Information'!B48</f>
        <v>1</v>
      </c>
      <c r="G64" s="11" t="str">
        <f aca="false">'Supporting Information'!V51</f>
        <v>[0,-2,0,0,-1,0,0,-4,0,-8,0,-1,-9,0,0,0,0,-5,0,0,0,0,-3,0,0,-1,0,0,-3,0,0,0,0,-4,0,-6,-5,0,-9,0,0,0,0,0,-7,0,0,0,0,0,0,-2,-8,0,-2,0,0,-6,0,0,0,0,0,0,0,-6,0,0,-3,0,0,0,0,-4,0,-5,-7,0,0,0,0,0,0,-6,-2,0,0,-7,0,-9,0,-5,0,-4,0,0,0,-6,0]</v>
      </c>
      <c r="H64" s="11"/>
      <c r="I64" s="0"/>
      <c r="J64" s="27"/>
    </row>
    <row r="65" customFormat="false" ht="70" hidden="false" customHeight="true" outlineLevel="0" collapsed="false">
      <c r="A65" s="90"/>
      <c r="D65" s="99"/>
      <c r="E65" s="142"/>
      <c r="F65" s="11" t="n">
        <f aca="false">'Supporting Information'!B69</f>
        <v>2</v>
      </c>
      <c r="G65" s="11" t="str">
        <f aca="false">'Supporting Information'!V72</f>
        <v>[0,-6,0,0,0,0,0,-5,-9,-9,-3,0,-4,-8,0,0,0,0,0,0,0,0,0,-7,-3,0,0,0,-5,0,0,-1,0,0,-4,-6,0,0,0,0,0,-6,0,-9,0,0,-8,-1,-2,0,0,0,0,0,0,0,0,0,-7,0,0,0,0,-8,0,-4,0,0,-1,0,0,0,0,-9,0,0,0,0,0,0,0,0,0,0,0,-7,0,-5,-8,0,0,0,-2,0,0,0,-6,-1,0]</v>
      </c>
      <c r="H65" s="11"/>
      <c r="I65" s="0"/>
      <c r="J65" s="27"/>
    </row>
    <row r="66" customFormat="false" ht="70" hidden="false" customHeight="true" outlineLevel="0" collapsed="false">
      <c r="A66" s="90"/>
      <c r="D66" s="99"/>
      <c r="E66" s="142"/>
      <c r="F66" s="11" t="n">
        <f aca="false">'Supporting Information'!B90</f>
        <v>3</v>
      </c>
      <c r="G66" s="11" t="str">
        <f aca="false">'Supporting Information'!V93</f>
        <v>[0,0,0,0,-6,0,0,0,0,0,0,0,-4,0,-9,0,0,0,0,0,-9,-7,0,-5,-1,0,0,0,-5,-2,0,-7,0,-8,-9,0,-9,0,0,-5,0,-2,0,0,-4,0,-8,-3,0,-4,0,-7,-2,0,0,0,-1,-2,0,-8,0,0,0,0,0,0,-6,0,-4,0,0,0,0,0,0,0,-5,0,0,0,0,0,-9,-8,-2,0,0,0,-4,-3,0,0,-7,0,0,0,0,0,0]</v>
      </c>
      <c r="H66" s="11"/>
      <c r="I66" s="0"/>
      <c r="J66" s="27"/>
    </row>
    <row r="67" customFormat="false" ht="32" hidden="false" customHeight="true" outlineLevel="0" collapsed="false">
      <c r="A67" s="136"/>
      <c r="D67" s="99"/>
      <c r="E67" s="147"/>
      <c r="F67" s="148" t="s">
        <v>221</v>
      </c>
      <c r="G67" s="148"/>
      <c r="H67" s="148"/>
      <c r="I67" s="0"/>
    </row>
    <row r="68" customFormat="false" ht="46" hidden="false" customHeight="true" outlineLevel="0" collapsed="false">
      <c r="A68" s="90"/>
      <c r="D68" s="99"/>
      <c r="E68" s="143" t="s">
        <v>222</v>
      </c>
      <c r="F68" s="149" t="s">
        <v>223</v>
      </c>
      <c r="G68" s="149"/>
      <c r="H68" s="149"/>
      <c r="I68" s="0"/>
      <c r="J68" s="27"/>
    </row>
    <row r="69" customFormat="false" ht="30" hidden="false" customHeight="true" outlineLevel="0" collapsed="false">
      <c r="A69" s="90"/>
      <c r="B69" s="114"/>
      <c r="C69" s="83"/>
      <c r="D69" s="99"/>
      <c r="E69" s="150" t="s">
        <v>224</v>
      </c>
      <c r="F69" s="120" t="s">
        <v>225</v>
      </c>
      <c r="G69" s="120"/>
      <c r="H69" s="120"/>
      <c r="I69" s="0"/>
      <c r="J69" s="27"/>
    </row>
    <row r="70" customFormat="false" ht="14" hidden="false" customHeight="true" outlineLevel="0" collapsed="false">
      <c r="A70" s="90"/>
      <c r="B70" s="114"/>
      <c r="C70" s="83"/>
      <c r="D70" s="99" t="s">
        <v>178</v>
      </c>
      <c r="E70" s="151" t="s">
        <v>179</v>
      </c>
      <c r="F70" s="152" t="s">
        <v>226</v>
      </c>
      <c r="G70" s="152"/>
      <c r="H70" s="152"/>
      <c r="I70" s="0"/>
      <c r="J70" s="27"/>
    </row>
    <row r="71" customFormat="false" ht="61" hidden="false" customHeight="true" outlineLevel="0" collapsed="false">
      <c r="A71" s="90"/>
      <c r="B71" s="125"/>
      <c r="C71" s="83"/>
      <c r="D71" s="111"/>
      <c r="E71" s="119" t="s">
        <v>181</v>
      </c>
      <c r="F71" s="120" t="s">
        <v>227</v>
      </c>
      <c r="G71" s="120"/>
      <c r="H71" s="120"/>
      <c r="I71" s="0"/>
      <c r="J71" s="27"/>
    </row>
    <row r="72" customFormat="false" ht="14" hidden="false" customHeight="true" outlineLevel="0" collapsed="false">
      <c r="A72" s="90"/>
      <c r="B72" s="125"/>
      <c r="C72" s="83"/>
      <c r="D72" s="111"/>
      <c r="E72" s="153" t="s">
        <v>183</v>
      </c>
      <c r="F72" s="154" t="s">
        <v>228</v>
      </c>
      <c r="G72" s="154"/>
      <c r="H72" s="154"/>
      <c r="I72" s="0"/>
      <c r="J72" s="27"/>
    </row>
    <row r="73" customFormat="false" ht="14" hidden="false" customHeight="true" outlineLevel="0" collapsed="false">
      <c r="A73" s="90"/>
      <c r="B73" s="125"/>
      <c r="C73" s="83"/>
      <c r="D73" s="111" t="s">
        <v>187</v>
      </c>
      <c r="E73" s="126" t="s">
        <v>188</v>
      </c>
      <c r="F73" s="127"/>
      <c r="G73" s="127"/>
      <c r="H73" s="127"/>
      <c r="I73" s="0"/>
    </row>
    <row r="74" customFormat="false" ht="14" hidden="false" customHeight="true" outlineLevel="0" collapsed="false">
      <c r="A74" s="90"/>
      <c r="B74" s="114"/>
      <c r="C74" s="83"/>
      <c r="D74" s="111"/>
      <c r="E74" s="128" t="s">
        <v>189</v>
      </c>
      <c r="F74" s="129" t="s">
        <v>140</v>
      </c>
      <c r="G74" s="129"/>
      <c r="H74" s="129"/>
      <c r="I74" s="0"/>
      <c r="L74" s="117"/>
      <c r="M74" s="117"/>
      <c r="N74" s="117"/>
    </row>
    <row r="75" customFormat="false" ht="43" hidden="false" customHeight="true" outlineLevel="0" collapsed="false">
      <c r="A75" s="90"/>
      <c r="B75" s="114"/>
      <c r="C75" s="83"/>
      <c r="D75" s="111"/>
      <c r="E75" s="130" t="s">
        <v>191</v>
      </c>
      <c r="F75" s="131" t="str">
        <f aca="false">_xlfn.CONCAT('Supporting Information'!U50,'Supporting Information'!U51,'Supporting Information'!V51:AD52,",",'Supporting Information'!U53,'Supporting Information'!V53,",",'Supporting Information'!U54,'Supporting Information'!V54,'Supporting Information'!U55)</f>
        <v>{'grid': [0,-2,0,0,-1,0,0,-4,0,-8,0,-1,-9,0,0,0,0,-5,0,0,0,0,-3,0,0,-1,0,0,-3,0,0,0,0,-4,0,-6,-5,0,-9,0,0,0,0,0,-7,0,0,0,0,0,0,-2,-8,0,-2,0,0,-6,0,0,0,0,0,0,0,-6,0,0,-3,0,0,0,0,-4,0,-5,-7,0,0,0,0,0,0,-6,-2,0,0,-7,0,-9,0,-5,0,-4,0,0,0,-6,0],'integrity': 'a3f0c319','status':'ok'}</v>
      </c>
      <c r="G75" s="131"/>
      <c r="H75" s="131"/>
      <c r="I75" s="0"/>
    </row>
    <row r="76" customFormat="false" ht="15" hidden="false" customHeight="true" outlineLevel="0" collapsed="false">
      <c r="A76" s="90"/>
      <c r="B76" s="114"/>
      <c r="C76" s="83"/>
      <c r="D76" s="111"/>
      <c r="E76" s="128" t="s">
        <v>189</v>
      </c>
      <c r="F76" s="129" t="s">
        <v>140</v>
      </c>
      <c r="G76" s="129"/>
      <c r="H76" s="129"/>
      <c r="I76" s="0"/>
    </row>
    <row r="77" customFormat="false" ht="45" hidden="false" customHeight="true" outlineLevel="0" collapsed="false">
      <c r="A77" s="90"/>
      <c r="B77" s="114"/>
      <c r="C77" s="83"/>
      <c r="D77" s="111"/>
      <c r="E77" s="130" t="s">
        <v>191</v>
      </c>
      <c r="F77" s="131" t="str">
        <f aca="false">_xlfn.CONCAT('Supporting Information'!U50,'Supporting Information'!U51,'Supporting Information'!V51:AD52,",",'Supporting Information'!U53,'Supporting Information'!V53,",",'Supporting Information'!U54,'Supporting Information'!V54,'Supporting Information'!U55)</f>
        <v>{'grid': [0,-2,0,0,-1,0,0,-4,0,-8,0,-1,-9,0,0,0,0,-5,0,0,0,0,-3,0,0,-1,0,0,-3,0,0,0,0,-4,0,-6,-5,0,-9,0,0,0,0,0,-7,0,0,0,0,0,0,-2,-8,0,-2,0,0,-6,0,0,0,0,0,0,0,-6,0,0,-3,0,0,0,0,-4,0,-5,-7,0,0,0,0,0,0,-6,-2,0,0,-7,0,-9,0,-5,0,-4,0,0,0,-6,0],'integrity': 'a3f0c319','status':'ok'}</v>
      </c>
      <c r="G77" s="131"/>
      <c r="H77" s="131"/>
      <c r="I77" s="0"/>
    </row>
    <row r="78" customFormat="false" ht="29" hidden="false" customHeight="true" outlineLevel="0" collapsed="false">
      <c r="A78" s="90"/>
      <c r="B78" s="114"/>
      <c r="C78" s="83"/>
      <c r="D78" s="111"/>
      <c r="E78" s="155" t="s">
        <v>229</v>
      </c>
      <c r="F78" s="155"/>
      <c r="G78" s="155"/>
      <c r="H78" s="155"/>
      <c r="I78" s="0"/>
    </row>
    <row r="79" customFormat="false" ht="30" hidden="false" customHeight="true" outlineLevel="0" collapsed="false">
      <c r="A79" s="82"/>
      <c r="B79" s="13"/>
      <c r="C79" s="83"/>
      <c r="D79" s="123" t="s">
        <v>201</v>
      </c>
      <c r="E79" s="124" t="s">
        <v>230</v>
      </c>
      <c r="F79" s="124"/>
      <c r="G79" s="124"/>
      <c r="H79" s="124"/>
      <c r="J79" s="27"/>
    </row>
    <row r="80" customFormat="false" ht="14" hidden="false" customHeight="true" outlineLevel="0" collapsed="false">
      <c r="A80" s="87" t="s">
        <v>204</v>
      </c>
      <c r="B80" s="133"/>
      <c r="C80" s="133" t="str">
        <f aca="false">E31</f>
        <v>op=info</v>
      </c>
      <c r="D80" s="134" t="str">
        <f aca="false">F31</f>
        <v>Identifies the developer</v>
      </c>
      <c r="E80" s="134"/>
      <c r="F80" s="134"/>
      <c r="G80" s="134"/>
      <c r="H80" s="134"/>
      <c r="I80" s="0"/>
    </row>
    <row r="81" s="9" customFormat="true" ht="14" hidden="false" customHeight="true" outlineLevel="0" collapsed="false">
      <c r="A81" s="90"/>
      <c r="B81" s="13"/>
      <c r="C81" s="83"/>
      <c r="D81" s="91" t="s">
        <v>139</v>
      </c>
      <c r="E81" s="135" t="s">
        <v>231</v>
      </c>
      <c r="F81" s="135"/>
      <c r="G81" s="135"/>
      <c r="H81" s="135"/>
      <c r="I81" s="93"/>
      <c r="J81" s="94"/>
    </row>
    <row r="82" customFormat="false" ht="16" hidden="false" customHeight="true" outlineLevel="0" collapsed="false">
      <c r="A82" s="136"/>
      <c r="B82" s="114"/>
      <c r="C82" s="83"/>
      <c r="D82" s="137" t="s">
        <v>206</v>
      </c>
      <c r="E82" s="156" t="s">
        <v>232</v>
      </c>
      <c r="F82" s="156"/>
      <c r="G82" s="156"/>
      <c r="H82" s="156"/>
      <c r="I82" s="0"/>
    </row>
    <row r="83" customFormat="false" ht="20" hidden="false" customHeight="true" outlineLevel="0" collapsed="false">
      <c r="A83" s="90"/>
      <c r="B83" s="114"/>
      <c r="C83" s="83"/>
      <c r="E83" s="145" t="s">
        <v>214</v>
      </c>
      <c r="F83" s="145"/>
      <c r="G83" s="145"/>
      <c r="H83" s="145"/>
      <c r="I83" s="0"/>
      <c r="J83" s="27"/>
    </row>
    <row r="84" customFormat="false" ht="17" hidden="false" customHeight="true" outlineLevel="0" collapsed="false">
      <c r="A84" s="90"/>
      <c r="D84" s="99" t="s">
        <v>161</v>
      </c>
      <c r="E84" s="100" t="s">
        <v>233</v>
      </c>
      <c r="F84" s="100"/>
      <c r="G84" s="100"/>
      <c r="H84" s="100"/>
      <c r="I84" s="0"/>
      <c r="J84" s="27"/>
    </row>
    <row r="85" customFormat="false" ht="17" hidden="false" customHeight="true" outlineLevel="0" collapsed="false">
      <c r="A85" s="90"/>
      <c r="D85" s="99"/>
      <c r="E85" s="146" t="s">
        <v>208</v>
      </c>
      <c r="F85" s="113" t="s">
        <v>216</v>
      </c>
      <c r="G85" s="13"/>
      <c r="H85" s="13"/>
      <c r="I85" s="0"/>
      <c r="J85" s="27"/>
    </row>
    <row r="86" customFormat="false" ht="24" hidden="false" customHeight="true" outlineLevel="0" collapsed="false">
      <c r="A86" s="90"/>
      <c r="D86" s="99"/>
      <c r="E86" s="143" t="s">
        <v>234</v>
      </c>
      <c r="F86" s="144" t="s">
        <v>235</v>
      </c>
      <c r="G86" s="144"/>
      <c r="H86" s="144"/>
      <c r="I86" s="0"/>
      <c r="J86" s="27"/>
    </row>
    <row r="87" customFormat="false" ht="14" hidden="false" customHeight="true" outlineLevel="0" collapsed="false">
      <c r="A87" s="90"/>
      <c r="B87" s="114"/>
      <c r="C87" s="83"/>
      <c r="D87" s="99" t="s">
        <v>178</v>
      </c>
      <c r="E87" s="157" t="s">
        <v>236</v>
      </c>
      <c r="F87" s="158"/>
      <c r="G87" s="158"/>
      <c r="H87" s="158"/>
      <c r="I87" s="0"/>
      <c r="J87" s="27"/>
    </row>
    <row r="88" customFormat="false" ht="14" hidden="false" customHeight="true" outlineLevel="0" collapsed="false">
      <c r="A88" s="90"/>
      <c r="B88" s="125"/>
      <c r="C88" s="83"/>
      <c r="D88" s="111" t="s">
        <v>187</v>
      </c>
      <c r="E88" s="126" t="s">
        <v>188</v>
      </c>
      <c r="F88" s="127"/>
      <c r="G88" s="127"/>
      <c r="H88" s="127"/>
      <c r="I88" s="0"/>
    </row>
    <row r="89" customFormat="false" ht="14" hidden="false" customHeight="true" outlineLevel="0" collapsed="false">
      <c r="A89" s="90"/>
      <c r="B89" s="114"/>
      <c r="C89" s="83"/>
      <c r="D89" s="111"/>
      <c r="E89" s="128" t="s">
        <v>189</v>
      </c>
      <c r="F89" s="129" t="s">
        <v>231</v>
      </c>
      <c r="G89" s="129"/>
      <c r="H89" s="129"/>
      <c r="I89" s="0"/>
      <c r="L89" s="117"/>
      <c r="M89" s="117"/>
      <c r="N89" s="117"/>
    </row>
    <row r="90" customFormat="false" ht="20" hidden="false" customHeight="true" outlineLevel="0" collapsed="false">
      <c r="A90" s="90"/>
      <c r="B90" s="114"/>
      <c r="C90" s="83"/>
      <c r="D90" s="111"/>
      <c r="E90" s="159" t="s">
        <v>191</v>
      </c>
      <c r="F90" s="154" t="s">
        <v>237</v>
      </c>
      <c r="G90" s="154"/>
      <c r="H90" s="154"/>
      <c r="I90" s="0"/>
    </row>
    <row r="91" customFormat="false" ht="30" hidden="false" customHeight="true" outlineLevel="0" collapsed="false">
      <c r="A91" s="82"/>
      <c r="B91" s="13"/>
      <c r="C91" s="83"/>
      <c r="D91" s="123" t="s">
        <v>201</v>
      </c>
      <c r="E91" s="124" t="s">
        <v>238</v>
      </c>
      <c r="F91" s="124"/>
      <c r="G91" s="124"/>
      <c r="H91" s="124"/>
      <c r="J91" s="27"/>
    </row>
    <row r="92" customFormat="false" ht="14" hidden="false" customHeight="true" outlineLevel="0" collapsed="false">
      <c r="A92" s="87" t="s">
        <v>239</v>
      </c>
      <c r="B92" s="133"/>
      <c r="C92" s="133" t="str">
        <f aca="false">E27</f>
        <v>op=insert</v>
      </c>
      <c r="D92" s="134" t="str">
        <f aca="false">F27</f>
        <v>Writes a value onto the puzzle </v>
      </c>
      <c r="E92" s="134"/>
      <c r="F92" s="134"/>
      <c r="G92" s="134"/>
      <c r="H92" s="134"/>
      <c r="I92" s="0"/>
    </row>
    <row r="93" customFormat="false" ht="27" hidden="false" customHeight="true" outlineLevel="0" collapsed="false">
      <c r="A93" s="90"/>
      <c r="D93" s="99" t="s">
        <v>161</v>
      </c>
      <c r="E93" s="124" t="s">
        <v>240</v>
      </c>
      <c r="F93" s="124"/>
      <c r="G93" s="124"/>
      <c r="H93" s="124"/>
      <c r="I93" s="0"/>
    </row>
    <row r="94" customFormat="false" ht="14" hidden="false" customHeight="true" outlineLevel="0" collapsed="false">
      <c r="A94" s="87" t="s">
        <v>239</v>
      </c>
      <c r="B94" s="133"/>
      <c r="C94" s="133" t="str">
        <f aca="false">E28</f>
        <v>op=status</v>
      </c>
      <c r="D94" s="134" t="str">
        <f aca="false">F28</f>
        <v>Determines whether the puzzle has been solved or not</v>
      </c>
      <c r="E94" s="134"/>
      <c r="F94" s="134"/>
      <c r="G94" s="134"/>
      <c r="H94" s="134"/>
      <c r="I94" s="0"/>
    </row>
    <row r="95" customFormat="false" ht="26" hidden="false" customHeight="true" outlineLevel="0" collapsed="false">
      <c r="A95" s="90"/>
      <c r="D95" s="99" t="s">
        <v>161</v>
      </c>
      <c r="E95" s="124" t="s">
        <v>240</v>
      </c>
      <c r="F95" s="124"/>
      <c r="G95" s="124"/>
      <c r="H95" s="124"/>
      <c r="I95" s="0"/>
    </row>
    <row r="96" customFormat="false" ht="14" hidden="false" customHeight="true" outlineLevel="0" collapsed="false">
      <c r="A96" s="87" t="s">
        <v>239</v>
      </c>
      <c r="B96" s="133"/>
      <c r="C96" s="133" t="str">
        <f aca="false">E29</f>
        <v>op=recommend</v>
      </c>
      <c r="D96" s="134" t="str">
        <f aca="false">F29</f>
        <v>Hints at a value to place in a cell</v>
      </c>
      <c r="E96" s="134"/>
      <c r="F96" s="134"/>
      <c r="G96" s="134"/>
      <c r="H96" s="134"/>
      <c r="I96" s="0"/>
    </row>
    <row r="97" customFormat="false" ht="26" hidden="false" customHeight="true" outlineLevel="0" collapsed="false">
      <c r="A97" s="90"/>
      <c r="D97" s="99" t="s">
        <v>161</v>
      </c>
      <c r="E97" s="124" t="s">
        <v>240</v>
      </c>
      <c r="F97" s="124"/>
      <c r="G97" s="124"/>
      <c r="H97" s="124"/>
      <c r="I97" s="0"/>
    </row>
    <row r="98" customFormat="false" ht="14" hidden="false" customHeight="true" outlineLevel="0" collapsed="false">
      <c r="A98" s="87" t="s">
        <v>239</v>
      </c>
      <c r="B98" s="133"/>
      <c r="C98" s="133" t="str">
        <f aca="false">E30</f>
        <v>op=solve</v>
      </c>
      <c r="D98" s="134" t="str">
        <f aca="false">F30</f>
        <v>Solves the unsolved portion of a puzzle</v>
      </c>
      <c r="E98" s="134"/>
      <c r="F98" s="134"/>
      <c r="G98" s="134"/>
      <c r="H98" s="134"/>
      <c r="I98" s="0"/>
    </row>
    <row r="99" customFormat="false" ht="26" hidden="false" customHeight="true" outlineLevel="0" collapsed="false">
      <c r="A99" s="90"/>
      <c r="D99" s="99" t="s">
        <v>161</v>
      </c>
      <c r="E99" s="124" t="s">
        <v>240</v>
      </c>
      <c r="F99" s="124"/>
      <c r="G99" s="124"/>
      <c r="H99" s="124"/>
      <c r="I99" s="0"/>
    </row>
  </sheetData>
  <sheetProtection sheet="true" objects="true" scenarios="true"/>
  <mergeCells count="95">
    <mergeCell ref="A1:G1"/>
    <mergeCell ref="B2:H2"/>
    <mergeCell ref="B3:H3"/>
    <mergeCell ref="B4:H4"/>
    <mergeCell ref="B5:C5"/>
    <mergeCell ref="D6:H6"/>
    <mergeCell ref="B7:C7"/>
    <mergeCell ref="D7:H7"/>
    <mergeCell ref="D8:H8"/>
    <mergeCell ref="E9:H9"/>
    <mergeCell ref="F11:H11"/>
    <mergeCell ref="F12:H12"/>
    <mergeCell ref="F13:H13"/>
    <mergeCell ref="F14:H14"/>
    <mergeCell ref="E15:H15"/>
    <mergeCell ref="F16:H16"/>
    <mergeCell ref="G19:H19"/>
    <mergeCell ref="F20:H20"/>
    <mergeCell ref="G23:H23"/>
    <mergeCell ref="E24:H24"/>
    <mergeCell ref="F25:H25"/>
    <mergeCell ref="F26:H26"/>
    <mergeCell ref="F27:H27"/>
    <mergeCell ref="F28:H28"/>
    <mergeCell ref="F29:H29"/>
    <mergeCell ref="F30:H30"/>
    <mergeCell ref="F31:H31"/>
    <mergeCell ref="E32:H32"/>
    <mergeCell ref="F33:H33"/>
    <mergeCell ref="F34:H34"/>
    <mergeCell ref="F35:H35"/>
    <mergeCell ref="E36:H36"/>
    <mergeCell ref="F37:H37"/>
    <mergeCell ref="F38:H38"/>
    <mergeCell ref="L38:N38"/>
    <mergeCell ref="F39:H39"/>
    <mergeCell ref="F40:H40"/>
    <mergeCell ref="F41:H41"/>
    <mergeCell ref="F42:H42"/>
    <mergeCell ref="F43:H43"/>
    <mergeCell ref="F44:H44"/>
    <mergeCell ref="F45:H45"/>
    <mergeCell ref="F46:H46"/>
    <mergeCell ref="F47:H47"/>
    <mergeCell ref="F48:H48"/>
    <mergeCell ref="F49:H49"/>
    <mergeCell ref="F50:H50"/>
    <mergeCell ref="E51:H51"/>
    <mergeCell ref="B52:C52"/>
    <mergeCell ref="D52:H52"/>
    <mergeCell ref="D53:H53"/>
    <mergeCell ref="E54:H54"/>
    <mergeCell ref="F57:H57"/>
    <mergeCell ref="F58:H58"/>
    <mergeCell ref="E59:H59"/>
    <mergeCell ref="E60:H60"/>
    <mergeCell ref="F62:H62"/>
    <mergeCell ref="G63:H63"/>
    <mergeCell ref="G64:H64"/>
    <mergeCell ref="G65:H65"/>
    <mergeCell ref="G66:H66"/>
    <mergeCell ref="F67:H67"/>
    <mergeCell ref="F68:H68"/>
    <mergeCell ref="F69:H69"/>
    <mergeCell ref="F70:H70"/>
    <mergeCell ref="F71:H71"/>
    <mergeCell ref="F72:H72"/>
    <mergeCell ref="F73:H73"/>
    <mergeCell ref="F74:H74"/>
    <mergeCell ref="L74:N74"/>
    <mergeCell ref="F75:H75"/>
    <mergeCell ref="F76:H76"/>
    <mergeCell ref="F77:H77"/>
    <mergeCell ref="E78:H78"/>
    <mergeCell ref="E79:H79"/>
    <mergeCell ref="D80:H80"/>
    <mergeCell ref="E81:H81"/>
    <mergeCell ref="E82:H82"/>
    <mergeCell ref="E83:H83"/>
    <mergeCell ref="E84:H84"/>
    <mergeCell ref="F86:H86"/>
    <mergeCell ref="F87:H87"/>
    <mergeCell ref="F88:H88"/>
    <mergeCell ref="F89:H89"/>
    <mergeCell ref="L89:N89"/>
    <mergeCell ref="F90:H90"/>
    <mergeCell ref="E91:H91"/>
    <mergeCell ref="D92:H92"/>
    <mergeCell ref="E93:H93"/>
    <mergeCell ref="D94:H94"/>
    <mergeCell ref="E95:H95"/>
    <mergeCell ref="D96:H96"/>
    <mergeCell ref="E97:H97"/>
    <mergeCell ref="D98:H98"/>
    <mergeCell ref="E99:H99"/>
  </mergeCell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875" defaultRowHeight="13" zeroHeight="false" outlineLevelRow="0" outlineLevelCol="0"/>
  <cols>
    <col collapsed="false" customWidth="true" hidden="false" outlineLevel="0" max="2" min="2" style="0" width="13.66"/>
    <col collapsed="false" customWidth="true" hidden="false" outlineLevel="0" max="3" min="3" style="0" width="8.16"/>
    <col collapsed="false" customWidth="true" hidden="false" outlineLevel="0" max="4" min="4" style="0" width="8.67"/>
    <col collapsed="false" customWidth="true" hidden="false" outlineLevel="0" max="5" min="5" style="0" width="7.67"/>
    <col collapsed="false" customWidth="true" hidden="false" outlineLevel="0" max="6" min="6" style="0" width="9.33"/>
    <col collapsed="false" customWidth="true" hidden="false" outlineLevel="0" max="7" min="7" style="0" width="8.67"/>
  </cols>
  <sheetData>
    <row r="1" customFormat="false" ht="20" hidden="false" customHeight="false" outlineLevel="0" collapsed="false">
      <c r="A1" s="2" t="s">
        <v>241</v>
      </c>
      <c r="B1" s="2"/>
      <c r="C1" s="2"/>
      <c r="D1" s="2"/>
      <c r="E1" s="2"/>
      <c r="F1" s="2"/>
    </row>
  </sheetData>
  <sheetProtection sheet="true" objects="true" scenarios="true"/>
  <mergeCells count="1">
    <mergeCell ref="A1:F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M109"/>
  <sheetViews>
    <sheetView showFormulas="false" showGridLines="false" showRowColHeaders="true" showZeros="true" rightToLeft="false" tabSelected="false" showOutlineSymbols="true" defaultGridColor="true" view="normal" topLeftCell="A105" colorId="64" zoomScale="125" zoomScaleNormal="125" zoomScalePageLayoutView="100" workbookViewId="0">
      <selection pane="topLeft" activeCell="A1" activeCellId="0" sqref="A1"/>
    </sheetView>
  </sheetViews>
  <sheetFormatPr defaultColWidth="10.84765625" defaultRowHeight="13" zeroHeight="false" outlineLevelRow="0" outlineLevelCol="0"/>
  <cols>
    <col collapsed="false" customWidth="false" hidden="false" outlineLevel="0" max="2" min="1" style="160" width="10.84"/>
    <col collapsed="false" customWidth="true" hidden="false" outlineLevel="0" max="18" min="3" style="160" width="3.33"/>
    <col collapsed="false" customWidth="false" hidden="false" outlineLevel="0" max="25" min="19" style="160" width="10.84"/>
    <col collapsed="false" customWidth="true" hidden="false" outlineLevel="0" max="26" min="26" style="160" width="15.16"/>
    <col collapsed="false" customWidth="false" hidden="false" outlineLevel="0" max="28" min="27" style="160" width="10.84"/>
    <col collapsed="false" customWidth="false" hidden="false" outlineLevel="0" max="30" min="29" style="161" width="10.84"/>
    <col collapsed="false" customWidth="false" hidden="true" outlineLevel="0" max="31" min="31" style="161" width="10.84"/>
    <col collapsed="false" customWidth="false" hidden="true" outlineLevel="0" max="32" min="32" style="160" width="10.84"/>
    <col collapsed="false" customWidth="true" hidden="true" outlineLevel="0" max="47" min="33" style="162" width="7"/>
    <col collapsed="false" customWidth="false" hidden="true" outlineLevel="0" max="67" min="48" style="160" width="10.84"/>
    <col collapsed="false" customWidth="true" hidden="true" outlineLevel="0" max="94" min="68" style="160" width="11.52"/>
    <col collapsed="false" customWidth="false" hidden="false" outlineLevel="0" max="1024" min="95" style="160" width="10.84"/>
  </cols>
  <sheetData>
    <row r="1" customFormat="false" ht="20" hidden="false" customHeight="false" outlineLevel="0" collapsed="false">
      <c r="A1" s="163" t="s">
        <v>242</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customFormat="false" ht="20" hidden="false" customHeight="false" outlineLevel="0" collapsed="false">
      <c r="A2" s="164"/>
    </row>
    <row r="3" s="167" customFormat="true" ht="18" hidden="false" customHeight="false" outlineLevel="0" collapsed="false">
      <c r="A3" s="165" t="s">
        <v>131</v>
      </c>
      <c r="B3" s="165"/>
      <c r="C3" s="166" t="s">
        <v>243</v>
      </c>
      <c r="D3" s="166"/>
      <c r="E3" s="166"/>
      <c r="F3" s="166"/>
      <c r="G3" s="166"/>
      <c r="H3" s="166"/>
      <c r="I3" s="166"/>
      <c r="J3" s="166"/>
      <c r="K3" s="166"/>
      <c r="L3" s="166"/>
      <c r="M3" s="166"/>
      <c r="N3" s="166"/>
      <c r="O3" s="166"/>
      <c r="P3" s="166"/>
      <c r="Q3" s="166"/>
      <c r="R3" s="166"/>
      <c r="AC3" s="168"/>
      <c r="AD3" s="168"/>
      <c r="AE3" s="168"/>
      <c r="AG3" s="169"/>
      <c r="AH3" s="169"/>
      <c r="AI3" s="169"/>
      <c r="AJ3" s="169"/>
      <c r="AK3" s="169"/>
      <c r="AL3" s="169"/>
      <c r="AM3" s="169"/>
      <c r="AN3" s="169"/>
      <c r="AO3" s="169"/>
      <c r="AP3" s="169"/>
      <c r="AQ3" s="169"/>
      <c r="AR3" s="169"/>
      <c r="AS3" s="169"/>
      <c r="AT3" s="169"/>
      <c r="AU3" s="169"/>
    </row>
    <row r="4" s="172" customFormat="true" ht="20" hidden="false" customHeight="false" outlineLevel="0" collapsed="false">
      <c r="A4" s="170"/>
      <c r="B4" s="170" t="s">
        <v>244</v>
      </c>
      <c r="C4" s="171"/>
      <c r="D4" s="171"/>
      <c r="E4" s="171"/>
      <c r="F4" s="171"/>
      <c r="G4" s="171"/>
      <c r="H4" s="171"/>
      <c r="I4" s="171"/>
      <c r="J4" s="171"/>
      <c r="K4" s="171"/>
      <c r="L4" s="171"/>
      <c r="M4" s="171"/>
      <c r="N4" s="171"/>
      <c r="O4" s="171"/>
      <c r="P4" s="171"/>
      <c r="Q4" s="171"/>
      <c r="R4" s="171"/>
      <c r="AC4" s="173"/>
      <c r="AD4" s="173"/>
      <c r="AE4" s="173"/>
      <c r="AG4" s="174"/>
      <c r="AH4" s="174"/>
      <c r="AI4" s="174"/>
      <c r="AJ4" s="174"/>
      <c r="AK4" s="174"/>
      <c r="AL4" s="174"/>
      <c r="AM4" s="174"/>
      <c r="AN4" s="174"/>
      <c r="AO4" s="174"/>
      <c r="AP4" s="174"/>
      <c r="AQ4" s="174"/>
      <c r="AR4" s="174"/>
      <c r="AS4" s="174"/>
      <c r="AT4" s="174"/>
      <c r="AU4" s="174"/>
    </row>
    <row r="5" s="178" customFormat="true" ht="20" hidden="false" customHeight="false" outlineLevel="0" collapsed="false">
      <c r="A5" s="175"/>
      <c r="B5" s="170" t="s">
        <v>245</v>
      </c>
      <c r="C5" s="176"/>
      <c r="D5" s="176"/>
      <c r="E5" s="177" t="s">
        <v>246</v>
      </c>
      <c r="F5" s="177"/>
      <c r="G5" s="177"/>
      <c r="H5" s="177"/>
      <c r="I5" s="177"/>
      <c r="J5" s="177"/>
      <c r="K5" s="177"/>
      <c r="L5" s="177"/>
      <c r="M5" s="177"/>
      <c r="N5" s="177"/>
      <c r="O5" s="177"/>
      <c r="P5" s="177"/>
      <c r="Q5" s="177"/>
      <c r="R5" s="177"/>
      <c r="S5" s="177"/>
      <c r="T5" s="177"/>
      <c r="U5" s="177"/>
      <c r="V5" s="177"/>
      <c r="W5" s="177"/>
      <c r="X5" s="177"/>
      <c r="AC5" s="179"/>
      <c r="AD5" s="179"/>
      <c r="AE5" s="179"/>
      <c r="AG5" s="180"/>
      <c r="AH5" s="180"/>
      <c r="AI5" s="180"/>
      <c r="AJ5" s="180"/>
      <c r="AK5" s="180"/>
      <c r="AL5" s="180"/>
      <c r="AM5" s="180"/>
      <c r="AN5" s="180"/>
      <c r="AO5" s="180"/>
      <c r="AP5" s="180"/>
      <c r="AQ5" s="180"/>
      <c r="AR5" s="180"/>
      <c r="AS5" s="180"/>
      <c r="AT5" s="180"/>
      <c r="AU5" s="180"/>
    </row>
    <row r="6" s="178" customFormat="true" ht="20" hidden="false" customHeight="false" outlineLevel="0" collapsed="false">
      <c r="A6" s="175"/>
      <c r="B6" s="175"/>
      <c r="C6" s="176"/>
      <c r="D6" s="176"/>
      <c r="E6" s="176"/>
      <c r="F6" s="176"/>
      <c r="G6" s="176"/>
      <c r="H6" s="176"/>
      <c r="I6" s="176"/>
      <c r="J6" s="176"/>
      <c r="K6" s="176"/>
      <c r="L6" s="176"/>
      <c r="M6" s="176"/>
      <c r="N6" s="176"/>
      <c r="O6" s="176"/>
      <c r="P6" s="176"/>
      <c r="Q6" s="176"/>
      <c r="R6" s="176"/>
      <c r="AC6" s="179"/>
      <c r="AD6" s="179"/>
      <c r="AE6" s="179"/>
      <c r="AG6" s="180"/>
      <c r="AH6" s="180"/>
      <c r="AI6" s="180"/>
      <c r="AJ6" s="180"/>
      <c r="AK6" s="180"/>
      <c r="AL6" s="180"/>
      <c r="AM6" s="180"/>
      <c r="AN6" s="180"/>
      <c r="AO6" s="180"/>
      <c r="AP6" s="180"/>
      <c r="AQ6" s="180"/>
      <c r="AR6" s="180"/>
      <c r="AS6" s="180"/>
      <c r="AT6" s="180"/>
      <c r="AU6" s="180"/>
    </row>
    <row r="7" s="181" customFormat="true" ht="17" hidden="false" customHeight="false" outlineLevel="0" collapsed="false">
      <c r="AC7" s="182"/>
      <c r="AD7" s="182"/>
      <c r="AE7" s="182"/>
      <c r="AG7" s="183"/>
      <c r="AH7" s="183"/>
      <c r="AI7" s="183"/>
      <c r="AJ7" s="183"/>
      <c r="AK7" s="183"/>
      <c r="AL7" s="183"/>
      <c r="AM7" s="183"/>
      <c r="AN7" s="183"/>
      <c r="AO7" s="183"/>
      <c r="AP7" s="183"/>
      <c r="AQ7" s="183"/>
      <c r="AR7" s="183"/>
      <c r="AS7" s="183"/>
      <c r="AT7" s="183"/>
      <c r="AU7" s="183"/>
    </row>
    <row r="8" s="181" customFormat="true" ht="16" hidden="false" customHeight="false" outlineLevel="0" collapsed="false">
      <c r="A8" s="181" t="s">
        <v>247</v>
      </c>
      <c r="C8" s="184" t="s">
        <v>248</v>
      </c>
      <c r="D8" s="185" t="n">
        <v>2</v>
      </c>
      <c r="E8" s="186" t="s">
        <v>248</v>
      </c>
      <c r="F8" s="185" t="s">
        <v>248</v>
      </c>
      <c r="G8" s="185" t="n">
        <v>1</v>
      </c>
      <c r="H8" s="186" t="s">
        <v>248</v>
      </c>
      <c r="I8" s="185" t="s">
        <v>248</v>
      </c>
      <c r="J8" s="185" t="n">
        <v>4</v>
      </c>
      <c r="K8" s="186" t="s">
        <v>248</v>
      </c>
      <c r="L8" s="187" t="s">
        <v>248</v>
      </c>
      <c r="M8" s="187" t="s">
        <v>248</v>
      </c>
      <c r="N8" s="187" t="s">
        <v>248</v>
      </c>
      <c r="O8" s="160"/>
      <c r="P8" s="160"/>
      <c r="Q8" s="160"/>
      <c r="AC8" s="182"/>
      <c r="AD8" s="182"/>
      <c r="AE8" s="182"/>
      <c r="AG8" s="188" t="n">
        <f aca="false">IF(C8=" ",0,-(C8))</f>
        <v>0</v>
      </c>
      <c r="AH8" s="189" t="n">
        <f aca="false">IF(D8=" ",0,-(D8))</f>
        <v>-2</v>
      </c>
      <c r="AI8" s="189" t="n">
        <f aca="false">IF(E8=" ",0,-(E8))</f>
        <v>0</v>
      </c>
      <c r="AJ8" s="189" t="n">
        <f aca="false">IF(F8=" ",0,-(F8))</f>
        <v>0</v>
      </c>
      <c r="AK8" s="189" t="n">
        <f aca="false">IF(G8=" ",0,-(G8))</f>
        <v>-1</v>
      </c>
      <c r="AL8" s="189" t="n">
        <f aca="false">IF(H8=" ",0,-(H8))</f>
        <v>0</v>
      </c>
      <c r="AM8" s="189" t="n">
        <f aca="false">IF(I8=" ",0,-(I8))</f>
        <v>0</v>
      </c>
      <c r="AN8" s="189" t="n">
        <f aca="false">IF(J8=" ",0,-(J8))</f>
        <v>-4</v>
      </c>
      <c r="AO8" s="190" t="n">
        <f aca="false">IF(K8=" ",0,-(K8))</f>
        <v>0</v>
      </c>
      <c r="AP8" s="191"/>
      <c r="AQ8" s="191"/>
      <c r="AR8" s="191"/>
      <c r="AS8" s="191"/>
      <c r="AT8" s="191"/>
      <c r="AU8" s="191"/>
      <c r="AV8" s="161" t="str">
        <f aca="false">_xlfn.TEXTJOIN(",",1,AG8:AO8)</f>
        <v>0,-2,0,0,-1,0,0,-4,0</v>
      </c>
      <c r="AW8" s="160"/>
    </row>
    <row r="9" customFormat="false" ht="16" hidden="false" customHeight="true" outlineLevel="0" collapsed="false">
      <c r="C9" s="192" t="n">
        <v>8</v>
      </c>
      <c r="D9" s="193" t="s">
        <v>248</v>
      </c>
      <c r="E9" s="194" t="n">
        <v>1</v>
      </c>
      <c r="F9" s="193" t="n">
        <v>9</v>
      </c>
      <c r="G9" s="193" t="s">
        <v>248</v>
      </c>
      <c r="H9" s="194" t="s">
        <v>248</v>
      </c>
      <c r="I9" s="193" t="s">
        <v>248</v>
      </c>
      <c r="J9" s="193" t="s">
        <v>248</v>
      </c>
      <c r="K9" s="194" t="n">
        <v>5</v>
      </c>
      <c r="L9" s="187" t="s">
        <v>248</v>
      </c>
      <c r="M9" s="187" t="s">
        <v>248</v>
      </c>
      <c r="N9" s="187" t="s">
        <v>248</v>
      </c>
      <c r="T9" s="195" t="s">
        <v>249</v>
      </c>
      <c r="U9" s="195"/>
      <c r="V9" s="195"/>
      <c r="W9" s="195"/>
      <c r="X9" s="195"/>
      <c r="Y9" s="195"/>
      <c r="Z9" s="195"/>
      <c r="AG9" s="196" t="n">
        <f aca="false">IF(C9=" ",0,-(C9))</f>
        <v>-8</v>
      </c>
      <c r="AH9" s="191" t="n">
        <f aca="false">IF(D9=" ",0,-(D9))</f>
        <v>0</v>
      </c>
      <c r="AI9" s="191" t="n">
        <f aca="false">IF(E9=" ",0,-(E9))</f>
        <v>-1</v>
      </c>
      <c r="AJ9" s="191" t="n">
        <f aca="false">IF(F9=" ",0,-(F9))</f>
        <v>-9</v>
      </c>
      <c r="AK9" s="191" t="n">
        <f aca="false">IF(G9=" ",0,-(G9))</f>
        <v>0</v>
      </c>
      <c r="AL9" s="191" t="n">
        <f aca="false">IF(H9=" ",0,-(H9))</f>
        <v>0</v>
      </c>
      <c r="AM9" s="191" t="n">
        <f aca="false">IF(I9=" ",0,-(I9))</f>
        <v>0</v>
      </c>
      <c r="AN9" s="191" t="n">
        <f aca="false">IF(J9=" ",0,-(J9))</f>
        <v>0</v>
      </c>
      <c r="AO9" s="197" t="n">
        <f aca="false">IF(K9=" ",0,-(K9))</f>
        <v>-5</v>
      </c>
      <c r="AP9" s="191"/>
      <c r="AQ9" s="191"/>
      <c r="AR9" s="191"/>
      <c r="AS9" s="191"/>
      <c r="AT9" s="191"/>
      <c r="AU9" s="191"/>
      <c r="AV9" s="161" t="str">
        <f aca="false">_xlfn.TEXTJOIN(",",1,AG9:AO9)</f>
        <v>-8,0,-1,-9,0,0,0,0,-5</v>
      </c>
    </row>
    <row r="10" customFormat="false" ht="17" hidden="false" customHeight="true" outlineLevel="0" collapsed="false">
      <c r="C10" s="198" t="s">
        <v>248</v>
      </c>
      <c r="D10" s="199" t="s">
        <v>248</v>
      </c>
      <c r="E10" s="200" t="s">
        <v>248</v>
      </c>
      <c r="F10" s="199" t="s">
        <v>248</v>
      </c>
      <c r="G10" s="199" t="n">
        <v>3</v>
      </c>
      <c r="H10" s="200" t="s">
        <v>248</v>
      </c>
      <c r="I10" s="199" t="s">
        <v>248</v>
      </c>
      <c r="J10" s="199" t="n">
        <v>1</v>
      </c>
      <c r="K10" s="200" t="s">
        <v>248</v>
      </c>
      <c r="S10" s="201" t="s">
        <v>250</v>
      </c>
      <c r="T10" s="195"/>
      <c r="U10" s="195"/>
      <c r="V10" s="195"/>
      <c r="W10" s="195"/>
      <c r="X10" s="195"/>
      <c r="Y10" s="195"/>
      <c r="Z10" s="195"/>
      <c r="AG10" s="196" t="n">
        <f aca="false">IF(C10=" ",0,-(C10))</f>
        <v>0</v>
      </c>
      <c r="AH10" s="191" t="n">
        <f aca="false">IF(D10=" ",0,-(D10))</f>
        <v>0</v>
      </c>
      <c r="AI10" s="191" t="n">
        <f aca="false">IF(E10=" ",0,-(E10))</f>
        <v>0</v>
      </c>
      <c r="AJ10" s="191" t="n">
        <f aca="false">IF(F10=" ",0,-(F10))</f>
        <v>0</v>
      </c>
      <c r="AK10" s="191" t="n">
        <f aca="false">IF(G10=" ",0,-(G10))</f>
        <v>-3</v>
      </c>
      <c r="AL10" s="191" t="n">
        <f aca="false">IF(H10=" ",0,-(H10))</f>
        <v>0</v>
      </c>
      <c r="AM10" s="191" t="n">
        <f aca="false">IF(I10=" ",0,-(I10))</f>
        <v>0</v>
      </c>
      <c r="AN10" s="191" t="n">
        <f aca="false">IF(J10=" ",0,-(J10))</f>
        <v>-1</v>
      </c>
      <c r="AO10" s="197" t="n">
        <f aca="false">IF(K10=" ",0,-(K10))</f>
        <v>0</v>
      </c>
      <c r="AP10" s="191"/>
      <c r="AQ10" s="191"/>
      <c r="AR10" s="191"/>
      <c r="AS10" s="191"/>
      <c r="AT10" s="191"/>
      <c r="AU10" s="191"/>
      <c r="AV10" s="161" t="str">
        <f aca="false">_xlfn.TEXTJOIN(",",1,AG10:AO10)</f>
        <v>0,0,0,0,-3,0,0,-1,0</v>
      </c>
    </row>
    <row r="11" customFormat="false" ht="15" hidden="false" customHeight="true" outlineLevel="0" collapsed="false">
      <c r="C11" s="192" t="s">
        <v>248</v>
      </c>
      <c r="D11" s="193" t="n">
        <v>3</v>
      </c>
      <c r="E11" s="194" t="s">
        <v>248</v>
      </c>
      <c r="F11" s="193" t="s">
        <v>248</v>
      </c>
      <c r="G11" s="193" t="s">
        <v>248</v>
      </c>
      <c r="H11" s="194" t="s">
        <v>248</v>
      </c>
      <c r="I11" s="193" t="n">
        <v>4</v>
      </c>
      <c r="J11" s="193" t="s">
        <v>248</v>
      </c>
      <c r="K11" s="194" t="n">
        <v>6</v>
      </c>
      <c r="T11" s="202"/>
      <c r="U11" s="202"/>
      <c r="V11" s="202"/>
      <c r="W11" s="202"/>
      <c r="X11" s="202"/>
      <c r="Y11" s="202"/>
      <c r="Z11" s="202"/>
      <c r="AG11" s="196" t="n">
        <f aca="false">IF(C11=" ",0,-(C11))</f>
        <v>0</v>
      </c>
      <c r="AH11" s="191" t="n">
        <f aca="false">IF(D11=" ",0,-(D11))</f>
        <v>-3</v>
      </c>
      <c r="AI11" s="191" t="n">
        <f aca="false">IF(E11=" ",0,-(E11))</f>
        <v>0</v>
      </c>
      <c r="AJ11" s="191" t="n">
        <f aca="false">IF(F11=" ",0,-(F11))</f>
        <v>0</v>
      </c>
      <c r="AK11" s="191" t="n">
        <f aca="false">IF(G11=" ",0,-(G11))</f>
        <v>0</v>
      </c>
      <c r="AL11" s="191" t="n">
        <f aca="false">IF(H11=" ",0,-(H11))</f>
        <v>0</v>
      </c>
      <c r="AM11" s="191" t="n">
        <f aca="false">IF(I11=" ",0,-(I11))</f>
        <v>-4</v>
      </c>
      <c r="AN11" s="191" t="n">
        <f aca="false">IF(J11=" ",0,-(J11))</f>
        <v>0</v>
      </c>
      <c r="AO11" s="197" t="n">
        <f aca="false">IF(K11=" ",0,-(K11))</f>
        <v>-6</v>
      </c>
      <c r="AP11" s="191"/>
      <c r="AQ11" s="191"/>
      <c r="AR11" s="191"/>
      <c r="AS11" s="191"/>
      <c r="AT11" s="191"/>
      <c r="AU11" s="191"/>
      <c r="AV11" s="161" t="str">
        <f aca="false">_xlfn.TEXTJOIN(",",1,AG11:AO11)</f>
        <v>0,-3,0,0,0,0,-4,0,-6</v>
      </c>
    </row>
    <row r="12" customFormat="false" ht="16" hidden="false" customHeight="true" outlineLevel="0" collapsed="false">
      <c r="C12" s="192" t="n">
        <v>5</v>
      </c>
      <c r="D12" s="193" t="s">
        <v>248</v>
      </c>
      <c r="E12" s="194" t="n">
        <v>9</v>
      </c>
      <c r="F12" s="193" t="s">
        <v>248</v>
      </c>
      <c r="G12" s="193" t="s">
        <v>248</v>
      </c>
      <c r="H12" s="194" t="s">
        <v>248</v>
      </c>
      <c r="I12" s="193" t="s">
        <v>248</v>
      </c>
      <c r="J12" s="193" t="s">
        <v>248</v>
      </c>
      <c r="K12" s="194" t="n">
        <v>7</v>
      </c>
      <c r="T12" s="203" t="s">
        <v>251</v>
      </c>
      <c r="U12" s="203"/>
      <c r="V12" s="203"/>
      <c r="W12" s="203"/>
      <c r="X12" s="203"/>
      <c r="Y12" s="203"/>
      <c r="Z12" s="203"/>
      <c r="AG12" s="196" t="n">
        <f aca="false">IF(C12=" ",0,-(C12))</f>
        <v>-5</v>
      </c>
      <c r="AH12" s="191" t="n">
        <f aca="false">IF(D12=" ",0,-(D12))</f>
        <v>0</v>
      </c>
      <c r="AI12" s="191" t="n">
        <f aca="false">IF(E12=" ",0,-(E12))</f>
        <v>-9</v>
      </c>
      <c r="AJ12" s="191" t="n">
        <f aca="false">IF(F12=" ",0,-(F12))</f>
        <v>0</v>
      </c>
      <c r="AK12" s="191" t="n">
        <f aca="false">IF(G12=" ",0,-(G12))</f>
        <v>0</v>
      </c>
      <c r="AL12" s="191" t="n">
        <f aca="false">IF(H12=" ",0,-(H12))</f>
        <v>0</v>
      </c>
      <c r="AM12" s="191" t="n">
        <f aca="false">IF(I12=" ",0,-(I12))</f>
        <v>0</v>
      </c>
      <c r="AN12" s="191" t="n">
        <f aca="false">IF(J12=" ",0,-(J12))</f>
        <v>0</v>
      </c>
      <c r="AO12" s="197" t="n">
        <f aca="false">IF(K12=" ",0,-(K12))</f>
        <v>-7</v>
      </c>
      <c r="AP12" s="191"/>
      <c r="AQ12" s="191"/>
      <c r="AR12" s="191"/>
      <c r="AS12" s="191"/>
      <c r="AT12" s="191"/>
      <c r="AU12" s="191"/>
      <c r="AV12" s="161" t="str">
        <f aca="false">_xlfn.TEXTJOIN(",",1,AG12:AO12)</f>
        <v>-5,0,-9,0,0,0,0,0,-7</v>
      </c>
    </row>
    <row r="13" customFormat="false" ht="17" hidden="false" customHeight="false" outlineLevel="0" collapsed="false">
      <c r="C13" s="198" t="s">
        <v>248</v>
      </c>
      <c r="D13" s="199" t="s">
        <v>248</v>
      </c>
      <c r="E13" s="200" t="s">
        <v>248</v>
      </c>
      <c r="F13" s="199" t="s">
        <v>248</v>
      </c>
      <c r="G13" s="199" t="s">
        <v>248</v>
      </c>
      <c r="H13" s="200" t="s">
        <v>248</v>
      </c>
      <c r="I13" s="199" t="n">
        <v>2</v>
      </c>
      <c r="J13" s="199" t="n">
        <v>8</v>
      </c>
      <c r="K13" s="200" t="s">
        <v>248</v>
      </c>
      <c r="T13" s="203"/>
      <c r="U13" s="203"/>
      <c r="V13" s="203"/>
      <c r="W13" s="203"/>
      <c r="X13" s="203"/>
      <c r="Y13" s="203"/>
      <c r="Z13" s="203"/>
      <c r="AG13" s="196" t="n">
        <f aca="false">IF(C13=" ",0,-(C13))</f>
        <v>0</v>
      </c>
      <c r="AH13" s="191" t="n">
        <f aca="false">IF(D13=" ",0,-(D13))</f>
        <v>0</v>
      </c>
      <c r="AI13" s="191" t="n">
        <f aca="false">IF(E13=" ",0,-(E13))</f>
        <v>0</v>
      </c>
      <c r="AJ13" s="191" t="n">
        <f aca="false">IF(F13=" ",0,-(F13))</f>
        <v>0</v>
      </c>
      <c r="AK13" s="191" t="n">
        <f aca="false">IF(G13=" ",0,-(G13))</f>
        <v>0</v>
      </c>
      <c r="AL13" s="191" t="n">
        <f aca="false">IF(H13=" ",0,-(H13))</f>
        <v>0</v>
      </c>
      <c r="AM13" s="191" t="n">
        <f aca="false">IF(I13=" ",0,-(I13))</f>
        <v>-2</v>
      </c>
      <c r="AN13" s="191" t="n">
        <f aca="false">IF(J13=" ",0,-(J13))</f>
        <v>-8</v>
      </c>
      <c r="AO13" s="197" t="n">
        <f aca="false">IF(K13=" ",0,-(K13))</f>
        <v>0</v>
      </c>
      <c r="AP13" s="191"/>
      <c r="AQ13" s="191"/>
      <c r="AR13" s="191"/>
      <c r="AS13" s="191"/>
      <c r="AT13" s="191"/>
      <c r="AU13" s="191"/>
      <c r="AV13" s="161" t="str">
        <f aca="false">_xlfn.TEXTJOIN(",",1,AG13:AO13)</f>
        <v>0,0,0,0,0,0,-2,-8,0</v>
      </c>
    </row>
    <row r="14" customFormat="false" ht="16" hidden="false" customHeight="false" outlineLevel="0" collapsed="false">
      <c r="C14" s="192" t="n">
        <v>2</v>
      </c>
      <c r="D14" s="193" t="s">
        <v>248</v>
      </c>
      <c r="E14" s="194" t="s">
        <v>248</v>
      </c>
      <c r="F14" s="193" t="n">
        <v>6</v>
      </c>
      <c r="G14" s="193" t="s">
        <v>248</v>
      </c>
      <c r="H14" s="194" t="s">
        <v>248</v>
      </c>
      <c r="I14" s="184" t="s">
        <v>248</v>
      </c>
      <c r="J14" s="185" t="s">
        <v>248</v>
      </c>
      <c r="K14" s="186" t="s">
        <v>248</v>
      </c>
      <c r="L14" s="185" t="s">
        <v>248</v>
      </c>
      <c r="M14" s="185" t="n">
        <v>1</v>
      </c>
      <c r="N14" s="186" t="n">
        <v>4</v>
      </c>
      <c r="O14" s="185" t="s">
        <v>248</v>
      </c>
      <c r="P14" s="185" t="n">
        <v>6</v>
      </c>
      <c r="Q14" s="186" t="s">
        <v>248</v>
      </c>
      <c r="T14" s="203"/>
      <c r="U14" s="203"/>
      <c r="V14" s="203"/>
      <c r="W14" s="203"/>
      <c r="X14" s="203"/>
      <c r="Y14" s="203"/>
      <c r="Z14" s="203"/>
      <c r="AG14" s="196" t="n">
        <f aca="false">IF(C14=" ",0,-(C14))</f>
        <v>-2</v>
      </c>
      <c r="AH14" s="191" t="n">
        <f aca="false">IF(D14=" ",0,-(D14))</f>
        <v>0</v>
      </c>
      <c r="AI14" s="191" t="n">
        <f aca="false">IF(E14=" ",0,-(E14))</f>
        <v>0</v>
      </c>
      <c r="AJ14" s="191" t="n">
        <f aca="false">IF(F14=" ",0,-(F14))</f>
        <v>-6</v>
      </c>
      <c r="AK14" s="191" t="n">
        <f aca="false">IF(G14=" ",0,-(G14))</f>
        <v>0</v>
      </c>
      <c r="AL14" s="191" t="n">
        <f aca="false">IF(H14=" ",0,-(H14))</f>
        <v>0</v>
      </c>
      <c r="AM14" s="188" t="n">
        <f aca="false">IF(I14=" ",0,-(I14))</f>
        <v>0</v>
      </c>
      <c r="AN14" s="189" t="n">
        <f aca="false">IF(J14=" ",0,-(J14))</f>
        <v>0</v>
      </c>
      <c r="AO14" s="190" t="n">
        <f aca="false">IF(K14=" ",0,-(K14))</f>
        <v>0</v>
      </c>
      <c r="AP14" s="189" t="n">
        <f aca="false">IF(L14=" ",0,-(L14))</f>
        <v>0</v>
      </c>
      <c r="AQ14" s="189" t="n">
        <f aca="false">IF(M14=" ",0,-(M14))</f>
        <v>-1</v>
      </c>
      <c r="AR14" s="189" t="n">
        <f aca="false">IF(N14=" ",0,-(N14))</f>
        <v>-4</v>
      </c>
      <c r="AS14" s="189" t="n">
        <f aca="false">IF(O14=" ",0,-(O14))</f>
        <v>0</v>
      </c>
      <c r="AT14" s="189" t="n">
        <f aca="false">IF(P14=" ",0,-(P14))</f>
        <v>-6</v>
      </c>
      <c r="AU14" s="190" t="n">
        <f aca="false">IF(Q14=" ",0,-(Q14))</f>
        <v>0</v>
      </c>
      <c r="AV14" s="161" t="str">
        <f aca="false">_xlfn.TEXTJOIN(",",1,AG14:AO14)</f>
        <v>-2,0,0,-6,0,0,0,0,0</v>
      </c>
    </row>
    <row r="15" customFormat="false" ht="16" hidden="false" customHeight="false" outlineLevel="0" collapsed="false">
      <c r="C15" s="192" t="s">
        <v>248</v>
      </c>
      <c r="D15" s="193" t="s">
        <v>248</v>
      </c>
      <c r="E15" s="194" t="n">
        <v>6</v>
      </c>
      <c r="F15" s="193" t="s">
        <v>248</v>
      </c>
      <c r="G15" s="193" t="s">
        <v>248</v>
      </c>
      <c r="H15" s="194" t="n">
        <v>3</v>
      </c>
      <c r="I15" s="192" t="s">
        <v>248</v>
      </c>
      <c r="J15" s="193" t="s">
        <v>248</v>
      </c>
      <c r="K15" s="194" t="s">
        <v>248</v>
      </c>
      <c r="L15" s="193" t="n">
        <v>2</v>
      </c>
      <c r="M15" s="193" t="s">
        <v>248</v>
      </c>
      <c r="N15" s="194" t="s">
        <v>248</v>
      </c>
      <c r="O15" s="193" t="n">
        <v>1</v>
      </c>
      <c r="P15" s="193" t="s">
        <v>248</v>
      </c>
      <c r="Q15" s="194" t="n">
        <v>9</v>
      </c>
      <c r="T15" s="203"/>
      <c r="U15" s="203"/>
      <c r="V15" s="203"/>
      <c r="W15" s="203"/>
      <c r="X15" s="203"/>
      <c r="Y15" s="203"/>
      <c r="Z15" s="203"/>
      <c r="AG15" s="196" t="n">
        <f aca="false">IF(C15=" ",0,-(C15))</f>
        <v>0</v>
      </c>
      <c r="AH15" s="191" t="n">
        <f aca="false">IF(D15=" ",0,-(D15))</f>
        <v>0</v>
      </c>
      <c r="AI15" s="191" t="n">
        <f aca="false">IF(E15=" ",0,-(E15))</f>
        <v>-6</v>
      </c>
      <c r="AJ15" s="191" t="n">
        <f aca="false">IF(F15=" ",0,-(F15))</f>
        <v>0</v>
      </c>
      <c r="AK15" s="191" t="n">
        <f aca="false">IF(G15=" ",0,-(G15))</f>
        <v>0</v>
      </c>
      <c r="AL15" s="191" t="n">
        <f aca="false">IF(H15=" ",0,-(H15))</f>
        <v>-3</v>
      </c>
      <c r="AM15" s="196" t="n">
        <f aca="false">IF(I15=" ",0,-(I15))</f>
        <v>0</v>
      </c>
      <c r="AN15" s="191" t="n">
        <f aca="false">IF(J15=" ",0,-(J15))</f>
        <v>0</v>
      </c>
      <c r="AO15" s="197" t="n">
        <f aca="false">IF(K15=" ",0,-(K15))</f>
        <v>0</v>
      </c>
      <c r="AP15" s="191" t="n">
        <f aca="false">IF(L15=" ",0,-(L15))</f>
        <v>-2</v>
      </c>
      <c r="AQ15" s="191" t="n">
        <f aca="false">IF(M15=" ",0,-(M15))</f>
        <v>0</v>
      </c>
      <c r="AR15" s="191" t="n">
        <f aca="false">IF(N15=" ",0,-(N15))</f>
        <v>0</v>
      </c>
      <c r="AS15" s="191" t="n">
        <f aca="false">IF(O15=" ",0,-(O15))</f>
        <v>-1</v>
      </c>
      <c r="AT15" s="191" t="n">
        <f aca="false">IF(P15=" ",0,-(P15))</f>
        <v>0</v>
      </c>
      <c r="AU15" s="197" t="n">
        <f aca="false">IF(Q15=" ",0,-(Q15))</f>
        <v>-9</v>
      </c>
      <c r="AV15" s="161" t="str">
        <f aca="false">_xlfn.TEXTJOIN(",",1,AG15:AO15)</f>
        <v>0,0,-6,0,0,-3,0,0,0</v>
      </c>
    </row>
    <row r="16" customFormat="false" ht="17" hidden="false" customHeight="false" outlineLevel="0" collapsed="false">
      <c r="C16" s="198" t="s">
        <v>248</v>
      </c>
      <c r="D16" s="199" t="n">
        <v>4</v>
      </c>
      <c r="E16" s="200" t="s">
        <v>248</v>
      </c>
      <c r="F16" s="199" t="n">
        <v>5</v>
      </c>
      <c r="G16" s="199" t="n">
        <v>7</v>
      </c>
      <c r="H16" s="200" t="s">
        <v>248</v>
      </c>
      <c r="I16" s="198" t="s">
        <v>248</v>
      </c>
      <c r="J16" s="199" t="s">
        <v>248</v>
      </c>
      <c r="K16" s="200" t="s">
        <v>248</v>
      </c>
      <c r="L16" s="199" t="s">
        <v>248</v>
      </c>
      <c r="M16" s="199" t="s">
        <v>248</v>
      </c>
      <c r="N16" s="200" t="n">
        <v>7</v>
      </c>
      <c r="O16" s="199" t="s">
        <v>248</v>
      </c>
      <c r="P16" s="199" t="s">
        <v>248</v>
      </c>
      <c r="Q16" s="200" t="n">
        <v>5</v>
      </c>
      <c r="T16" s="203"/>
      <c r="U16" s="203"/>
      <c r="V16" s="203"/>
      <c r="W16" s="203"/>
      <c r="X16" s="203"/>
      <c r="Y16" s="203"/>
      <c r="Z16" s="203"/>
      <c r="AG16" s="204" t="n">
        <f aca="false">IF(C16=" ",0,-(C16))</f>
        <v>0</v>
      </c>
      <c r="AH16" s="205" t="n">
        <f aca="false">IF(D16=" ",0,-(D16))</f>
        <v>-4</v>
      </c>
      <c r="AI16" s="205" t="n">
        <f aca="false">IF(E16=" ",0,-(E16))</f>
        <v>0</v>
      </c>
      <c r="AJ16" s="205" t="n">
        <f aca="false">IF(F16=" ",0,-(F16))</f>
        <v>-5</v>
      </c>
      <c r="AK16" s="205" t="n">
        <f aca="false">IF(G16=" ",0,-(G16))</f>
        <v>-7</v>
      </c>
      <c r="AL16" s="205" t="n">
        <f aca="false">IF(H16=" ",0,-(H16))</f>
        <v>0</v>
      </c>
      <c r="AM16" s="204" t="n">
        <f aca="false">IF(I16=" ",0,-(I16))</f>
        <v>0</v>
      </c>
      <c r="AN16" s="205" t="n">
        <f aca="false">IF(J16=" ",0,-(J16))</f>
        <v>0</v>
      </c>
      <c r="AO16" s="206" t="n">
        <f aca="false">IF(K16=" ",0,-(K16))</f>
        <v>0</v>
      </c>
      <c r="AP16" s="191" t="n">
        <f aca="false">IF(L16=" ",0,-(L16))</f>
        <v>0</v>
      </c>
      <c r="AQ16" s="191" t="n">
        <f aca="false">IF(M16=" ",0,-(M16))</f>
        <v>0</v>
      </c>
      <c r="AR16" s="191" t="n">
        <f aca="false">IF(N16=" ",0,-(N16))</f>
        <v>-7</v>
      </c>
      <c r="AS16" s="191" t="n">
        <f aca="false">IF(O16=" ",0,-(O16))</f>
        <v>0</v>
      </c>
      <c r="AT16" s="191" t="n">
        <f aca="false">IF(P16=" ",0,-(P16))</f>
        <v>0</v>
      </c>
      <c r="AU16" s="197" t="n">
        <f aca="false">IF(Q16=" ",0,-(Q16))</f>
        <v>-5</v>
      </c>
      <c r="AV16" s="161" t="str">
        <f aca="false">_xlfn.TEXTJOIN(",",1,AG16:AO16)</f>
        <v>0,-4,0,-5,-7,0,0,0,0</v>
      </c>
    </row>
    <row r="17" customFormat="false" ht="16" hidden="false" customHeight="false" outlineLevel="0" collapsed="false">
      <c r="I17" s="192" t="s">
        <v>248</v>
      </c>
      <c r="J17" s="193" t="s">
        <v>248</v>
      </c>
      <c r="K17" s="194" t="n">
        <v>6</v>
      </c>
      <c r="L17" s="193" t="s">
        <v>248</v>
      </c>
      <c r="M17" s="193" t="s">
        <v>248</v>
      </c>
      <c r="N17" s="194" t="s">
        <v>248</v>
      </c>
      <c r="O17" s="193" t="s">
        <v>248</v>
      </c>
      <c r="P17" s="193" t="n">
        <v>9</v>
      </c>
      <c r="Q17" s="194" t="s">
        <v>248</v>
      </c>
      <c r="T17" s="203"/>
      <c r="U17" s="203"/>
      <c r="V17" s="203"/>
      <c r="W17" s="203"/>
      <c r="X17" s="203"/>
      <c r="Y17" s="203"/>
      <c r="Z17" s="203"/>
      <c r="AG17" s="191"/>
      <c r="AH17" s="207"/>
      <c r="AI17" s="207"/>
      <c r="AJ17" s="207"/>
      <c r="AK17" s="207"/>
      <c r="AL17" s="207"/>
      <c r="AM17" s="196" t="n">
        <f aca="false">IF(I17=" ",0,-(I17))</f>
        <v>0</v>
      </c>
      <c r="AN17" s="191" t="n">
        <f aca="false">IF(J17=" ",0,-(J17))</f>
        <v>0</v>
      </c>
      <c r="AO17" s="191" t="n">
        <f aca="false">IF(K17=" ",0,-(K17))</f>
        <v>-6</v>
      </c>
      <c r="AP17" s="191" t="n">
        <f aca="false">IF(L17=" ",0,-(L17))</f>
        <v>0</v>
      </c>
      <c r="AQ17" s="207" t="n">
        <f aca="false">IF(M17=" ",0,-(M17))</f>
        <v>0</v>
      </c>
      <c r="AR17" s="207" t="n">
        <f aca="false">IF(N17=" ",0,-(N17))</f>
        <v>0</v>
      </c>
      <c r="AS17" s="207" t="n">
        <f aca="false">IF(O17=" ",0,-(O17))</f>
        <v>0</v>
      </c>
      <c r="AT17" s="207" t="n">
        <f aca="false">IF(P17=" ",0,-(P17))</f>
        <v>-9</v>
      </c>
      <c r="AU17" s="208" t="n">
        <f aca="false">IF(Q17=" ",0,-(Q17))</f>
        <v>0</v>
      </c>
      <c r="AV17" s="161" t="str">
        <f aca="false">_xlfn.TEXTJOIN(",",1,AG17:AO17)</f>
        <v>0,0,-6</v>
      </c>
    </row>
    <row r="18" customFormat="false" ht="16" hidden="false" customHeight="true" outlineLevel="0" collapsed="false">
      <c r="I18" s="192" t="n">
        <v>2</v>
      </c>
      <c r="J18" s="193" t="s">
        <v>248</v>
      </c>
      <c r="K18" s="194" t="s">
        <v>248</v>
      </c>
      <c r="L18" s="193" t="s">
        <v>248</v>
      </c>
      <c r="M18" s="193" t="s">
        <v>248</v>
      </c>
      <c r="N18" s="194" t="s">
        <v>248</v>
      </c>
      <c r="O18" s="193" t="n">
        <v>4</v>
      </c>
      <c r="P18" s="193" t="s">
        <v>248</v>
      </c>
      <c r="Q18" s="194" t="n">
        <v>8</v>
      </c>
      <c r="T18" s="209" t="str">
        <f aca="false">_xlfn.CONCAT("[",AV23,"]")</f>
        <v>[0,-2,0,0,-1,0,0,-4,0,-8,0,-1,-9,0,0,0,0,-5,0,0,0,0,-3,0,0,-1,0,0,-3,0,0,0,0,-4,0,-6,-5,0,-9,0,0,0,0,0,-7,0,0,0,0,0,0,-2,-8,0,-2,0,0,-6,0,0,0,0,0,0,0,-6,0,0,-3,0,0,0,0,-4,0,-5,-7,0,0,0,0,0,0,-6,-2,0,0,-7,0,-9,0,-5,0,-4,0,0,0,-6,0]</v>
      </c>
      <c r="U18" s="209"/>
      <c r="V18" s="209"/>
      <c r="W18" s="209"/>
      <c r="X18" s="209"/>
      <c r="Y18" s="209"/>
      <c r="Z18" s="209"/>
      <c r="AG18" s="210"/>
      <c r="AH18" s="207"/>
      <c r="AI18" s="207"/>
      <c r="AJ18" s="207"/>
      <c r="AK18" s="207"/>
      <c r="AL18" s="207"/>
      <c r="AM18" s="196" t="n">
        <f aca="false">IF(I18=" ",0,-(I18))</f>
        <v>-2</v>
      </c>
      <c r="AN18" s="191" t="n">
        <f aca="false">IF(J18=" ",0,-(J18))</f>
        <v>0</v>
      </c>
      <c r="AO18" s="191" t="n">
        <f aca="false">IF(K18=" ",0,-(K18))</f>
        <v>0</v>
      </c>
      <c r="AP18" s="210" t="n">
        <f aca="false">IF(L18=" ",0,-(L18))</f>
        <v>0</v>
      </c>
      <c r="AQ18" s="207" t="n">
        <f aca="false">IF(M18=" ",0,-(M18))</f>
        <v>0</v>
      </c>
      <c r="AR18" s="207" t="n">
        <f aca="false">IF(N18=" ",0,-(N18))</f>
        <v>0</v>
      </c>
      <c r="AS18" s="207" t="n">
        <f aca="false">IF(O18=" ",0,-(O18))</f>
        <v>-4</v>
      </c>
      <c r="AT18" s="207" t="n">
        <f aca="false">IF(P18=" ",0,-(P18))</f>
        <v>0</v>
      </c>
      <c r="AU18" s="208" t="n">
        <f aca="false">IF(Q18=" ",0,-(Q18))</f>
        <v>-8</v>
      </c>
      <c r="AV18" s="161" t="str">
        <f aca="false">_xlfn.TEXTJOIN(",",1,AG18:AO18)</f>
        <v>-2,0,0</v>
      </c>
    </row>
    <row r="19" customFormat="false" ht="17" hidden="false" customHeight="false" outlineLevel="0" collapsed="false">
      <c r="I19" s="198" t="n">
        <v>7</v>
      </c>
      <c r="J19" s="199" t="s">
        <v>248</v>
      </c>
      <c r="K19" s="200" t="n">
        <v>9</v>
      </c>
      <c r="L19" s="199" t="s">
        <v>248</v>
      </c>
      <c r="M19" s="199" t="s">
        <v>248</v>
      </c>
      <c r="N19" s="200" t="s">
        <v>248</v>
      </c>
      <c r="O19" s="199" t="s">
        <v>248</v>
      </c>
      <c r="P19" s="199" t="s">
        <v>248</v>
      </c>
      <c r="Q19" s="200" t="s">
        <v>248</v>
      </c>
      <c r="T19" s="209"/>
      <c r="U19" s="209"/>
      <c r="V19" s="209"/>
      <c r="W19" s="209"/>
      <c r="X19" s="209"/>
      <c r="Y19" s="209"/>
      <c r="Z19" s="209"/>
      <c r="AG19" s="210"/>
      <c r="AH19" s="207"/>
      <c r="AI19" s="207"/>
      <c r="AJ19" s="207"/>
      <c r="AK19" s="207"/>
      <c r="AL19" s="207"/>
      <c r="AM19" s="196" t="n">
        <f aca="false">IF(I19=" ",0,-(I19))</f>
        <v>-7</v>
      </c>
      <c r="AN19" s="191" t="n">
        <f aca="false">IF(J19=" ",0,-(J19))</f>
        <v>0</v>
      </c>
      <c r="AO19" s="191" t="n">
        <f aca="false">IF(K19=" ",0,-(K19))</f>
        <v>-9</v>
      </c>
      <c r="AP19" s="210" t="n">
        <f aca="false">IF(L19=" ",0,-(L19))</f>
        <v>0</v>
      </c>
      <c r="AQ19" s="207" t="n">
        <f aca="false">IF(M19=" ",0,-(M19))</f>
        <v>0</v>
      </c>
      <c r="AR19" s="207" t="n">
        <f aca="false">IF(N19=" ",0,-(N19))</f>
        <v>0</v>
      </c>
      <c r="AS19" s="207" t="n">
        <f aca="false">IF(O19=" ",0,-(O19))</f>
        <v>0</v>
      </c>
      <c r="AT19" s="207" t="n">
        <f aca="false">IF(P19=" ",0,-(P19))</f>
        <v>0</v>
      </c>
      <c r="AU19" s="208" t="n">
        <f aca="false">IF(Q19=" ",0,-(Q19))</f>
        <v>0</v>
      </c>
      <c r="AV19" s="161" t="str">
        <f aca="false">_xlfn.TEXTJOIN(",",1,AG19:AO19)</f>
        <v>-7,0,-9</v>
      </c>
    </row>
    <row r="20" customFormat="false" ht="16" hidden="false" customHeight="false" outlineLevel="0" collapsed="false">
      <c r="I20" s="192" t="s">
        <v>248</v>
      </c>
      <c r="J20" s="193" t="n">
        <v>5</v>
      </c>
      <c r="K20" s="194" t="s">
        <v>248</v>
      </c>
      <c r="L20" s="193" t="s">
        <v>248</v>
      </c>
      <c r="M20" s="193" t="n">
        <v>9</v>
      </c>
      <c r="N20" s="194" t="s">
        <v>248</v>
      </c>
      <c r="O20" s="193" t="s">
        <v>248</v>
      </c>
      <c r="P20" s="193" t="s">
        <v>248</v>
      </c>
      <c r="Q20" s="194" t="s">
        <v>248</v>
      </c>
      <c r="T20" s="209"/>
      <c r="U20" s="209"/>
      <c r="V20" s="209"/>
      <c r="W20" s="209"/>
      <c r="X20" s="209"/>
      <c r="Y20" s="209"/>
      <c r="Z20" s="209"/>
      <c r="AG20" s="207"/>
      <c r="AH20" s="207"/>
      <c r="AI20" s="207"/>
      <c r="AJ20" s="207"/>
      <c r="AK20" s="207"/>
      <c r="AL20" s="207"/>
      <c r="AM20" s="196" t="n">
        <f aca="false">IF(I20=" ",0,-(I20))</f>
        <v>0</v>
      </c>
      <c r="AN20" s="191" t="n">
        <f aca="false">IF(J20=" ",0,-(J20))</f>
        <v>-5</v>
      </c>
      <c r="AO20" s="191" t="n">
        <f aca="false">IF(K20=" ",0,-(K20))</f>
        <v>0</v>
      </c>
      <c r="AP20" s="207" t="n">
        <f aca="false">IF(L20=" ",0,-(L20))</f>
        <v>0</v>
      </c>
      <c r="AQ20" s="207" t="n">
        <f aca="false">IF(M20=" ",0,-(M20))</f>
        <v>-9</v>
      </c>
      <c r="AR20" s="207" t="n">
        <f aca="false">IF(N20=" ",0,-(N20))</f>
        <v>0</v>
      </c>
      <c r="AS20" s="207" t="n">
        <f aca="false">IF(O20=" ",0,-(O20))</f>
        <v>0</v>
      </c>
      <c r="AT20" s="207" t="n">
        <f aca="false">IF(P20=" ",0,-(P20))</f>
        <v>0</v>
      </c>
      <c r="AU20" s="208" t="n">
        <f aca="false">IF(Q20=" ",0,-(Q20))</f>
        <v>0</v>
      </c>
      <c r="AV20" s="161" t="str">
        <f aca="false">_xlfn.TEXTJOIN(",",1,AG20:AO20)</f>
        <v>0,-5,0</v>
      </c>
    </row>
    <row r="21" customFormat="false" ht="16" hidden="false" customHeight="true" outlineLevel="0" collapsed="false">
      <c r="I21" s="192" t="n">
        <v>4</v>
      </c>
      <c r="J21" s="193" t="s">
        <v>248</v>
      </c>
      <c r="K21" s="194" t="s">
        <v>248</v>
      </c>
      <c r="L21" s="193" t="n">
        <v>6</v>
      </c>
      <c r="M21" s="193" t="s">
        <v>248</v>
      </c>
      <c r="N21" s="194" t="n">
        <v>3</v>
      </c>
      <c r="O21" s="193" t="n">
        <v>9</v>
      </c>
      <c r="P21" s="193" t="s">
        <v>248</v>
      </c>
      <c r="Q21" s="194" t="s">
        <v>248</v>
      </c>
      <c r="T21" s="209"/>
      <c r="U21" s="209"/>
      <c r="V21" s="209"/>
      <c r="W21" s="209"/>
      <c r="X21" s="209"/>
      <c r="Y21" s="209"/>
      <c r="Z21" s="209"/>
      <c r="AG21" s="207"/>
      <c r="AH21" s="207"/>
      <c r="AI21" s="207"/>
      <c r="AJ21" s="207"/>
      <c r="AK21" s="207"/>
      <c r="AL21" s="207"/>
      <c r="AM21" s="196" t="n">
        <f aca="false">IF(I21=" ",0,-(I21))</f>
        <v>-4</v>
      </c>
      <c r="AN21" s="191" t="n">
        <f aca="false">IF(J21=" ",0,-(J21))</f>
        <v>0</v>
      </c>
      <c r="AO21" s="191" t="n">
        <f aca="false">IF(K21=" ",0,-(K21))</f>
        <v>0</v>
      </c>
      <c r="AP21" s="207" t="n">
        <f aca="false">IF(L21=" ",0,-(L21))</f>
        <v>-6</v>
      </c>
      <c r="AQ21" s="207" t="n">
        <f aca="false">IF(M21=" ",0,-(M21))</f>
        <v>0</v>
      </c>
      <c r="AR21" s="207" t="n">
        <f aca="false">IF(N21=" ",0,-(N21))</f>
        <v>-3</v>
      </c>
      <c r="AS21" s="207" t="n">
        <f aca="false">IF(O21=" ",0,-(O21))</f>
        <v>-9</v>
      </c>
      <c r="AT21" s="207" t="n">
        <f aca="false">IF(P21=" ",0,-(P21))</f>
        <v>0</v>
      </c>
      <c r="AU21" s="208" t="n">
        <f aca="false">IF(Q21=" ",0,-(Q21))</f>
        <v>0</v>
      </c>
      <c r="AV21" s="161" t="str">
        <f aca="false">_xlfn.TEXTJOIN(",",1,AG21:AO21)</f>
        <v>-4,0,0</v>
      </c>
    </row>
    <row r="22" customFormat="false" ht="17" hidden="false" customHeight="false" outlineLevel="0" collapsed="false">
      <c r="I22" s="198" t="s">
        <v>248</v>
      </c>
      <c r="J22" s="199" t="n">
        <v>6</v>
      </c>
      <c r="K22" s="200" t="s">
        <v>248</v>
      </c>
      <c r="L22" s="199" t="s">
        <v>248</v>
      </c>
      <c r="M22" s="199" t="n">
        <v>5</v>
      </c>
      <c r="N22" s="200" t="s">
        <v>248</v>
      </c>
      <c r="O22" s="199" t="s">
        <v>248</v>
      </c>
      <c r="P22" s="199" t="n">
        <v>3</v>
      </c>
      <c r="Q22" s="200" t="n">
        <v>1</v>
      </c>
      <c r="AG22" s="207"/>
      <c r="AH22" s="207"/>
      <c r="AI22" s="207"/>
      <c r="AJ22" s="207"/>
      <c r="AK22" s="207"/>
      <c r="AL22" s="207"/>
      <c r="AM22" s="204" t="n">
        <f aca="false">IF(I22=" ",0,-(I22))</f>
        <v>0</v>
      </c>
      <c r="AN22" s="205" t="n">
        <f aca="false">IF(J22=" ",0,-(J22))</f>
        <v>-6</v>
      </c>
      <c r="AO22" s="205" t="n">
        <f aca="false">IF(K22=" ",0,-(K22))</f>
        <v>0</v>
      </c>
      <c r="AP22" s="211" t="n">
        <f aca="false">IF(L22=" ",0,-(L22))</f>
        <v>0</v>
      </c>
      <c r="AQ22" s="211" t="n">
        <f aca="false">IF(M22=" ",0,-(M22))</f>
        <v>-5</v>
      </c>
      <c r="AR22" s="211" t="n">
        <f aca="false">IF(N22=" ",0,-(N22))</f>
        <v>0</v>
      </c>
      <c r="AS22" s="211" t="n">
        <f aca="false">IF(O22=" ",0,-(O22))</f>
        <v>0</v>
      </c>
      <c r="AT22" s="211" t="n">
        <f aca="false">IF(P22=" ",0,-(P22))</f>
        <v>-3</v>
      </c>
      <c r="AU22" s="212" t="n">
        <f aca="false">IF(Q22=" ",0,-(Q22))</f>
        <v>-1</v>
      </c>
      <c r="AV22" s="161" t="str">
        <f aca="false">_xlfn.TEXTJOIN(",",1,AG22:AO22)</f>
        <v>0,-6,0</v>
      </c>
    </row>
    <row r="23" customFormat="false" ht="13" hidden="false" customHeight="false" outlineLevel="0" collapsed="false">
      <c r="AG23" s="207"/>
      <c r="AH23" s="207"/>
      <c r="AI23" s="207"/>
      <c r="AJ23" s="207"/>
      <c r="AK23" s="207"/>
      <c r="AL23" s="207"/>
      <c r="AM23" s="207"/>
      <c r="AN23" s="207"/>
      <c r="AO23" s="207"/>
      <c r="AP23" s="207"/>
      <c r="AQ23" s="207"/>
      <c r="AR23" s="207"/>
      <c r="AS23" s="207"/>
      <c r="AT23" s="207"/>
      <c r="AU23" s="207"/>
      <c r="AV23" s="161" t="str">
        <f aca="false">_xlfn.TEXTJOIN(",",1,AV8:AV22)</f>
        <v>0,-2,0,0,-1,0,0,-4,0,-8,0,-1,-9,0,0,0,0,-5,0,0,0,0,-3,0,0,-1,0,0,-3,0,0,0,0,-4,0,-6,-5,0,-9,0,0,0,0,0,-7,0,0,0,0,0,0,-2,-8,0,-2,0,0,-6,0,0,0,0,0,0,0,-6,0,0,-3,0,0,0,0,-4,0,-5,-7,0,0,0,0,0,0,-6,-2,0,0,-7,0,-9,0,-5,0,-4,0,0,0,-6,0</v>
      </c>
    </row>
    <row r="24" customFormat="false" ht="13" hidden="false" customHeight="false" outlineLevel="0" collapsed="false">
      <c r="T24" s="213"/>
      <c r="U24" s="213"/>
      <c r="V24" s="213"/>
      <c r="W24" s="213"/>
      <c r="X24" s="213"/>
      <c r="Y24" s="213"/>
      <c r="Z24" s="213"/>
      <c r="AA24" s="213"/>
    </row>
    <row r="25" customFormat="false" ht="14" hidden="false" customHeight="false" outlineLevel="0" collapsed="false">
      <c r="T25" s="213"/>
      <c r="U25" s="213"/>
      <c r="V25" s="213"/>
      <c r="W25" s="213"/>
      <c r="X25" s="213"/>
      <c r="Y25" s="213"/>
      <c r="Z25" s="213"/>
      <c r="AA25" s="213"/>
    </row>
    <row r="26" customFormat="false" ht="16" hidden="false" customHeight="false" outlineLevel="0" collapsed="false">
      <c r="C26" s="184" t="n">
        <v>6</v>
      </c>
      <c r="D26" s="185" t="n">
        <v>2</v>
      </c>
      <c r="E26" s="186" t="n">
        <v>3</v>
      </c>
      <c r="F26" s="185" t="n">
        <v>7</v>
      </c>
      <c r="G26" s="185" t="n">
        <v>1</v>
      </c>
      <c r="H26" s="186" t="n">
        <v>5</v>
      </c>
      <c r="I26" s="185" t="n">
        <v>9</v>
      </c>
      <c r="J26" s="185" t="n">
        <v>4</v>
      </c>
      <c r="K26" s="186" t="n">
        <v>8</v>
      </c>
      <c r="L26" s="187" t="s">
        <v>248</v>
      </c>
      <c r="M26" s="187" t="s">
        <v>248</v>
      </c>
      <c r="N26" s="187" t="s">
        <v>248</v>
      </c>
      <c r="T26" s="213"/>
      <c r="U26" s="213"/>
      <c r="V26" s="213"/>
      <c r="W26" s="213"/>
      <c r="X26" s="213"/>
      <c r="Y26" s="213"/>
      <c r="Z26" s="213"/>
      <c r="AA26" s="213"/>
      <c r="AG26" s="188" t="n">
        <f aca="false">IF(C26=" ",0,-(C26))</f>
        <v>-6</v>
      </c>
      <c r="AH26" s="189" t="n">
        <f aca="false">IF(D26=" ",0,-(D26))</f>
        <v>-2</v>
      </c>
      <c r="AI26" s="189" t="n">
        <f aca="false">IF(E26=" ",0,-(E26))</f>
        <v>-3</v>
      </c>
      <c r="AJ26" s="189" t="n">
        <f aca="false">IF(F26=" ",0,-(F26))</f>
        <v>-7</v>
      </c>
      <c r="AK26" s="189" t="n">
        <f aca="false">IF(G26=" ",0,-(G26))</f>
        <v>-1</v>
      </c>
      <c r="AL26" s="189" t="n">
        <f aca="false">IF(H26=" ",0,-(H26))</f>
        <v>-5</v>
      </c>
      <c r="AM26" s="189" t="n">
        <f aca="false">IF(I26=" ",0,-(I26))</f>
        <v>-9</v>
      </c>
      <c r="AN26" s="189" t="n">
        <f aca="false">IF(J26=" ",0,-(J26))</f>
        <v>-4</v>
      </c>
      <c r="AO26" s="190" t="n">
        <f aca="false">IF(K26=" ",0,-(K26))</f>
        <v>-8</v>
      </c>
      <c r="AP26" s="191"/>
      <c r="AQ26" s="191"/>
      <c r="AR26" s="191"/>
      <c r="AS26" s="191"/>
      <c r="AT26" s="191"/>
      <c r="AU26" s="191"/>
      <c r="AV26" s="161" t="str">
        <f aca="false">_xlfn.TEXTJOIN(",",1,AG26:AO26)</f>
        <v>-6,-2,-3,-7,-1,-5,-9,-4,-8</v>
      </c>
    </row>
    <row r="27" customFormat="false" ht="25" hidden="false" customHeight="false" outlineLevel="0" collapsed="false">
      <c r="C27" s="192" t="n">
        <v>8</v>
      </c>
      <c r="D27" s="193" t="n">
        <v>7</v>
      </c>
      <c r="E27" s="194" t="n">
        <v>1</v>
      </c>
      <c r="F27" s="193" t="n">
        <v>9</v>
      </c>
      <c r="G27" s="193" t="n">
        <v>2</v>
      </c>
      <c r="H27" s="194" t="n">
        <v>4</v>
      </c>
      <c r="I27" s="193" t="n">
        <v>3</v>
      </c>
      <c r="J27" s="193" t="n">
        <v>6</v>
      </c>
      <c r="K27" s="194" t="n">
        <v>5</v>
      </c>
      <c r="L27" s="187" t="s">
        <v>248</v>
      </c>
      <c r="M27" s="187" t="s">
        <v>248</v>
      </c>
      <c r="N27" s="187" t="s">
        <v>248</v>
      </c>
      <c r="S27" s="201" t="s">
        <v>250</v>
      </c>
      <c r="T27" s="214" t="s">
        <v>252</v>
      </c>
      <c r="U27" s="214"/>
      <c r="V27" s="214"/>
      <c r="W27" s="214"/>
      <c r="X27" s="214"/>
      <c r="Y27" s="214"/>
      <c r="Z27" s="214"/>
      <c r="AA27" s="213"/>
      <c r="AG27" s="196" t="n">
        <f aca="false">IF(C27=" ",0,-(C27))</f>
        <v>-8</v>
      </c>
      <c r="AH27" s="191" t="n">
        <f aca="false">IF(D27=" ",0,-(D27))</f>
        <v>-7</v>
      </c>
      <c r="AI27" s="191" t="n">
        <f aca="false">IF(E27=" ",0,-(E27))</f>
        <v>-1</v>
      </c>
      <c r="AJ27" s="191" t="n">
        <f aca="false">IF(F27=" ",0,-(F27))</f>
        <v>-9</v>
      </c>
      <c r="AK27" s="191" t="n">
        <f aca="false">IF(G27=" ",0,-(G27))</f>
        <v>-2</v>
      </c>
      <c r="AL27" s="191" t="n">
        <f aca="false">IF(H27=" ",0,-(H27))</f>
        <v>-4</v>
      </c>
      <c r="AM27" s="191" t="n">
        <f aca="false">IF(I27=" ",0,-(I27))</f>
        <v>-3</v>
      </c>
      <c r="AN27" s="191" t="n">
        <f aca="false">IF(J27=" ",0,-(J27))</f>
        <v>-6</v>
      </c>
      <c r="AO27" s="197" t="n">
        <f aca="false">IF(K27=" ",0,-(K27))</f>
        <v>-5</v>
      </c>
      <c r="AP27" s="191"/>
      <c r="AQ27" s="191"/>
      <c r="AR27" s="191"/>
      <c r="AS27" s="191"/>
      <c r="AT27" s="191"/>
      <c r="AU27" s="191"/>
      <c r="AV27" s="161" t="str">
        <f aca="false">_xlfn.TEXTJOIN(",",1,AG27:AO27)</f>
        <v>-8,-7,-1,-9,-2,-4,-3,-6,-5</v>
      </c>
    </row>
    <row r="28" customFormat="false" ht="17" hidden="false" customHeight="false" outlineLevel="0" collapsed="false">
      <c r="C28" s="198" t="n">
        <v>4</v>
      </c>
      <c r="D28" s="199" t="n">
        <v>9</v>
      </c>
      <c r="E28" s="200" t="n">
        <v>5</v>
      </c>
      <c r="F28" s="199" t="n">
        <v>8</v>
      </c>
      <c r="G28" s="199" t="n">
        <v>3</v>
      </c>
      <c r="H28" s="200" t="n">
        <v>6</v>
      </c>
      <c r="I28" s="199" t="n">
        <v>7</v>
      </c>
      <c r="J28" s="199" t="n">
        <v>1</v>
      </c>
      <c r="K28" s="200" t="n">
        <v>2</v>
      </c>
      <c r="T28" s="213"/>
      <c r="U28" s="213"/>
      <c r="V28" s="213"/>
      <c r="W28" s="213"/>
      <c r="X28" s="213"/>
      <c r="Y28" s="213"/>
      <c r="Z28" s="213"/>
      <c r="AA28" s="213"/>
      <c r="AG28" s="196" t="n">
        <f aca="false">IF(C28=" ",0,-(C28))</f>
        <v>-4</v>
      </c>
      <c r="AH28" s="191" t="n">
        <f aca="false">IF(D28=" ",0,-(D28))</f>
        <v>-9</v>
      </c>
      <c r="AI28" s="191" t="n">
        <f aca="false">IF(E28=" ",0,-(E28))</f>
        <v>-5</v>
      </c>
      <c r="AJ28" s="191" t="n">
        <f aca="false">IF(F28=" ",0,-(F28))</f>
        <v>-8</v>
      </c>
      <c r="AK28" s="191" t="n">
        <f aca="false">IF(G28=" ",0,-(G28))</f>
        <v>-3</v>
      </c>
      <c r="AL28" s="191" t="n">
        <f aca="false">IF(H28=" ",0,-(H28))</f>
        <v>-6</v>
      </c>
      <c r="AM28" s="191" t="n">
        <f aca="false">IF(I28=" ",0,-(I28))</f>
        <v>-7</v>
      </c>
      <c r="AN28" s="191" t="n">
        <f aca="false">IF(J28=" ",0,-(J28))</f>
        <v>-1</v>
      </c>
      <c r="AO28" s="197" t="n">
        <f aca="false">IF(K28=" ",0,-(K28))</f>
        <v>-2</v>
      </c>
      <c r="AP28" s="191"/>
      <c r="AQ28" s="191"/>
      <c r="AR28" s="191"/>
      <c r="AS28" s="191"/>
      <c r="AT28" s="191"/>
      <c r="AU28" s="191"/>
      <c r="AV28" s="161" t="str">
        <f aca="false">_xlfn.TEXTJOIN(",",1,AG28:AO28)</f>
        <v>-4,-9,-5,-8,-3,-6,-7,-1,-2</v>
      </c>
    </row>
    <row r="29" customFormat="false" ht="16" hidden="false" customHeight="false" outlineLevel="0" collapsed="false">
      <c r="C29" s="192" t="n">
        <v>7</v>
      </c>
      <c r="D29" s="193" t="n">
        <v>3</v>
      </c>
      <c r="E29" s="194" t="n">
        <v>2</v>
      </c>
      <c r="F29" s="193" t="n">
        <v>1</v>
      </c>
      <c r="G29" s="193" t="n">
        <v>9</v>
      </c>
      <c r="H29" s="194" t="n">
        <v>8</v>
      </c>
      <c r="I29" s="193" t="n">
        <v>4</v>
      </c>
      <c r="J29" s="193" t="n">
        <v>5</v>
      </c>
      <c r="K29" s="194" t="n">
        <v>6</v>
      </c>
      <c r="T29" s="213"/>
      <c r="U29" s="213"/>
      <c r="V29" s="213"/>
      <c r="W29" s="213"/>
      <c r="X29" s="213"/>
      <c r="Y29" s="213"/>
      <c r="Z29" s="213"/>
      <c r="AA29" s="213"/>
      <c r="AG29" s="196" t="n">
        <f aca="false">IF(C29=" ",0,-(C29))</f>
        <v>-7</v>
      </c>
      <c r="AH29" s="191" t="n">
        <f aca="false">IF(D29=" ",0,-(D29))</f>
        <v>-3</v>
      </c>
      <c r="AI29" s="191" t="n">
        <f aca="false">IF(E29=" ",0,-(E29))</f>
        <v>-2</v>
      </c>
      <c r="AJ29" s="191" t="n">
        <f aca="false">IF(F29=" ",0,-(F29))</f>
        <v>-1</v>
      </c>
      <c r="AK29" s="191" t="n">
        <f aca="false">IF(G29=" ",0,-(G29))</f>
        <v>-9</v>
      </c>
      <c r="AL29" s="191" t="n">
        <f aca="false">IF(H29=" ",0,-(H29))</f>
        <v>-8</v>
      </c>
      <c r="AM29" s="191" t="n">
        <f aca="false">IF(I29=" ",0,-(I29))</f>
        <v>-4</v>
      </c>
      <c r="AN29" s="191" t="n">
        <f aca="false">IF(J29=" ",0,-(J29))</f>
        <v>-5</v>
      </c>
      <c r="AO29" s="197" t="n">
        <f aca="false">IF(K29=" ",0,-(K29))</f>
        <v>-6</v>
      </c>
      <c r="AP29" s="191"/>
      <c r="AQ29" s="191"/>
      <c r="AR29" s="191"/>
      <c r="AS29" s="191"/>
      <c r="AT29" s="191"/>
      <c r="AU29" s="191"/>
      <c r="AV29" s="161" t="str">
        <f aca="false">_xlfn.TEXTJOIN(",",1,AG29:AO29)</f>
        <v>-7,-3,-2,-1,-9,-8,-4,-5,-6</v>
      </c>
    </row>
    <row r="30" customFormat="false" ht="16" hidden="false" customHeight="false" outlineLevel="0" collapsed="false">
      <c r="C30" s="192" t="n">
        <v>5</v>
      </c>
      <c r="D30" s="193" t="n">
        <v>8</v>
      </c>
      <c r="E30" s="194" t="n">
        <v>9</v>
      </c>
      <c r="F30" s="193" t="n">
        <v>4</v>
      </c>
      <c r="G30" s="193" t="n">
        <v>6</v>
      </c>
      <c r="H30" s="194" t="n">
        <v>2</v>
      </c>
      <c r="I30" s="193" t="n">
        <v>1</v>
      </c>
      <c r="J30" s="193" t="n">
        <v>3</v>
      </c>
      <c r="K30" s="194" t="n">
        <v>7</v>
      </c>
      <c r="T30" s="215" t="str">
        <f aca="false">_xlfn.CONCAT("[",AV41,"]")</f>
        <v>[-6,-2,-3,-7,-1,-5,-9,-4,-8,-8,-7,-1,-9,-2,-4,-3,-6,-5,-4,-9,-5,-8,-3,-6,-7,-1,-2,-7,-3,-2,-1,-9,-8,-4,-5,-6,-5,-8,-9,-4,-6,-2,-1,-3,-7,-1,-6,-4,-3,-5,-7,-2,-8,-9,-2,-5,-7,-6,-4,-1,-8,-9,-3,-9,-1,-6,-2,-8,-3,-5,-7,-4,-3,-4,-8,-5,-7,-9,-6,-2,-1,-1,-4,-6,-2,-3,-5,-7,-8,-9,-3,-5,-2,-4,-1,-8,-9,-6,-7]</v>
      </c>
      <c r="U30" s="215"/>
      <c r="V30" s="215"/>
      <c r="W30" s="215"/>
      <c r="X30" s="215"/>
      <c r="Y30" s="215"/>
      <c r="Z30" s="215"/>
      <c r="AA30" s="213"/>
      <c r="AG30" s="196" t="n">
        <f aca="false">IF(C30=" ",0,-(C30))</f>
        <v>-5</v>
      </c>
      <c r="AH30" s="191" t="n">
        <f aca="false">IF(D30=" ",0,-(D30))</f>
        <v>-8</v>
      </c>
      <c r="AI30" s="191" t="n">
        <f aca="false">IF(E30=" ",0,-(E30))</f>
        <v>-9</v>
      </c>
      <c r="AJ30" s="191" t="n">
        <f aca="false">IF(F30=" ",0,-(F30))</f>
        <v>-4</v>
      </c>
      <c r="AK30" s="191" t="n">
        <f aca="false">IF(G30=" ",0,-(G30))</f>
        <v>-6</v>
      </c>
      <c r="AL30" s="191" t="n">
        <f aca="false">IF(H30=" ",0,-(H30))</f>
        <v>-2</v>
      </c>
      <c r="AM30" s="191" t="n">
        <f aca="false">IF(I30=" ",0,-(I30))</f>
        <v>-1</v>
      </c>
      <c r="AN30" s="191" t="n">
        <f aca="false">IF(J30=" ",0,-(J30))</f>
        <v>-3</v>
      </c>
      <c r="AO30" s="197" t="n">
        <f aca="false">IF(K30=" ",0,-(K30))</f>
        <v>-7</v>
      </c>
      <c r="AP30" s="191"/>
      <c r="AQ30" s="191"/>
      <c r="AR30" s="191"/>
      <c r="AS30" s="191"/>
      <c r="AT30" s="191"/>
      <c r="AU30" s="191"/>
      <c r="AV30" s="161" t="str">
        <f aca="false">_xlfn.TEXTJOIN(",",1,AG30:AO30)</f>
        <v>-5,-8,-9,-4,-6,-2,-1,-3,-7</v>
      </c>
    </row>
    <row r="31" customFormat="false" ht="17" hidden="false" customHeight="false" outlineLevel="0" collapsed="false">
      <c r="C31" s="198" t="n">
        <v>1</v>
      </c>
      <c r="D31" s="199" t="n">
        <v>6</v>
      </c>
      <c r="E31" s="200" t="n">
        <v>4</v>
      </c>
      <c r="F31" s="199" t="n">
        <v>3</v>
      </c>
      <c r="G31" s="199" t="n">
        <v>5</v>
      </c>
      <c r="H31" s="200" t="n">
        <v>7</v>
      </c>
      <c r="I31" s="199" t="n">
        <v>2</v>
      </c>
      <c r="J31" s="199" t="n">
        <v>8</v>
      </c>
      <c r="K31" s="200" t="n">
        <v>9</v>
      </c>
      <c r="T31" s="215"/>
      <c r="U31" s="215"/>
      <c r="V31" s="215"/>
      <c r="W31" s="215"/>
      <c r="X31" s="215"/>
      <c r="Y31" s="215"/>
      <c r="Z31" s="215"/>
      <c r="AG31" s="196" t="n">
        <f aca="false">IF(C31=" ",0,-(C31))</f>
        <v>-1</v>
      </c>
      <c r="AH31" s="191" t="n">
        <f aca="false">IF(D31=" ",0,-(D31))</f>
        <v>-6</v>
      </c>
      <c r="AI31" s="191" t="n">
        <f aca="false">IF(E31=" ",0,-(E31))</f>
        <v>-4</v>
      </c>
      <c r="AJ31" s="191" t="n">
        <f aca="false">IF(F31=" ",0,-(F31))</f>
        <v>-3</v>
      </c>
      <c r="AK31" s="191" t="n">
        <f aca="false">IF(G31=" ",0,-(G31))</f>
        <v>-5</v>
      </c>
      <c r="AL31" s="191" t="n">
        <f aca="false">IF(H31=" ",0,-(H31))</f>
        <v>-7</v>
      </c>
      <c r="AM31" s="191" t="n">
        <f aca="false">IF(I31=" ",0,-(I31))</f>
        <v>-2</v>
      </c>
      <c r="AN31" s="191" t="n">
        <f aca="false">IF(J31=" ",0,-(J31))</f>
        <v>-8</v>
      </c>
      <c r="AO31" s="197" t="n">
        <f aca="false">IF(K31=" ",0,-(K31))</f>
        <v>-9</v>
      </c>
      <c r="AP31" s="191"/>
      <c r="AQ31" s="191"/>
      <c r="AR31" s="191"/>
      <c r="AS31" s="191"/>
      <c r="AT31" s="191"/>
      <c r="AU31" s="191"/>
      <c r="AV31" s="161" t="str">
        <f aca="false">_xlfn.TEXTJOIN(",",1,AG31:AO31)</f>
        <v>-1,-6,-4,-3,-5,-7,-2,-8,-9</v>
      </c>
    </row>
    <row r="32" customFormat="false" ht="16" hidden="false" customHeight="false" outlineLevel="0" collapsed="false">
      <c r="C32" s="192" t="n">
        <v>2</v>
      </c>
      <c r="D32" s="193" t="n">
        <v>5</v>
      </c>
      <c r="E32" s="194" t="n">
        <v>7</v>
      </c>
      <c r="F32" s="193" t="n">
        <v>6</v>
      </c>
      <c r="G32" s="193" t="n">
        <v>4</v>
      </c>
      <c r="H32" s="194" t="n">
        <v>1</v>
      </c>
      <c r="I32" s="184" t="n">
        <v>8</v>
      </c>
      <c r="J32" s="185" t="n">
        <v>9</v>
      </c>
      <c r="K32" s="186" t="n">
        <v>3</v>
      </c>
      <c r="L32" s="185" t="n">
        <v>5</v>
      </c>
      <c r="M32" s="185" t="n">
        <v>1</v>
      </c>
      <c r="N32" s="186" t="n">
        <v>4</v>
      </c>
      <c r="O32" s="185" t="n">
        <v>2</v>
      </c>
      <c r="P32" s="185" t="n">
        <v>6</v>
      </c>
      <c r="Q32" s="186" t="n">
        <v>7</v>
      </c>
      <c r="T32" s="215"/>
      <c r="U32" s="215"/>
      <c r="V32" s="215"/>
      <c r="W32" s="215"/>
      <c r="X32" s="215"/>
      <c r="Y32" s="215"/>
      <c r="Z32" s="215"/>
      <c r="AG32" s="196" t="n">
        <f aca="false">IF(C32=" ",0,-(C32))</f>
        <v>-2</v>
      </c>
      <c r="AH32" s="191" t="n">
        <f aca="false">IF(D32=" ",0,-(D32))</f>
        <v>-5</v>
      </c>
      <c r="AI32" s="191" t="n">
        <f aca="false">IF(E32=" ",0,-(E32))</f>
        <v>-7</v>
      </c>
      <c r="AJ32" s="191" t="n">
        <f aca="false">IF(F32=" ",0,-(F32))</f>
        <v>-6</v>
      </c>
      <c r="AK32" s="191" t="n">
        <f aca="false">IF(G32=" ",0,-(G32))</f>
        <v>-4</v>
      </c>
      <c r="AL32" s="191" t="n">
        <f aca="false">IF(H32=" ",0,-(H32))</f>
        <v>-1</v>
      </c>
      <c r="AM32" s="188" t="n">
        <f aca="false">IF(I32=" ",0,-(I32))</f>
        <v>-8</v>
      </c>
      <c r="AN32" s="189" t="n">
        <f aca="false">IF(J32=" ",0,-(J32))</f>
        <v>-9</v>
      </c>
      <c r="AO32" s="190" t="n">
        <f aca="false">IF(K32=" ",0,-(K32))</f>
        <v>-3</v>
      </c>
      <c r="AP32" s="189" t="n">
        <f aca="false">IF(L32=" ",0,-(L32))</f>
        <v>-5</v>
      </c>
      <c r="AQ32" s="189" t="n">
        <f aca="false">IF(M32=" ",0,-(M32))</f>
        <v>-1</v>
      </c>
      <c r="AR32" s="189" t="n">
        <f aca="false">IF(N32=" ",0,-(N32))</f>
        <v>-4</v>
      </c>
      <c r="AS32" s="189" t="n">
        <f aca="false">IF(O32=" ",0,-(O32))</f>
        <v>-2</v>
      </c>
      <c r="AT32" s="189" t="n">
        <f aca="false">IF(P32=" ",0,-(P32))</f>
        <v>-6</v>
      </c>
      <c r="AU32" s="190" t="n">
        <f aca="false">IF(Q32=" ",0,-(Q32))</f>
        <v>-7</v>
      </c>
      <c r="AV32" s="161" t="str">
        <f aca="false">_xlfn.TEXTJOIN(",",1,AG32:AO32)</f>
        <v>-2,-5,-7,-6,-4,-1,-8,-9,-3</v>
      </c>
    </row>
    <row r="33" customFormat="false" ht="16" hidden="false" customHeight="false" outlineLevel="0" collapsed="false">
      <c r="C33" s="192" t="n">
        <v>9</v>
      </c>
      <c r="D33" s="193" t="n">
        <v>1</v>
      </c>
      <c r="E33" s="194" t="n">
        <v>6</v>
      </c>
      <c r="F33" s="193" t="n">
        <v>2</v>
      </c>
      <c r="G33" s="193" t="n">
        <v>8</v>
      </c>
      <c r="H33" s="194" t="n">
        <v>3</v>
      </c>
      <c r="I33" s="192" t="n">
        <v>5</v>
      </c>
      <c r="J33" s="193" t="n">
        <v>7</v>
      </c>
      <c r="K33" s="194" t="n">
        <v>4</v>
      </c>
      <c r="L33" s="193" t="n">
        <v>2</v>
      </c>
      <c r="M33" s="193" t="n">
        <v>3</v>
      </c>
      <c r="N33" s="194" t="n">
        <v>6</v>
      </c>
      <c r="O33" s="193" t="n">
        <v>1</v>
      </c>
      <c r="P33" s="193" t="n">
        <v>8</v>
      </c>
      <c r="Q33" s="194" t="n">
        <v>9</v>
      </c>
      <c r="T33" s="215"/>
      <c r="U33" s="215"/>
      <c r="V33" s="215"/>
      <c r="W33" s="215"/>
      <c r="X33" s="215"/>
      <c r="Y33" s="215"/>
      <c r="Z33" s="215"/>
      <c r="AG33" s="196" t="n">
        <f aca="false">IF(C33=" ",0,-(C33))</f>
        <v>-9</v>
      </c>
      <c r="AH33" s="191" t="n">
        <f aca="false">IF(D33=" ",0,-(D33))</f>
        <v>-1</v>
      </c>
      <c r="AI33" s="191" t="n">
        <f aca="false">IF(E33=" ",0,-(E33))</f>
        <v>-6</v>
      </c>
      <c r="AJ33" s="191" t="n">
        <f aca="false">IF(F33=" ",0,-(F33))</f>
        <v>-2</v>
      </c>
      <c r="AK33" s="191" t="n">
        <f aca="false">IF(G33=" ",0,-(G33))</f>
        <v>-8</v>
      </c>
      <c r="AL33" s="191" t="n">
        <f aca="false">IF(H33=" ",0,-(H33))</f>
        <v>-3</v>
      </c>
      <c r="AM33" s="196" t="n">
        <f aca="false">IF(I33=" ",0,-(I33))</f>
        <v>-5</v>
      </c>
      <c r="AN33" s="191" t="n">
        <f aca="false">IF(J33=" ",0,-(J33))</f>
        <v>-7</v>
      </c>
      <c r="AO33" s="197" t="n">
        <f aca="false">IF(K33=" ",0,-(K33))</f>
        <v>-4</v>
      </c>
      <c r="AP33" s="191" t="n">
        <f aca="false">IF(L33=" ",0,-(L33))</f>
        <v>-2</v>
      </c>
      <c r="AQ33" s="191" t="n">
        <f aca="false">IF(M33=" ",0,-(M33))</f>
        <v>-3</v>
      </c>
      <c r="AR33" s="191" t="n">
        <f aca="false">IF(N33=" ",0,-(N33))</f>
        <v>-6</v>
      </c>
      <c r="AS33" s="191" t="n">
        <f aca="false">IF(O33=" ",0,-(O33))</f>
        <v>-1</v>
      </c>
      <c r="AT33" s="191" t="n">
        <f aca="false">IF(P33=" ",0,-(P33))</f>
        <v>-8</v>
      </c>
      <c r="AU33" s="197" t="n">
        <f aca="false">IF(Q33=" ",0,-(Q33))</f>
        <v>-9</v>
      </c>
      <c r="AV33" s="161" t="str">
        <f aca="false">_xlfn.TEXTJOIN(",",1,AG33:AO33)</f>
        <v>-9,-1,-6,-2,-8,-3,-5,-7,-4</v>
      </c>
    </row>
    <row r="34" customFormat="false" ht="17" hidden="false" customHeight="false" outlineLevel="0" collapsed="false">
      <c r="C34" s="198" t="n">
        <v>3</v>
      </c>
      <c r="D34" s="199" t="n">
        <v>4</v>
      </c>
      <c r="E34" s="200" t="n">
        <v>8</v>
      </c>
      <c r="F34" s="199" t="n">
        <v>5</v>
      </c>
      <c r="G34" s="199" t="n">
        <v>7</v>
      </c>
      <c r="H34" s="200" t="n">
        <v>9</v>
      </c>
      <c r="I34" s="198" t="n">
        <v>6</v>
      </c>
      <c r="J34" s="199" t="n">
        <v>2</v>
      </c>
      <c r="K34" s="200" t="n">
        <v>1</v>
      </c>
      <c r="L34" s="199" t="n">
        <v>9</v>
      </c>
      <c r="M34" s="199" t="n">
        <v>8</v>
      </c>
      <c r="N34" s="200" t="n">
        <v>7</v>
      </c>
      <c r="O34" s="199" t="n">
        <v>3</v>
      </c>
      <c r="P34" s="199" t="n">
        <v>4</v>
      </c>
      <c r="Q34" s="200" t="n">
        <v>5</v>
      </c>
      <c r="T34" s="215"/>
      <c r="U34" s="215"/>
      <c r="V34" s="215"/>
      <c r="W34" s="215"/>
      <c r="X34" s="215"/>
      <c r="Y34" s="215"/>
      <c r="Z34" s="215"/>
      <c r="AG34" s="204" t="n">
        <f aca="false">IF(C34=" ",0,-(C34))</f>
        <v>-3</v>
      </c>
      <c r="AH34" s="205" t="n">
        <f aca="false">IF(D34=" ",0,-(D34))</f>
        <v>-4</v>
      </c>
      <c r="AI34" s="205" t="n">
        <f aca="false">IF(E34=" ",0,-(E34))</f>
        <v>-8</v>
      </c>
      <c r="AJ34" s="205" t="n">
        <f aca="false">IF(F34=" ",0,-(F34))</f>
        <v>-5</v>
      </c>
      <c r="AK34" s="205" t="n">
        <f aca="false">IF(G34=" ",0,-(G34))</f>
        <v>-7</v>
      </c>
      <c r="AL34" s="205" t="n">
        <f aca="false">IF(H34=" ",0,-(H34))</f>
        <v>-9</v>
      </c>
      <c r="AM34" s="204" t="n">
        <f aca="false">IF(I34=" ",0,-(I34))</f>
        <v>-6</v>
      </c>
      <c r="AN34" s="205" t="n">
        <f aca="false">IF(J34=" ",0,-(J34))</f>
        <v>-2</v>
      </c>
      <c r="AO34" s="206" t="n">
        <f aca="false">IF(K34=" ",0,-(K34))</f>
        <v>-1</v>
      </c>
      <c r="AP34" s="191" t="n">
        <f aca="false">IF(L34=" ",0,-(L34))</f>
        <v>-9</v>
      </c>
      <c r="AQ34" s="191" t="n">
        <f aca="false">IF(M34=" ",0,-(M34))</f>
        <v>-8</v>
      </c>
      <c r="AR34" s="191" t="n">
        <f aca="false">IF(N34=" ",0,-(N34))</f>
        <v>-7</v>
      </c>
      <c r="AS34" s="191" t="n">
        <f aca="false">IF(O34=" ",0,-(O34))</f>
        <v>-3</v>
      </c>
      <c r="AT34" s="191" t="n">
        <f aca="false">IF(P34=" ",0,-(P34))</f>
        <v>-4</v>
      </c>
      <c r="AU34" s="197" t="n">
        <f aca="false">IF(Q34=" ",0,-(Q34))</f>
        <v>-5</v>
      </c>
      <c r="AV34" s="161" t="str">
        <f aca="false">_xlfn.TEXTJOIN(",",1,AG34:AO34)</f>
        <v>-3,-4,-8,-5,-7,-9,-6,-2,-1</v>
      </c>
    </row>
    <row r="35" customFormat="false" ht="16" hidden="false" customHeight="false" outlineLevel="0" collapsed="false">
      <c r="I35" s="192" t="n">
        <v>1</v>
      </c>
      <c r="J35" s="193" t="n">
        <v>4</v>
      </c>
      <c r="K35" s="194" t="n">
        <v>6</v>
      </c>
      <c r="L35" s="193" t="n">
        <v>8</v>
      </c>
      <c r="M35" s="193" t="n">
        <v>2</v>
      </c>
      <c r="N35" s="194" t="n">
        <v>5</v>
      </c>
      <c r="O35" s="193" t="n">
        <v>7</v>
      </c>
      <c r="P35" s="193" t="n">
        <v>9</v>
      </c>
      <c r="Q35" s="194" t="n">
        <v>3</v>
      </c>
      <c r="AG35" s="191"/>
      <c r="AH35" s="207"/>
      <c r="AI35" s="207"/>
      <c r="AJ35" s="207"/>
      <c r="AK35" s="207"/>
      <c r="AL35" s="207"/>
      <c r="AM35" s="196" t="n">
        <f aca="false">IF(I35=" ",0,-(I35))</f>
        <v>-1</v>
      </c>
      <c r="AN35" s="191" t="n">
        <f aca="false">IF(J35=" ",0,-(J35))</f>
        <v>-4</v>
      </c>
      <c r="AO35" s="191" t="n">
        <f aca="false">IF(K35=" ",0,-(K35))</f>
        <v>-6</v>
      </c>
      <c r="AP35" s="191" t="n">
        <f aca="false">IF(L35=" ",0,-(L35))</f>
        <v>-8</v>
      </c>
      <c r="AQ35" s="207" t="n">
        <f aca="false">IF(M35=" ",0,-(M35))</f>
        <v>-2</v>
      </c>
      <c r="AR35" s="207" t="n">
        <f aca="false">IF(N35=" ",0,-(N35))</f>
        <v>-5</v>
      </c>
      <c r="AS35" s="207" t="n">
        <f aca="false">IF(O35=" ",0,-(O35))</f>
        <v>-7</v>
      </c>
      <c r="AT35" s="207" t="n">
        <f aca="false">IF(P35=" ",0,-(P35))</f>
        <v>-9</v>
      </c>
      <c r="AU35" s="208" t="n">
        <f aca="false">IF(Q35=" ",0,-(Q35))</f>
        <v>-3</v>
      </c>
      <c r="AV35" s="161" t="str">
        <f aca="false">_xlfn.TEXTJOIN(",",1,AG35:AO35)</f>
        <v>-1,-4,-6</v>
      </c>
    </row>
    <row r="36" customFormat="false" ht="16" hidden="false" customHeight="false" outlineLevel="0" collapsed="false">
      <c r="I36" s="192" t="n">
        <v>2</v>
      </c>
      <c r="J36" s="193" t="n">
        <v>3</v>
      </c>
      <c r="K36" s="194" t="n">
        <v>5</v>
      </c>
      <c r="L36" s="193" t="n">
        <v>7</v>
      </c>
      <c r="M36" s="193" t="n">
        <v>6</v>
      </c>
      <c r="N36" s="194" t="n">
        <v>9</v>
      </c>
      <c r="O36" s="193" t="n">
        <v>4</v>
      </c>
      <c r="P36" s="193" t="n">
        <v>1</v>
      </c>
      <c r="Q36" s="194" t="n">
        <v>8</v>
      </c>
      <c r="AG36" s="210"/>
      <c r="AH36" s="207"/>
      <c r="AI36" s="207"/>
      <c r="AJ36" s="207"/>
      <c r="AK36" s="207"/>
      <c r="AL36" s="207"/>
      <c r="AM36" s="196" t="n">
        <f aca="false">IF(I36=" ",0,-(I36))</f>
        <v>-2</v>
      </c>
      <c r="AN36" s="191" t="n">
        <f aca="false">IF(J36=" ",0,-(J36))</f>
        <v>-3</v>
      </c>
      <c r="AO36" s="191" t="n">
        <f aca="false">IF(K36=" ",0,-(K36))</f>
        <v>-5</v>
      </c>
      <c r="AP36" s="210" t="n">
        <f aca="false">IF(L36=" ",0,-(L36))</f>
        <v>-7</v>
      </c>
      <c r="AQ36" s="207" t="n">
        <f aca="false">IF(M36=" ",0,-(M36))</f>
        <v>-6</v>
      </c>
      <c r="AR36" s="207" t="n">
        <f aca="false">IF(N36=" ",0,-(N36))</f>
        <v>-9</v>
      </c>
      <c r="AS36" s="207" t="n">
        <f aca="false">IF(O36=" ",0,-(O36))</f>
        <v>-4</v>
      </c>
      <c r="AT36" s="207" t="n">
        <f aca="false">IF(P36=" ",0,-(P36))</f>
        <v>-1</v>
      </c>
      <c r="AU36" s="208" t="n">
        <f aca="false">IF(Q36=" ",0,-(Q36))</f>
        <v>-8</v>
      </c>
      <c r="AV36" s="161" t="str">
        <f aca="false">_xlfn.TEXTJOIN(",",1,AG36:AO36)</f>
        <v>-2,-3,-5</v>
      </c>
    </row>
    <row r="37" customFormat="false" ht="17" hidden="false" customHeight="false" outlineLevel="0" collapsed="false">
      <c r="I37" s="198" t="n">
        <v>7</v>
      </c>
      <c r="J37" s="199" t="n">
        <v>8</v>
      </c>
      <c r="K37" s="200" t="n">
        <v>9</v>
      </c>
      <c r="L37" s="199" t="n">
        <v>3</v>
      </c>
      <c r="M37" s="199" t="n">
        <v>4</v>
      </c>
      <c r="N37" s="200" t="n">
        <v>1</v>
      </c>
      <c r="O37" s="199" t="n">
        <v>5</v>
      </c>
      <c r="P37" s="199" t="n">
        <v>2</v>
      </c>
      <c r="Q37" s="200" t="n">
        <v>6</v>
      </c>
      <c r="AG37" s="210"/>
      <c r="AH37" s="207"/>
      <c r="AI37" s="207"/>
      <c r="AJ37" s="207"/>
      <c r="AK37" s="207"/>
      <c r="AL37" s="207"/>
      <c r="AM37" s="196" t="n">
        <f aca="false">IF(I37=" ",0,-(I37))</f>
        <v>-7</v>
      </c>
      <c r="AN37" s="191" t="n">
        <f aca="false">IF(J37=" ",0,-(J37))</f>
        <v>-8</v>
      </c>
      <c r="AO37" s="191" t="n">
        <f aca="false">IF(K37=" ",0,-(K37))</f>
        <v>-9</v>
      </c>
      <c r="AP37" s="210" t="n">
        <f aca="false">IF(L37=" ",0,-(L37))</f>
        <v>-3</v>
      </c>
      <c r="AQ37" s="207" t="n">
        <f aca="false">IF(M37=" ",0,-(M37))</f>
        <v>-4</v>
      </c>
      <c r="AR37" s="207" t="n">
        <f aca="false">IF(N37=" ",0,-(N37))</f>
        <v>-1</v>
      </c>
      <c r="AS37" s="207" t="n">
        <f aca="false">IF(O37=" ",0,-(O37))</f>
        <v>-5</v>
      </c>
      <c r="AT37" s="207" t="n">
        <f aca="false">IF(P37=" ",0,-(P37))</f>
        <v>-2</v>
      </c>
      <c r="AU37" s="208" t="n">
        <f aca="false">IF(Q37=" ",0,-(Q37))</f>
        <v>-6</v>
      </c>
      <c r="AV37" s="161" t="str">
        <f aca="false">_xlfn.TEXTJOIN(",",1,AG37:AO37)</f>
        <v>-7,-8,-9</v>
      </c>
    </row>
    <row r="38" customFormat="false" ht="16" hidden="false" customHeight="false" outlineLevel="0" collapsed="false">
      <c r="I38" s="192" t="n">
        <v>3</v>
      </c>
      <c r="J38" s="193" t="n">
        <v>5</v>
      </c>
      <c r="K38" s="194" t="n">
        <v>2</v>
      </c>
      <c r="L38" s="193" t="n">
        <v>1</v>
      </c>
      <c r="M38" s="193" t="n">
        <v>9</v>
      </c>
      <c r="N38" s="194" t="n">
        <v>8</v>
      </c>
      <c r="O38" s="184" t="n">
        <v>6</v>
      </c>
      <c r="P38" s="185" t="n">
        <v>7</v>
      </c>
      <c r="Q38" s="186" t="n">
        <v>4</v>
      </c>
      <c r="AG38" s="207"/>
      <c r="AH38" s="207"/>
      <c r="AI38" s="207"/>
      <c r="AJ38" s="207"/>
      <c r="AK38" s="207"/>
      <c r="AL38" s="207"/>
      <c r="AM38" s="196" t="n">
        <f aca="false">IF(I38=" ",0,-(I38))</f>
        <v>-3</v>
      </c>
      <c r="AN38" s="191" t="n">
        <f aca="false">IF(J38=" ",0,-(J38))</f>
        <v>-5</v>
      </c>
      <c r="AO38" s="191" t="n">
        <f aca="false">IF(K38=" ",0,-(K38))</f>
        <v>-2</v>
      </c>
      <c r="AP38" s="207" t="n">
        <f aca="false">IF(L38=" ",0,-(L38))</f>
        <v>-1</v>
      </c>
      <c r="AQ38" s="207" t="n">
        <f aca="false">IF(M38=" ",0,-(M38))</f>
        <v>-9</v>
      </c>
      <c r="AR38" s="207" t="n">
        <f aca="false">IF(N38=" ",0,-(N38))</f>
        <v>-8</v>
      </c>
      <c r="AS38" s="207" t="n">
        <f aca="false">IF(O38=" ",0,-(O38))</f>
        <v>-6</v>
      </c>
      <c r="AT38" s="207" t="n">
        <f aca="false">IF(P38=" ",0,-(P38))</f>
        <v>-7</v>
      </c>
      <c r="AU38" s="208" t="n">
        <f aca="false">IF(Q38=" ",0,-(Q38))</f>
        <v>-4</v>
      </c>
      <c r="AV38" s="161" t="str">
        <f aca="false">_xlfn.TEXTJOIN(",",1,AG38:AO38)</f>
        <v>-3,-5,-2</v>
      </c>
    </row>
    <row r="39" customFormat="false" ht="16" hidden="false" customHeight="false" outlineLevel="0" collapsed="false">
      <c r="I39" s="192" t="n">
        <v>4</v>
      </c>
      <c r="J39" s="193" t="n">
        <v>1</v>
      </c>
      <c r="K39" s="194" t="n">
        <v>8</v>
      </c>
      <c r="L39" s="193" t="n">
        <v>6</v>
      </c>
      <c r="M39" s="193" t="n">
        <v>7</v>
      </c>
      <c r="N39" s="194" t="n">
        <v>3</v>
      </c>
      <c r="O39" s="192" t="n">
        <v>9</v>
      </c>
      <c r="P39" s="193" t="n">
        <v>5</v>
      </c>
      <c r="Q39" s="194" t="n">
        <v>2</v>
      </c>
      <c r="AG39" s="207"/>
      <c r="AH39" s="207"/>
      <c r="AI39" s="207"/>
      <c r="AJ39" s="207"/>
      <c r="AK39" s="207"/>
      <c r="AL39" s="207"/>
      <c r="AM39" s="196" t="n">
        <f aca="false">IF(I39=" ",0,-(I39))</f>
        <v>-4</v>
      </c>
      <c r="AN39" s="191" t="n">
        <f aca="false">IF(J39=" ",0,-(J39))</f>
        <v>-1</v>
      </c>
      <c r="AO39" s="191" t="n">
        <f aca="false">IF(K39=" ",0,-(K39))</f>
        <v>-8</v>
      </c>
      <c r="AP39" s="207" t="n">
        <f aca="false">IF(L39=" ",0,-(L39))</f>
        <v>-6</v>
      </c>
      <c r="AQ39" s="207" t="n">
        <f aca="false">IF(M39=" ",0,-(M39))</f>
        <v>-7</v>
      </c>
      <c r="AR39" s="207" t="n">
        <f aca="false">IF(N39=" ",0,-(N39))</f>
        <v>-3</v>
      </c>
      <c r="AS39" s="207" t="n">
        <f aca="false">IF(O39=" ",0,-(O39))</f>
        <v>-9</v>
      </c>
      <c r="AT39" s="207" t="n">
        <f aca="false">IF(P39=" ",0,-(P39))</f>
        <v>-5</v>
      </c>
      <c r="AU39" s="208" t="n">
        <f aca="false">IF(Q39=" ",0,-(Q39))</f>
        <v>-2</v>
      </c>
      <c r="AV39" s="161" t="str">
        <f aca="false">_xlfn.TEXTJOIN(",",1,AG39:AO39)</f>
        <v>-4,-1,-8</v>
      </c>
    </row>
    <row r="40" customFormat="false" ht="17" hidden="false" customHeight="false" outlineLevel="0" collapsed="false">
      <c r="I40" s="198" t="n">
        <v>9</v>
      </c>
      <c r="J40" s="199" t="n">
        <v>6</v>
      </c>
      <c r="K40" s="200" t="n">
        <v>7</v>
      </c>
      <c r="L40" s="199" t="n">
        <v>4</v>
      </c>
      <c r="M40" s="199" t="n">
        <v>5</v>
      </c>
      <c r="N40" s="200" t="n">
        <v>2</v>
      </c>
      <c r="O40" s="198" t="n">
        <v>8</v>
      </c>
      <c r="P40" s="199" t="n">
        <v>3</v>
      </c>
      <c r="Q40" s="200" t="n">
        <v>1</v>
      </c>
      <c r="AG40" s="207"/>
      <c r="AH40" s="207"/>
      <c r="AI40" s="207"/>
      <c r="AJ40" s="207"/>
      <c r="AK40" s="207"/>
      <c r="AL40" s="207"/>
      <c r="AM40" s="204" t="n">
        <f aca="false">IF(I40=" ",0,-(I40))</f>
        <v>-9</v>
      </c>
      <c r="AN40" s="205" t="n">
        <f aca="false">IF(J40=" ",0,-(J40))</f>
        <v>-6</v>
      </c>
      <c r="AO40" s="205" t="n">
        <f aca="false">IF(K40=" ",0,-(K40))</f>
        <v>-7</v>
      </c>
      <c r="AP40" s="211" t="n">
        <f aca="false">IF(L40=" ",0,-(L40))</f>
        <v>-4</v>
      </c>
      <c r="AQ40" s="211" t="n">
        <f aca="false">IF(M40=" ",0,-(M40))</f>
        <v>-5</v>
      </c>
      <c r="AR40" s="211" t="n">
        <f aca="false">IF(N40=" ",0,-(N40))</f>
        <v>-2</v>
      </c>
      <c r="AS40" s="211" t="n">
        <f aca="false">IF(O40=" ",0,-(O40))</f>
        <v>-8</v>
      </c>
      <c r="AT40" s="211" t="n">
        <f aca="false">IF(P40=" ",0,-(P40))</f>
        <v>-3</v>
      </c>
      <c r="AU40" s="212" t="n">
        <f aca="false">IF(Q40=" ",0,-(Q40))</f>
        <v>-1</v>
      </c>
      <c r="AV40" s="161" t="str">
        <f aca="false">_xlfn.TEXTJOIN(",",1,AG40:AO40)</f>
        <v>-9,-6,-7</v>
      </c>
    </row>
    <row r="41" customFormat="false" ht="13" hidden="false" customHeight="false" outlineLevel="0" collapsed="false">
      <c r="AG41" s="207"/>
      <c r="AH41" s="207"/>
      <c r="AI41" s="207"/>
      <c r="AJ41" s="207"/>
      <c r="AK41" s="207"/>
      <c r="AL41" s="207"/>
      <c r="AM41" s="207"/>
      <c r="AN41" s="207"/>
      <c r="AO41" s="207"/>
      <c r="AP41" s="207"/>
      <c r="AQ41" s="207"/>
      <c r="AR41" s="207"/>
      <c r="AS41" s="207"/>
      <c r="AT41" s="207"/>
      <c r="AU41" s="207"/>
      <c r="AV41" s="161" t="str">
        <f aca="false">_xlfn.TEXTJOIN(",",1,AV26:AV40)</f>
        <v>-6,-2,-3,-7,-1,-5,-9,-4,-8,-8,-7,-1,-9,-2,-4,-3,-6,-5,-4,-9,-5,-8,-3,-6,-7,-1,-2,-7,-3,-2,-1,-9,-8,-4,-5,-6,-5,-8,-9,-4,-6,-2,-1,-3,-7,-1,-6,-4,-3,-5,-7,-2,-8,-9,-2,-5,-7,-6,-4,-1,-8,-9,-3,-9,-1,-6,-2,-8,-3,-5,-7,-4,-3,-4,-8,-5,-7,-9,-6,-2,-1,-1,-4,-6,-2,-3,-5,-7,-8,-9,-3,-5,-2,-4,-1,-8,-9,-6,-7</v>
      </c>
    </row>
    <row r="45" customFormat="false" ht="7" hidden="false" customHeight="true" outlineLevel="0" collapsed="false">
      <c r="A45" s="216"/>
      <c r="B45" s="216"/>
      <c r="C45" s="216"/>
      <c r="D45" s="216"/>
      <c r="E45" s="216"/>
      <c r="F45" s="216"/>
      <c r="G45" s="216"/>
      <c r="H45" s="216"/>
      <c r="I45" s="216"/>
      <c r="J45" s="216"/>
      <c r="K45" s="216"/>
      <c r="L45" s="216"/>
      <c r="M45" s="216"/>
      <c r="N45" s="216"/>
      <c r="O45" s="216"/>
      <c r="P45" s="216"/>
      <c r="Q45" s="216"/>
      <c r="R45" s="216"/>
      <c r="S45" s="216"/>
      <c r="T45" s="216"/>
      <c r="U45" s="216"/>
      <c r="V45" s="216"/>
      <c r="W45" s="216"/>
      <c r="X45" s="216"/>
      <c r="Y45" s="216"/>
      <c r="Z45" s="216"/>
      <c r="AA45" s="216"/>
      <c r="AB45" s="216"/>
      <c r="AC45" s="217"/>
      <c r="AD45" s="217"/>
      <c r="AE45" s="217"/>
      <c r="AF45" s="216"/>
    </row>
    <row r="46" customFormat="false" ht="16" hidden="false" customHeight="false" outlineLevel="0" collapsed="false">
      <c r="A46" s="218" t="s">
        <v>165</v>
      </c>
      <c r="B46" s="218"/>
      <c r="C46" s="218" t="s">
        <v>253</v>
      </c>
      <c r="D46" s="218"/>
      <c r="E46" s="218"/>
      <c r="F46" s="218"/>
      <c r="G46" s="218"/>
      <c r="H46" s="218"/>
      <c r="I46" s="218"/>
      <c r="J46" s="218"/>
      <c r="K46" s="218"/>
      <c r="L46" s="218"/>
      <c r="M46" s="218"/>
      <c r="N46" s="218"/>
      <c r="O46" s="218"/>
      <c r="P46" s="218"/>
      <c r="Q46" s="218"/>
      <c r="R46" s="218"/>
      <c r="S46" s="218"/>
      <c r="T46" s="218"/>
    </row>
    <row r="48" s="181" customFormat="true" ht="17" hidden="false" customHeight="false" outlineLevel="0" collapsed="false">
      <c r="A48" s="181" t="s">
        <v>254</v>
      </c>
      <c r="B48" s="181" t="n">
        <f aca="false">B35+1</f>
        <v>1</v>
      </c>
      <c r="U48" s="160"/>
      <c r="AC48" s="182"/>
      <c r="AD48" s="182"/>
      <c r="AE48" s="182"/>
    </row>
    <row r="49" s="181" customFormat="true" ht="20" hidden="false" customHeight="true" outlineLevel="0" collapsed="false">
      <c r="C49" s="184" t="s">
        <v>248</v>
      </c>
      <c r="D49" s="185" t="n">
        <v>2</v>
      </c>
      <c r="E49" s="186" t="s">
        <v>248</v>
      </c>
      <c r="F49" s="185" t="s">
        <v>248</v>
      </c>
      <c r="G49" s="185" t="n">
        <v>1</v>
      </c>
      <c r="H49" s="186" t="s">
        <v>248</v>
      </c>
      <c r="I49" s="185" t="s">
        <v>248</v>
      </c>
      <c r="J49" s="185" t="n">
        <v>4</v>
      </c>
      <c r="K49" s="186" t="s">
        <v>248</v>
      </c>
      <c r="L49" s="187" t="s">
        <v>248</v>
      </c>
      <c r="M49" s="187" t="s">
        <v>248</v>
      </c>
      <c r="N49" s="187" t="s">
        <v>248</v>
      </c>
      <c r="O49" s="160"/>
      <c r="P49" s="160"/>
      <c r="Q49" s="160"/>
      <c r="R49" s="219"/>
      <c r="T49" s="181" t="s">
        <v>189</v>
      </c>
      <c r="U49" s="181" t="str">
        <f aca="false">CONCATENATE("https://name-of-server.com/dodoku?op=create&amp;level=",B48)</f>
        <v>https://name-of-server.com/dodoku?op=create&amp;level=1</v>
      </c>
      <c r="AC49" s="182"/>
      <c r="AD49" s="182"/>
      <c r="AE49" s="182"/>
      <c r="AG49" s="188" t="n">
        <f aca="false">IF(C49=" ",0,-(C49))</f>
        <v>0</v>
      </c>
      <c r="AH49" s="189" t="n">
        <f aca="false">IF(D49=" ",0,-(D49))</f>
        <v>-2</v>
      </c>
      <c r="AI49" s="189" t="n">
        <f aca="false">IF(E49=" ",0,-(E49))</f>
        <v>0</v>
      </c>
      <c r="AJ49" s="189" t="n">
        <f aca="false">IF(F49=" ",0,-(F49))</f>
        <v>0</v>
      </c>
      <c r="AK49" s="189" t="n">
        <f aca="false">IF(G49=" ",0,-(G49))</f>
        <v>-1</v>
      </c>
      <c r="AL49" s="189" t="n">
        <f aca="false">IF(H49=" ",0,-(H49))</f>
        <v>0</v>
      </c>
      <c r="AM49" s="189" t="n">
        <f aca="false">IF(I49=" ",0,-(I49))</f>
        <v>0</v>
      </c>
      <c r="AN49" s="189" t="n">
        <f aca="false">IF(J49=" ",0,-(J49))</f>
        <v>-4</v>
      </c>
      <c r="AO49" s="190" t="n">
        <f aca="false">IF(K49=" ",0,-(K49))</f>
        <v>0</v>
      </c>
      <c r="AP49" s="191"/>
      <c r="AQ49" s="191"/>
      <c r="AR49" s="191"/>
      <c r="AS49" s="191"/>
      <c r="AT49" s="191"/>
      <c r="AU49" s="191"/>
      <c r="AV49" s="161" t="str">
        <f aca="false">_xlfn.TEXTJOIN(",",1,AG49:AO49)</f>
        <v>0,-2,0,0,-1,0,0,-4,0</v>
      </c>
      <c r="AY49" s="181" t="str">
        <f aca="false">_xlfn.TEXTJOIN("",1,AG49:AG63)</f>
        <v>0-800-50-200</v>
      </c>
      <c r="AZ49" s="181" t="str">
        <f aca="false">_xlfn.TEXTJOIN("",1,AH49:AH63)</f>
        <v>-200-30000-4</v>
      </c>
      <c r="BA49" s="181" t="str">
        <f aca="false">_xlfn.TEXTJOIN("",1,AI49:AI63)</f>
        <v>0-100-900-60</v>
      </c>
      <c r="BB49" s="181" t="str">
        <f aca="false">_xlfn.TEXTJOIN("",1,AJ49:AJ63)</f>
        <v>0-90000-60-5</v>
      </c>
      <c r="BC49" s="181" t="str">
        <f aca="false">_xlfn.TEXTJOIN("",1,AK49:AK63)</f>
        <v>-10-300000-7</v>
      </c>
      <c r="BD49" s="181" t="str">
        <f aca="false">_xlfn.TEXTJOIN("",1,AL49:AL63)</f>
        <v>0000000-30</v>
      </c>
      <c r="BE49" s="181" t="str">
        <f aca="false">_xlfn.TEXTJOIN("",1,AM49:AM63)</f>
        <v>000-40-20000-2-70-40</v>
      </c>
      <c r="BF49" s="181" t="str">
        <f aca="false">_xlfn.TEXTJOIN("",1,AN49:AN63)</f>
        <v>-40-100-8000000-50-6</v>
      </c>
      <c r="BG49" s="181" t="str">
        <f aca="false">_xlfn.TEXTJOIN("",1,AO49:AO63)</f>
        <v>0-50-6-70000-60-9000</v>
      </c>
      <c r="BH49" s="181" t="str">
        <f aca="false">_xlfn.TEXTJOIN("",1,AP49:AP63)</f>
        <v>0-200000-60</v>
      </c>
      <c r="BI49" s="181" t="str">
        <f aca="false">_xlfn.TEXTJOIN("",1,AQ49:AQ63)</f>
        <v>-100000-90-5</v>
      </c>
      <c r="BJ49" s="181" t="str">
        <f aca="false">_xlfn.TEXTJOIN("",1,AR49:AR63)</f>
        <v>-40-70000-30</v>
      </c>
      <c r="BK49" s="181" t="str">
        <f aca="false">_xlfn.TEXTJOIN("",1,AS49:AS63)</f>
        <v>0-100-400-90</v>
      </c>
      <c r="BL49" s="181" t="str">
        <f aca="false">_xlfn.TEXTJOIN("",1,AT49:AT63)</f>
        <v>-600-90000-3</v>
      </c>
      <c r="BM49" s="181" t="str">
        <f aca="false">_xlfn.TEXTJOIN("",1,AU49:AU63)</f>
        <v>0-9-50-8000-1</v>
      </c>
    </row>
    <row r="50" s="181" customFormat="true" ht="20" hidden="false" customHeight="true" outlineLevel="0" collapsed="false">
      <c r="C50" s="192" t="n">
        <v>8</v>
      </c>
      <c r="D50" s="193" t="s">
        <v>248</v>
      </c>
      <c r="E50" s="194" t="n">
        <v>1</v>
      </c>
      <c r="F50" s="193" t="n">
        <v>9</v>
      </c>
      <c r="G50" s="193" t="s">
        <v>248</v>
      </c>
      <c r="H50" s="194" t="s">
        <v>248</v>
      </c>
      <c r="I50" s="193" t="s">
        <v>248</v>
      </c>
      <c r="J50" s="193" t="s">
        <v>248</v>
      </c>
      <c r="K50" s="194" t="n">
        <v>5</v>
      </c>
      <c r="L50" s="187" t="s">
        <v>248</v>
      </c>
      <c r="M50" s="187" t="s">
        <v>248</v>
      </c>
      <c r="N50" s="187" t="s">
        <v>248</v>
      </c>
      <c r="O50" s="160"/>
      <c r="P50" s="160"/>
      <c r="Q50" s="160"/>
      <c r="R50" s="219"/>
      <c r="T50" s="181" t="s">
        <v>255</v>
      </c>
      <c r="U50" s="181" t="s">
        <v>256</v>
      </c>
      <c r="AC50" s="182"/>
      <c r="AD50" s="182"/>
      <c r="AE50" s="182"/>
      <c r="AG50" s="196" t="n">
        <f aca="false">IF(C50=" ",0,-(C50))</f>
        <v>-8</v>
      </c>
      <c r="AH50" s="191" t="n">
        <f aca="false">IF(D50=" ",0,-(D50))</f>
        <v>0</v>
      </c>
      <c r="AI50" s="191" t="n">
        <f aca="false">IF(E50=" ",0,-(E50))</f>
        <v>-1</v>
      </c>
      <c r="AJ50" s="191" t="n">
        <f aca="false">IF(F50=" ",0,-(F50))</f>
        <v>-9</v>
      </c>
      <c r="AK50" s="191" t="n">
        <f aca="false">IF(G50=" ",0,-(G50))</f>
        <v>0</v>
      </c>
      <c r="AL50" s="191" t="n">
        <f aca="false">IF(H50=" ",0,-(H50))</f>
        <v>0</v>
      </c>
      <c r="AM50" s="191" t="n">
        <f aca="false">IF(I50=" ",0,-(I50))</f>
        <v>0</v>
      </c>
      <c r="AN50" s="191" t="n">
        <f aca="false">IF(J50=" ",0,-(J50))</f>
        <v>0</v>
      </c>
      <c r="AO50" s="197" t="n">
        <f aca="false">IF(K50=" ",0,-(K50))</f>
        <v>-5</v>
      </c>
      <c r="AP50" s="191"/>
      <c r="AQ50" s="191"/>
      <c r="AR50" s="191"/>
      <c r="AS50" s="191"/>
      <c r="AT50" s="191"/>
      <c r="AU50" s="191"/>
      <c r="AV50" s="161" t="str">
        <f aca="false">_xlfn.TEXTJOIN(",",1,AG50:AO50)</f>
        <v>-8,0,-1,-9,0,0,0,0,-5</v>
      </c>
    </row>
    <row r="51" s="181" customFormat="true" ht="20" hidden="false" customHeight="true" outlineLevel="0" collapsed="false">
      <c r="C51" s="198" t="s">
        <v>248</v>
      </c>
      <c r="D51" s="199" t="s">
        <v>248</v>
      </c>
      <c r="E51" s="200" t="s">
        <v>248</v>
      </c>
      <c r="F51" s="199" t="s">
        <v>248</v>
      </c>
      <c r="G51" s="199" t="n">
        <v>3</v>
      </c>
      <c r="H51" s="200" t="s">
        <v>248</v>
      </c>
      <c r="I51" s="199" t="s">
        <v>248</v>
      </c>
      <c r="J51" s="199" t="n">
        <v>1</v>
      </c>
      <c r="K51" s="200" t="s">
        <v>248</v>
      </c>
      <c r="L51" s="160"/>
      <c r="M51" s="160"/>
      <c r="N51" s="160"/>
      <c r="O51" s="160"/>
      <c r="P51" s="160"/>
      <c r="Q51" s="160"/>
      <c r="R51" s="219"/>
      <c r="U51" s="220" t="s">
        <v>257</v>
      </c>
      <c r="V51" s="221" t="str">
        <f aca="false">_xlfn.CONCAT("[",AV64,"]")</f>
        <v>[0,-2,0,0,-1,0,0,-4,0,-8,0,-1,-9,0,0,0,0,-5,0,0,0,0,-3,0,0,-1,0,0,-3,0,0,0,0,-4,0,-6,-5,0,-9,0,0,0,0,0,-7,0,0,0,0,0,0,-2,-8,0,-2,0,0,-6,0,0,0,0,0,0,0,-6,0,0,-3,0,0,0,0,-4,0,-5,-7,0,0,0,0,0,0,-6,-2,0,0,-7,0,-9,0,-5,0,-4,0,0,0,-6,0]</v>
      </c>
      <c r="W51" s="221"/>
      <c r="X51" s="221"/>
      <c r="Y51" s="221"/>
      <c r="Z51" s="221"/>
      <c r="AA51" s="221"/>
      <c r="AB51" s="221"/>
      <c r="AC51" s="221"/>
      <c r="AD51" s="221"/>
      <c r="AE51" s="222"/>
      <c r="AF51" s="222"/>
      <c r="AG51" s="196" t="n">
        <f aca="false">IF(C51=" ",0,-(C51))</f>
        <v>0</v>
      </c>
      <c r="AH51" s="191" t="n">
        <f aca="false">IF(D51=" ",0,-(D51))</f>
        <v>0</v>
      </c>
      <c r="AI51" s="191" t="n">
        <f aca="false">IF(E51=" ",0,-(E51))</f>
        <v>0</v>
      </c>
      <c r="AJ51" s="191" t="n">
        <f aca="false">IF(F51=" ",0,-(F51))</f>
        <v>0</v>
      </c>
      <c r="AK51" s="191" t="n">
        <f aca="false">IF(G51=" ",0,-(G51))</f>
        <v>-3</v>
      </c>
      <c r="AL51" s="191" t="n">
        <f aca="false">IF(H51=" ",0,-(H51))</f>
        <v>0</v>
      </c>
      <c r="AM51" s="191" t="n">
        <f aca="false">IF(I51=" ",0,-(I51))</f>
        <v>0</v>
      </c>
      <c r="AN51" s="191" t="n">
        <f aca="false">IF(J51=" ",0,-(J51))</f>
        <v>-1</v>
      </c>
      <c r="AO51" s="197" t="n">
        <f aca="false">IF(K51=" ",0,-(K51))</f>
        <v>0</v>
      </c>
      <c r="AP51" s="191"/>
      <c r="AQ51" s="191"/>
      <c r="AR51" s="191"/>
      <c r="AS51" s="191"/>
      <c r="AT51" s="191"/>
      <c r="AU51" s="191"/>
      <c r="AV51" s="161" t="str">
        <f aca="false">_xlfn.TEXTJOIN(",",1,AG51:AO51)</f>
        <v>0,0,0,0,-3,0,0,-1,0</v>
      </c>
    </row>
    <row r="52" s="181" customFormat="true" ht="20" hidden="false" customHeight="true" outlineLevel="0" collapsed="false">
      <c r="C52" s="192" t="s">
        <v>248</v>
      </c>
      <c r="D52" s="193" t="n">
        <v>3</v>
      </c>
      <c r="E52" s="194" t="s">
        <v>248</v>
      </c>
      <c r="F52" s="193" t="s">
        <v>248</v>
      </c>
      <c r="G52" s="193" t="s">
        <v>248</v>
      </c>
      <c r="H52" s="194" t="s">
        <v>248</v>
      </c>
      <c r="I52" s="193" t="n">
        <v>4</v>
      </c>
      <c r="J52" s="193" t="s">
        <v>248</v>
      </c>
      <c r="K52" s="194" t="n">
        <v>6</v>
      </c>
      <c r="L52" s="160"/>
      <c r="M52" s="160"/>
      <c r="N52" s="160"/>
      <c r="O52" s="160"/>
      <c r="P52" s="160"/>
      <c r="Q52" s="160"/>
      <c r="R52" s="219"/>
      <c r="U52" s="220"/>
      <c r="V52" s="221"/>
      <c r="W52" s="221"/>
      <c r="X52" s="221"/>
      <c r="Y52" s="221"/>
      <c r="Z52" s="221"/>
      <c r="AA52" s="221"/>
      <c r="AB52" s="221"/>
      <c r="AC52" s="221"/>
      <c r="AD52" s="221"/>
      <c r="AE52" s="222"/>
      <c r="AF52" s="222"/>
      <c r="AG52" s="196" t="n">
        <f aca="false">IF(C52=" ",0,-(C52))</f>
        <v>0</v>
      </c>
      <c r="AH52" s="191" t="n">
        <f aca="false">IF(D52=" ",0,-(D52))</f>
        <v>-3</v>
      </c>
      <c r="AI52" s="191" t="n">
        <f aca="false">IF(E52=" ",0,-(E52))</f>
        <v>0</v>
      </c>
      <c r="AJ52" s="191" t="n">
        <f aca="false">IF(F52=" ",0,-(F52))</f>
        <v>0</v>
      </c>
      <c r="AK52" s="191" t="n">
        <f aca="false">IF(G52=" ",0,-(G52))</f>
        <v>0</v>
      </c>
      <c r="AL52" s="191" t="n">
        <f aca="false">IF(H52=" ",0,-(H52))</f>
        <v>0</v>
      </c>
      <c r="AM52" s="191" t="n">
        <f aca="false">IF(I52=" ",0,-(I52))</f>
        <v>-4</v>
      </c>
      <c r="AN52" s="191" t="n">
        <f aca="false">IF(J52=" ",0,-(J52))</f>
        <v>0</v>
      </c>
      <c r="AO52" s="197" t="n">
        <f aca="false">IF(K52=" ",0,-(K52))</f>
        <v>-6</v>
      </c>
      <c r="AP52" s="191"/>
      <c r="AQ52" s="191"/>
      <c r="AR52" s="191"/>
      <c r="AS52" s="191"/>
      <c r="AT52" s="191"/>
      <c r="AU52" s="191"/>
      <c r="AV52" s="161" t="str">
        <f aca="false">_xlfn.TEXTJOIN(",",1,AG52:AO52)</f>
        <v>0,-3,0,0,0,0,-4,0,-6</v>
      </c>
    </row>
    <row r="53" s="181" customFormat="true" ht="20" hidden="false" customHeight="true" outlineLevel="0" collapsed="false">
      <c r="C53" s="192" t="n">
        <v>5</v>
      </c>
      <c r="D53" s="193" t="s">
        <v>248</v>
      </c>
      <c r="E53" s="194" t="n">
        <v>9</v>
      </c>
      <c r="F53" s="193" t="s">
        <v>248</v>
      </c>
      <c r="G53" s="193" t="s">
        <v>248</v>
      </c>
      <c r="H53" s="194" t="s">
        <v>248</v>
      </c>
      <c r="I53" s="193" t="s">
        <v>248</v>
      </c>
      <c r="J53" s="193" t="s">
        <v>248</v>
      </c>
      <c r="K53" s="194" t="n">
        <v>7</v>
      </c>
      <c r="L53" s="160"/>
      <c r="M53" s="160"/>
      <c r="N53" s="160"/>
      <c r="O53" s="160"/>
      <c r="P53" s="160"/>
      <c r="Q53" s="160"/>
      <c r="R53" s="219"/>
      <c r="U53" s="220" t="s">
        <v>258</v>
      </c>
      <c r="V53" s="223" t="str">
        <f aca="false">CONCATENATE("'",AV67,"'")</f>
        <v>'a3f0c319'</v>
      </c>
      <c r="AC53" s="182"/>
      <c r="AD53" s="182"/>
      <c r="AE53" s="182"/>
      <c r="AG53" s="196" t="n">
        <f aca="false">IF(C53=" ",0,-(C53))</f>
        <v>-5</v>
      </c>
      <c r="AH53" s="191" t="n">
        <f aca="false">IF(D53=" ",0,-(D53))</f>
        <v>0</v>
      </c>
      <c r="AI53" s="191" t="n">
        <f aca="false">IF(E53=" ",0,-(E53))</f>
        <v>-9</v>
      </c>
      <c r="AJ53" s="191" t="n">
        <f aca="false">IF(F53=" ",0,-(F53))</f>
        <v>0</v>
      </c>
      <c r="AK53" s="191" t="n">
        <f aca="false">IF(G53=" ",0,-(G53))</f>
        <v>0</v>
      </c>
      <c r="AL53" s="191" t="n">
        <f aca="false">IF(H53=" ",0,-(H53))</f>
        <v>0</v>
      </c>
      <c r="AM53" s="191" t="n">
        <f aca="false">IF(I53=" ",0,-(I53))</f>
        <v>0</v>
      </c>
      <c r="AN53" s="191" t="n">
        <f aca="false">IF(J53=" ",0,-(J53))</f>
        <v>0</v>
      </c>
      <c r="AO53" s="197" t="n">
        <f aca="false">IF(K53=" ",0,-(K53))</f>
        <v>-7</v>
      </c>
      <c r="AP53" s="191"/>
      <c r="AQ53" s="191"/>
      <c r="AR53" s="191"/>
      <c r="AS53" s="191"/>
      <c r="AT53" s="191"/>
      <c r="AU53" s="191"/>
      <c r="AV53" s="161" t="str">
        <f aca="false">_xlfn.TEXTJOIN(",",1,AG53:AO53)</f>
        <v>-5,0,-9,0,0,0,0,0,-7</v>
      </c>
    </row>
    <row r="54" s="181" customFormat="true" ht="20" hidden="false" customHeight="true" outlineLevel="0" collapsed="false">
      <c r="C54" s="198" t="s">
        <v>248</v>
      </c>
      <c r="D54" s="199" t="s">
        <v>248</v>
      </c>
      <c r="E54" s="200" t="s">
        <v>248</v>
      </c>
      <c r="F54" s="199" t="s">
        <v>248</v>
      </c>
      <c r="G54" s="199" t="s">
        <v>248</v>
      </c>
      <c r="H54" s="200" t="s">
        <v>248</v>
      </c>
      <c r="I54" s="199" t="n">
        <v>2</v>
      </c>
      <c r="J54" s="199" t="n">
        <v>8</v>
      </c>
      <c r="K54" s="200" t="s">
        <v>248</v>
      </c>
      <c r="L54" s="160"/>
      <c r="M54" s="160"/>
      <c r="N54" s="160"/>
      <c r="O54" s="160"/>
      <c r="P54" s="160"/>
      <c r="Q54" s="160"/>
      <c r="R54" s="219"/>
      <c r="U54" s="220" t="s">
        <v>259</v>
      </c>
      <c r="V54" s="223" t="s">
        <v>260</v>
      </c>
      <c r="AC54" s="182"/>
      <c r="AD54" s="182"/>
      <c r="AE54" s="182"/>
      <c r="AG54" s="196" t="n">
        <f aca="false">IF(C54=" ",0,-(C54))</f>
        <v>0</v>
      </c>
      <c r="AH54" s="191" t="n">
        <f aca="false">IF(D54=" ",0,-(D54))</f>
        <v>0</v>
      </c>
      <c r="AI54" s="191" t="n">
        <f aca="false">IF(E54=" ",0,-(E54))</f>
        <v>0</v>
      </c>
      <c r="AJ54" s="191" t="n">
        <f aca="false">IF(F54=" ",0,-(F54))</f>
        <v>0</v>
      </c>
      <c r="AK54" s="191" t="n">
        <f aca="false">IF(G54=" ",0,-(G54))</f>
        <v>0</v>
      </c>
      <c r="AL54" s="191" t="n">
        <f aca="false">IF(H54=" ",0,-(H54))</f>
        <v>0</v>
      </c>
      <c r="AM54" s="191" t="n">
        <f aca="false">IF(I54=" ",0,-(I54))</f>
        <v>-2</v>
      </c>
      <c r="AN54" s="191" t="n">
        <f aca="false">IF(J54=" ",0,-(J54))</f>
        <v>-8</v>
      </c>
      <c r="AO54" s="197" t="n">
        <f aca="false">IF(K54=" ",0,-(K54))</f>
        <v>0</v>
      </c>
      <c r="AP54" s="191"/>
      <c r="AQ54" s="191"/>
      <c r="AR54" s="191"/>
      <c r="AS54" s="191"/>
      <c r="AT54" s="191"/>
      <c r="AU54" s="191"/>
      <c r="AV54" s="161" t="str">
        <f aca="false">_xlfn.TEXTJOIN(",",1,AG54:AO54)</f>
        <v>0,0,0,0,0,0,-2,-8,0</v>
      </c>
    </row>
    <row r="55" s="181" customFormat="true" ht="20" hidden="false" customHeight="true" outlineLevel="0" collapsed="false">
      <c r="C55" s="192" t="n">
        <v>2</v>
      </c>
      <c r="D55" s="193" t="s">
        <v>248</v>
      </c>
      <c r="E55" s="194" t="s">
        <v>248</v>
      </c>
      <c r="F55" s="193" t="n">
        <v>6</v>
      </c>
      <c r="G55" s="193" t="s">
        <v>248</v>
      </c>
      <c r="H55" s="194" t="s">
        <v>248</v>
      </c>
      <c r="I55" s="184" t="s">
        <v>248</v>
      </c>
      <c r="J55" s="185" t="s">
        <v>248</v>
      </c>
      <c r="K55" s="186" t="s">
        <v>248</v>
      </c>
      <c r="L55" s="185" t="s">
        <v>248</v>
      </c>
      <c r="M55" s="185" t="n">
        <v>1</v>
      </c>
      <c r="N55" s="186" t="n">
        <v>4</v>
      </c>
      <c r="O55" s="185" t="s">
        <v>248</v>
      </c>
      <c r="P55" s="185" t="n">
        <v>6</v>
      </c>
      <c r="Q55" s="186" t="s">
        <v>248</v>
      </c>
      <c r="R55" s="219"/>
      <c r="T55" s="160"/>
      <c r="U55" s="181" t="s">
        <v>261</v>
      </c>
      <c r="AC55" s="182"/>
      <c r="AD55" s="182"/>
      <c r="AE55" s="182"/>
      <c r="AG55" s="196" t="n">
        <f aca="false">IF(C55=" ",0,-(C55))</f>
        <v>-2</v>
      </c>
      <c r="AH55" s="191" t="n">
        <f aca="false">IF(D55=" ",0,-(D55))</f>
        <v>0</v>
      </c>
      <c r="AI55" s="191" t="n">
        <f aca="false">IF(E55=" ",0,-(E55))</f>
        <v>0</v>
      </c>
      <c r="AJ55" s="191" t="n">
        <f aca="false">IF(F55=" ",0,-(F55))</f>
        <v>-6</v>
      </c>
      <c r="AK55" s="191" t="n">
        <f aca="false">IF(G55=" ",0,-(G55))</f>
        <v>0</v>
      </c>
      <c r="AL55" s="191" t="n">
        <f aca="false">IF(H55=" ",0,-(H55))</f>
        <v>0</v>
      </c>
      <c r="AM55" s="188" t="n">
        <f aca="false">IF(I55=" ",0,-(I55))</f>
        <v>0</v>
      </c>
      <c r="AN55" s="189" t="n">
        <f aca="false">IF(J55=" ",0,-(J55))</f>
        <v>0</v>
      </c>
      <c r="AO55" s="190" t="n">
        <f aca="false">IF(K55=" ",0,-(K55))</f>
        <v>0</v>
      </c>
      <c r="AP55" s="189" t="n">
        <f aca="false">IF(L55=" ",0,-(L55))</f>
        <v>0</v>
      </c>
      <c r="AQ55" s="189" t="n">
        <f aca="false">IF(M55=" ",0,-(M55))</f>
        <v>-1</v>
      </c>
      <c r="AR55" s="189" t="n">
        <f aca="false">IF(N55=" ",0,-(N55))</f>
        <v>-4</v>
      </c>
      <c r="AS55" s="189" t="n">
        <f aca="false">IF(O55=" ",0,-(O55))</f>
        <v>0</v>
      </c>
      <c r="AT55" s="189" t="n">
        <f aca="false">IF(P55=" ",0,-(P55))</f>
        <v>-6</v>
      </c>
      <c r="AU55" s="190" t="n">
        <f aca="false">IF(Q55=" ",0,-(Q55))</f>
        <v>0</v>
      </c>
      <c r="AV55" s="161" t="str">
        <f aca="false">_xlfn.TEXTJOIN(",",1,AG55:AO55)</f>
        <v>-2,0,0,-6,0,0,0,0,0</v>
      </c>
    </row>
    <row r="56" s="181" customFormat="true" ht="20" hidden="false" customHeight="true" outlineLevel="0" collapsed="false">
      <c r="C56" s="192" t="s">
        <v>248</v>
      </c>
      <c r="D56" s="193" t="s">
        <v>248</v>
      </c>
      <c r="E56" s="194" t="n">
        <v>6</v>
      </c>
      <c r="F56" s="193" t="s">
        <v>248</v>
      </c>
      <c r="G56" s="193" t="s">
        <v>248</v>
      </c>
      <c r="H56" s="194" t="n">
        <v>3</v>
      </c>
      <c r="I56" s="192" t="s">
        <v>248</v>
      </c>
      <c r="J56" s="193" t="s">
        <v>248</v>
      </c>
      <c r="K56" s="194" t="s">
        <v>248</v>
      </c>
      <c r="L56" s="193" t="n">
        <v>2</v>
      </c>
      <c r="M56" s="193" t="s">
        <v>248</v>
      </c>
      <c r="N56" s="194" t="s">
        <v>248</v>
      </c>
      <c r="O56" s="193" t="n">
        <v>1</v>
      </c>
      <c r="P56" s="193" t="s">
        <v>248</v>
      </c>
      <c r="Q56" s="194" t="n">
        <v>9</v>
      </c>
      <c r="R56" s="219"/>
      <c r="T56" s="160"/>
      <c r="AC56" s="182"/>
      <c r="AD56" s="182"/>
      <c r="AE56" s="182"/>
      <c r="AG56" s="196" t="n">
        <f aca="false">IF(C56=" ",0,-(C56))</f>
        <v>0</v>
      </c>
      <c r="AH56" s="191" t="n">
        <f aca="false">IF(D56=" ",0,-(D56))</f>
        <v>0</v>
      </c>
      <c r="AI56" s="191" t="n">
        <f aca="false">IF(E56=" ",0,-(E56))</f>
        <v>-6</v>
      </c>
      <c r="AJ56" s="191" t="n">
        <f aca="false">IF(F56=" ",0,-(F56))</f>
        <v>0</v>
      </c>
      <c r="AK56" s="191" t="n">
        <f aca="false">IF(G56=" ",0,-(G56))</f>
        <v>0</v>
      </c>
      <c r="AL56" s="191" t="n">
        <f aca="false">IF(H56=" ",0,-(H56))</f>
        <v>-3</v>
      </c>
      <c r="AM56" s="196" t="n">
        <f aca="false">IF(I56=" ",0,-(I56))</f>
        <v>0</v>
      </c>
      <c r="AN56" s="191" t="n">
        <f aca="false">IF(J56=" ",0,-(J56))</f>
        <v>0</v>
      </c>
      <c r="AO56" s="197" t="n">
        <f aca="false">IF(K56=" ",0,-(K56))</f>
        <v>0</v>
      </c>
      <c r="AP56" s="191" t="n">
        <f aca="false">IF(L56=" ",0,-(L56))</f>
        <v>-2</v>
      </c>
      <c r="AQ56" s="191" t="n">
        <f aca="false">IF(M56=" ",0,-(M56))</f>
        <v>0</v>
      </c>
      <c r="AR56" s="191" t="n">
        <f aca="false">IF(N56=" ",0,-(N56))</f>
        <v>0</v>
      </c>
      <c r="AS56" s="191" t="n">
        <f aca="false">IF(O56=" ",0,-(O56))</f>
        <v>-1</v>
      </c>
      <c r="AT56" s="191" t="n">
        <f aca="false">IF(P56=" ",0,-(P56))</f>
        <v>0</v>
      </c>
      <c r="AU56" s="197" t="n">
        <f aca="false">IF(Q56=" ",0,-(Q56))</f>
        <v>-9</v>
      </c>
      <c r="AV56" s="161" t="str">
        <f aca="false">_xlfn.TEXTJOIN(",",1,AG56:AO56)</f>
        <v>0,0,-6,0,0,-3,0,0,0</v>
      </c>
    </row>
    <row r="57" s="181" customFormat="true" ht="20" hidden="false" customHeight="true" outlineLevel="0" collapsed="false">
      <c r="C57" s="198" t="s">
        <v>248</v>
      </c>
      <c r="D57" s="199" t="n">
        <v>4</v>
      </c>
      <c r="E57" s="200" t="s">
        <v>248</v>
      </c>
      <c r="F57" s="199" t="n">
        <v>5</v>
      </c>
      <c r="G57" s="199" t="n">
        <v>7</v>
      </c>
      <c r="H57" s="200" t="s">
        <v>248</v>
      </c>
      <c r="I57" s="198" t="s">
        <v>248</v>
      </c>
      <c r="J57" s="199" t="s">
        <v>248</v>
      </c>
      <c r="K57" s="200" t="s">
        <v>248</v>
      </c>
      <c r="L57" s="199" t="s">
        <v>248</v>
      </c>
      <c r="M57" s="199" t="s">
        <v>248</v>
      </c>
      <c r="N57" s="200" t="n">
        <v>7</v>
      </c>
      <c r="O57" s="199" t="s">
        <v>248</v>
      </c>
      <c r="P57" s="199" t="s">
        <v>248</v>
      </c>
      <c r="Q57" s="200" t="n">
        <v>5</v>
      </c>
      <c r="R57" s="219"/>
      <c r="T57" s="218" t="s">
        <v>262</v>
      </c>
      <c r="U57" s="224" t="s">
        <v>263</v>
      </c>
      <c r="V57" s="224"/>
      <c r="W57" s="224"/>
      <c r="X57" s="224"/>
      <c r="Y57" s="224"/>
      <c r="Z57" s="224"/>
      <c r="AA57" s="224"/>
      <c r="AB57" s="224"/>
      <c r="AC57" s="224"/>
      <c r="AD57" s="224"/>
      <c r="AE57" s="224"/>
      <c r="AF57" s="225"/>
      <c r="AG57" s="204" t="n">
        <f aca="false">IF(C57=" ",0,-(C57))</f>
        <v>0</v>
      </c>
      <c r="AH57" s="205" t="n">
        <f aca="false">IF(D57=" ",0,-(D57))</f>
        <v>-4</v>
      </c>
      <c r="AI57" s="205" t="n">
        <f aca="false">IF(E57=" ",0,-(E57))</f>
        <v>0</v>
      </c>
      <c r="AJ57" s="205" t="n">
        <f aca="false">IF(F57=" ",0,-(F57))</f>
        <v>-5</v>
      </c>
      <c r="AK57" s="205" t="n">
        <f aca="false">IF(G57=" ",0,-(G57))</f>
        <v>-7</v>
      </c>
      <c r="AL57" s="205" t="n">
        <f aca="false">IF(H57=" ",0,-(H57))</f>
        <v>0</v>
      </c>
      <c r="AM57" s="204" t="n">
        <f aca="false">IF(I57=" ",0,-(I57))</f>
        <v>0</v>
      </c>
      <c r="AN57" s="205" t="n">
        <f aca="false">IF(J57=" ",0,-(J57))</f>
        <v>0</v>
      </c>
      <c r="AO57" s="206" t="n">
        <f aca="false">IF(K57=" ",0,-(K57))</f>
        <v>0</v>
      </c>
      <c r="AP57" s="191" t="n">
        <f aca="false">IF(L57=" ",0,-(L57))</f>
        <v>0</v>
      </c>
      <c r="AQ57" s="191" t="n">
        <f aca="false">IF(M57=" ",0,-(M57))</f>
        <v>0</v>
      </c>
      <c r="AR57" s="191" t="n">
        <f aca="false">IF(N57=" ",0,-(N57))</f>
        <v>-7</v>
      </c>
      <c r="AS57" s="191" t="n">
        <f aca="false">IF(O57=" ",0,-(O57))</f>
        <v>0</v>
      </c>
      <c r="AT57" s="191" t="n">
        <f aca="false">IF(P57=" ",0,-(P57))</f>
        <v>0</v>
      </c>
      <c r="AU57" s="197" t="n">
        <f aca="false">IF(Q57=" ",0,-(Q57))</f>
        <v>-5</v>
      </c>
      <c r="AV57" s="161" t="str">
        <f aca="false">_xlfn.TEXTJOIN(",",1,AG57:AO57)</f>
        <v>0,-4,0,-5,-7,0,0,0,0</v>
      </c>
    </row>
    <row r="58" customFormat="false" ht="16" hidden="false" customHeight="true" outlineLevel="0" collapsed="false">
      <c r="I58" s="192" t="s">
        <v>248</v>
      </c>
      <c r="J58" s="193" t="s">
        <v>248</v>
      </c>
      <c r="K58" s="194" t="n">
        <v>6</v>
      </c>
      <c r="L58" s="193" t="s">
        <v>248</v>
      </c>
      <c r="M58" s="193" t="s">
        <v>248</v>
      </c>
      <c r="N58" s="194" t="s">
        <v>248</v>
      </c>
      <c r="O58" s="193" t="s">
        <v>248</v>
      </c>
      <c r="P58" s="193" t="n">
        <v>9</v>
      </c>
      <c r="Q58" s="194" t="s">
        <v>248</v>
      </c>
      <c r="U58" s="226"/>
      <c r="V58" s="227" t="str">
        <f aca="false">AV65</f>
        <v>0-800-50-200-200-30000-40-100-900-600-90000-60-5-10-300000-70000000-30000-40-20000-2-70-40-40-100-8000000-50-60-50-6-70000-60-90000-200000-60-100000-90-5-40-70000-300-100-400-90-600-90000-30-9-50-8000-1</v>
      </c>
      <c r="W58" s="227"/>
      <c r="X58" s="227"/>
      <c r="Y58" s="227"/>
      <c r="Z58" s="227"/>
      <c r="AA58" s="227"/>
      <c r="AB58" s="227"/>
      <c r="AC58" s="227"/>
      <c r="AD58" s="227"/>
      <c r="AE58" s="224"/>
      <c r="AF58" s="225"/>
      <c r="AG58" s="191"/>
      <c r="AH58" s="207"/>
      <c r="AI58" s="207"/>
      <c r="AJ58" s="207"/>
      <c r="AK58" s="207"/>
      <c r="AL58" s="207"/>
      <c r="AM58" s="196" t="n">
        <f aca="false">IF(I58=" ",0,-(I58))</f>
        <v>0</v>
      </c>
      <c r="AN58" s="191" t="n">
        <f aca="false">IF(J58=" ",0,-(J58))</f>
        <v>0</v>
      </c>
      <c r="AO58" s="191" t="n">
        <f aca="false">IF(K58=" ",0,-(K58))</f>
        <v>-6</v>
      </c>
      <c r="AP58" s="191" t="n">
        <f aca="false">IF(L58=" ",0,-(L58))</f>
        <v>0</v>
      </c>
      <c r="AQ58" s="207" t="n">
        <f aca="false">IF(M58=" ",0,-(M58))</f>
        <v>0</v>
      </c>
      <c r="AR58" s="207" t="n">
        <f aca="false">IF(N58=" ",0,-(N58))</f>
        <v>0</v>
      </c>
      <c r="AS58" s="207" t="n">
        <f aca="false">IF(O58=" ",0,-(O58))</f>
        <v>0</v>
      </c>
      <c r="AT58" s="207" t="n">
        <f aca="false">IF(P58=" ",0,-(P58))</f>
        <v>-9</v>
      </c>
      <c r="AU58" s="208" t="n">
        <f aca="false">IF(Q58=" ",0,-(Q58))</f>
        <v>0</v>
      </c>
      <c r="AV58" s="161" t="str">
        <f aca="false">_xlfn.TEXTJOIN(",",1,AG58:AO58)</f>
        <v>0,0,-6</v>
      </c>
    </row>
    <row r="59" customFormat="false" ht="16" hidden="false" customHeight="false" outlineLevel="0" collapsed="false">
      <c r="I59" s="192" t="n">
        <v>2</v>
      </c>
      <c r="J59" s="193" t="s">
        <v>248</v>
      </c>
      <c r="K59" s="194" t="s">
        <v>248</v>
      </c>
      <c r="L59" s="193" t="s">
        <v>248</v>
      </c>
      <c r="M59" s="193" t="s">
        <v>248</v>
      </c>
      <c r="N59" s="194" t="s">
        <v>248</v>
      </c>
      <c r="O59" s="193" t="n">
        <v>4</v>
      </c>
      <c r="P59" s="193" t="s">
        <v>248</v>
      </c>
      <c r="Q59" s="194" t="n">
        <v>8</v>
      </c>
      <c r="U59" s="226"/>
      <c r="V59" s="227"/>
      <c r="W59" s="227"/>
      <c r="X59" s="227"/>
      <c r="Y59" s="227"/>
      <c r="Z59" s="227"/>
      <c r="AA59" s="227"/>
      <c r="AB59" s="227"/>
      <c r="AC59" s="227"/>
      <c r="AD59" s="227"/>
      <c r="AE59" s="224"/>
      <c r="AF59" s="225"/>
      <c r="AG59" s="210"/>
      <c r="AH59" s="207"/>
      <c r="AI59" s="207"/>
      <c r="AJ59" s="207"/>
      <c r="AK59" s="207"/>
      <c r="AL59" s="207"/>
      <c r="AM59" s="196" t="n">
        <f aca="false">IF(I59=" ",0,-(I59))</f>
        <v>-2</v>
      </c>
      <c r="AN59" s="191" t="n">
        <f aca="false">IF(J59=" ",0,-(J59))</f>
        <v>0</v>
      </c>
      <c r="AO59" s="191" t="n">
        <f aca="false">IF(K59=" ",0,-(K59))</f>
        <v>0</v>
      </c>
      <c r="AP59" s="210" t="n">
        <f aca="false">IF(L59=" ",0,-(L59))</f>
        <v>0</v>
      </c>
      <c r="AQ59" s="207" t="n">
        <f aca="false">IF(M59=" ",0,-(M59))</f>
        <v>0</v>
      </c>
      <c r="AR59" s="207" t="n">
        <f aca="false">IF(N59=" ",0,-(N59))</f>
        <v>0</v>
      </c>
      <c r="AS59" s="207" t="n">
        <f aca="false">IF(O59=" ",0,-(O59))</f>
        <v>-4</v>
      </c>
      <c r="AT59" s="207" t="n">
        <f aca="false">IF(P59=" ",0,-(P59))</f>
        <v>0</v>
      </c>
      <c r="AU59" s="208" t="n">
        <f aca="false">IF(Q59=" ",0,-(Q59))</f>
        <v>-8</v>
      </c>
      <c r="AV59" s="161" t="str">
        <f aca="false">_xlfn.TEXTJOIN(",",1,AG59:AO59)</f>
        <v>-2,0,0</v>
      </c>
    </row>
    <row r="60" customFormat="false" ht="17" hidden="false" customHeight="false" outlineLevel="0" collapsed="false">
      <c r="I60" s="198" t="n">
        <v>7</v>
      </c>
      <c r="J60" s="199" t="s">
        <v>248</v>
      </c>
      <c r="K60" s="200" t="n">
        <v>9</v>
      </c>
      <c r="L60" s="199" t="s">
        <v>248</v>
      </c>
      <c r="M60" s="199" t="s">
        <v>248</v>
      </c>
      <c r="N60" s="200" t="s">
        <v>248</v>
      </c>
      <c r="O60" s="199" t="s">
        <v>248</v>
      </c>
      <c r="P60" s="199" t="s">
        <v>248</v>
      </c>
      <c r="Q60" s="200" t="s">
        <v>248</v>
      </c>
      <c r="V60" s="227"/>
      <c r="W60" s="227"/>
      <c r="X60" s="227"/>
      <c r="Y60" s="227"/>
      <c r="Z60" s="227"/>
      <c r="AA60" s="227"/>
      <c r="AB60" s="227"/>
      <c r="AC60" s="227"/>
      <c r="AD60" s="227"/>
      <c r="AG60" s="210"/>
      <c r="AH60" s="207"/>
      <c r="AI60" s="207"/>
      <c r="AJ60" s="207"/>
      <c r="AK60" s="207"/>
      <c r="AL60" s="207"/>
      <c r="AM60" s="196" t="n">
        <f aca="false">IF(I60=" ",0,-(I60))</f>
        <v>-7</v>
      </c>
      <c r="AN60" s="191" t="n">
        <f aca="false">IF(J60=" ",0,-(J60))</f>
        <v>0</v>
      </c>
      <c r="AO60" s="191" t="n">
        <f aca="false">IF(K60=" ",0,-(K60))</f>
        <v>-9</v>
      </c>
      <c r="AP60" s="210" t="n">
        <f aca="false">IF(L60=" ",0,-(L60))</f>
        <v>0</v>
      </c>
      <c r="AQ60" s="207" t="n">
        <f aca="false">IF(M60=" ",0,-(M60))</f>
        <v>0</v>
      </c>
      <c r="AR60" s="207" t="n">
        <f aca="false">IF(N60=" ",0,-(N60))</f>
        <v>0</v>
      </c>
      <c r="AS60" s="207" t="n">
        <f aca="false">IF(O60=" ",0,-(O60))</f>
        <v>0</v>
      </c>
      <c r="AT60" s="207" t="n">
        <f aca="false">IF(P60=" ",0,-(P60))</f>
        <v>0</v>
      </c>
      <c r="AU60" s="208" t="n">
        <f aca="false">IF(Q60=" ",0,-(Q60))</f>
        <v>0</v>
      </c>
      <c r="AV60" s="161" t="str">
        <f aca="false">_xlfn.TEXTJOIN(",",1,AG60:AO60)</f>
        <v>-7,0,-9</v>
      </c>
    </row>
    <row r="61" customFormat="false" ht="16" hidden="false" customHeight="false" outlineLevel="0" collapsed="false">
      <c r="I61" s="192" t="s">
        <v>248</v>
      </c>
      <c r="J61" s="193" t="n">
        <v>5</v>
      </c>
      <c r="K61" s="194" t="s">
        <v>248</v>
      </c>
      <c r="L61" s="193" t="s">
        <v>248</v>
      </c>
      <c r="M61" s="193" t="n">
        <v>9</v>
      </c>
      <c r="N61" s="194" t="s">
        <v>248</v>
      </c>
      <c r="O61" s="193" t="s">
        <v>248</v>
      </c>
      <c r="P61" s="193" t="s">
        <v>248</v>
      </c>
      <c r="Q61" s="194" t="s">
        <v>248</v>
      </c>
      <c r="U61" s="218" t="s">
        <v>264</v>
      </c>
      <c r="V61" s="218"/>
      <c r="W61" s="218"/>
      <c r="X61" s="218"/>
      <c r="Y61" s="218"/>
      <c r="Z61" s="218"/>
      <c r="AA61" s="218"/>
      <c r="AG61" s="207"/>
      <c r="AH61" s="207"/>
      <c r="AI61" s="207"/>
      <c r="AJ61" s="207"/>
      <c r="AK61" s="207"/>
      <c r="AL61" s="207"/>
      <c r="AM61" s="196" t="n">
        <f aca="false">IF(I61=" ",0,-(I61))</f>
        <v>0</v>
      </c>
      <c r="AN61" s="191" t="n">
        <f aca="false">IF(J61=" ",0,-(J61))</f>
        <v>-5</v>
      </c>
      <c r="AO61" s="191" t="n">
        <f aca="false">IF(K61=" ",0,-(K61))</f>
        <v>0</v>
      </c>
      <c r="AP61" s="207" t="n">
        <f aca="false">IF(L61=" ",0,-(L61))</f>
        <v>0</v>
      </c>
      <c r="AQ61" s="207" t="n">
        <f aca="false">IF(M61=" ",0,-(M61))</f>
        <v>-9</v>
      </c>
      <c r="AR61" s="207" t="n">
        <f aca="false">IF(N61=" ",0,-(N61))</f>
        <v>0</v>
      </c>
      <c r="AS61" s="207" t="n">
        <f aca="false">IF(O61=" ",0,-(O61))</f>
        <v>0</v>
      </c>
      <c r="AT61" s="207" t="n">
        <f aca="false">IF(P61=" ",0,-(P61))</f>
        <v>0</v>
      </c>
      <c r="AU61" s="208" t="n">
        <f aca="false">IF(Q61=" ",0,-(Q61))</f>
        <v>0</v>
      </c>
      <c r="AV61" s="161" t="str">
        <f aca="false">_xlfn.TEXTJOIN(",",1,AG61:AO61)</f>
        <v>0,-5,0</v>
      </c>
    </row>
    <row r="62" customFormat="false" ht="16" hidden="false" customHeight="false" outlineLevel="0" collapsed="false">
      <c r="I62" s="192" t="n">
        <v>4</v>
      </c>
      <c r="J62" s="193" t="s">
        <v>248</v>
      </c>
      <c r="K62" s="194" t="s">
        <v>248</v>
      </c>
      <c r="L62" s="193" t="n">
        <v>6</v>
      </c>
      <c r="M62" s="193" t="s">
        <v>248</v>
      </c>
      <c r="N62" s="194" t="n">
        <v>3</v>
      </c>
      <c r="O62" s="193" t="n">
        <v>9</v>
      </c>
      <c r="P62" s="193" t="s">
        <v>248</v>
      </c>
      <c r="Q62" s="194" t="s">
        <v>248</v>
      </c>
      <c r="U62" s="218"/>
      <c r="V62" s="218" t="str">
        <f aca="false">AV66</f>
        <v>5a3f0c31993d46bcb2ab5f3e8318e734231ee8bdb26cba545fadd7b1732888cd</v>
      </c>
      <c r="W62" s="218"/>
      <c r="X62" s="218"/>
      <c r="Y62" s="218"/>
      <c r="Z62" s="218"/>
      <c r="AA62" s="218"/>
      <c r="AG62" s="207"/>
      <c r="AH62" s="207"/>
      <c r="AI62" s="207"/>
      <c r="AJ62" s="207"/>
      <c r="AK62" s="207"/>
      <c r="AL62" s="207"/>
      <c r="AM62" s="196" t="n">
        <f aca="false">IF(I62=" ",0,-(I62))</f>
        <v>-4</v>
      </c>
      <c r="AN62" s="191" t="n">
        <f aca="false">IF(J62=" ",0,-(J62))</f>
        <v>0</v>
      </c>
      <c r="AO62" s="191" t="n">
        <f aca="false">IF(K62=" ",0,-(K62))</f>
        <v>0</v>
      </c>
      <c r="AP62" s="207" t="n">
        <f aca="false">IF(L62=" ",0,-(L62))</f>
        <v>-6</v>
      </c>
      <c r="AQ62" s="207" t="n">
        <f aca="false">IF(M62=" ",0,-(M62))</f>
        <v>0</v>
      </c>
      <c r="AR62" s="207" t="n">
        <f aca="false">IF(N62=" ",0,-(N62))</f>
        <v>-3</v>
      </c>
      <c r="AS62" s="207" t="n">
        <f aca="false">IF(O62=" ",0,-(O62))</f>
        <v>-9</v>
      </c>
      <c r="AT62" s="207" t="n">
        <f aca="false">IF(P62=" ",0,-(P62))</f>
        <v>0</v>
      </c>
      <c r="AU62" s="208" t="n">
        <f aca="false">IF(Q62=" ",0,-(Q62))</f>
        <v>0</v>
      </c>
      <c r="AV62" s="161" t="str">
        <f aca="false">_xlfn.TEXTJOIN(",",1,AG62:AO62)</f>
        <v>-4,0,0</v>
      </c>
    </row>
    <row r="63" customFormat="false" ht="17" hidden="false" customHeight="false" outlineLevel="0" collapsed="false">
      <c r="I63" s="198" t="s">
        <v>248</v>
      </c>
      <c r="J63" s="199" t="n">
        <v>6</v>
      </c>
      <c r="K63" s="200" t="s">
        <v>248</v>
      </c>
      <c r="L63" s="199" t="s">
        <v>248</v>
      </c>
      <c r="M63" s="199" t="n">
        <v>5</v>
      </c>
      <c r="N63" s="200" t="s">
        <v>248</v>
      </c>
      <c r="O63" s="199" t="s">
        <v>248</v>
      </c>
      <c r="P63" s="199" t="n">
        <v>3</v>
      </c>
      <c r="Q63" s="200" t="n">
        <v>1</v>
      </c>
      <c r="U63" s="218" t="s">
        <v>265</v>
      </c>
      <c r="V63" s="218"/>
      <c r="W63" s="218"/>
      <c r="X63" s="218"/>
      <c r="Y63" s="218"/>
      <c r="Z63" s="218"/>
      <c r="AA63" s="218"/>
      <c r="AG63" s="207"/>
      <c r="AH63" s="207"/>
      <c r="AI63" s="207"/>
      <c r="AJ63" s="207"/>
      <c r="AK63" s="207"/>
      <c r="AL63" s="207"/>
      <c r="AM63" s="204" t="n">
        <f aca="false">IF(I63=" ",0,-(I63))</f>
        <v>0</v>
      </c>
      <c r="AN63" s="205" t="n">
        <f aca="false">IF(J63=" ",0,-(J63))</f>
        <v>-6</v>
      </c>
      <c r="AO63" s="205" t="n">
        <f aca="false">IF(K63=" ",0,-(K63))</f>
        <v>0</v>
      </c>
      <c r="AP63" s="211" t="n">
        <f aca="false">IF(L63=" ",0,-(L63))</f>
        <v>0</v>
      </c>
      <c r="AQ63" s="211" t="n">
        <f aca="false">IF(M63=" ",0,-(M63))</f>
        <v>-5</v>
      </c>
      <c r="AR63" s="211" t="n">
        <f aca="false">IF(N63=" ",0,-(N63))</f>
        <v>0</v>
      </c>
      <c r="AS63" s="211" t="n">
        <f aca="false">IF(O63=" ",0,-(O63))</f>
        <v>0</v>
      </c>
      <c r="AT63" s="211" t="n">
        <f aca="false">IF(P63=" ",0,-(P63))</f>
        <v>-3</v>
      </c>
      <c r="AU63" s="212" t="n">
        <f aca="false">IF(Q63=" ",0,-(Q63))</f>
        <v>-1</v>
      </c>
      <c r="AV63" s="161" t="str">
        <f aca="false">_xlfn.TEXTJOIN(",",1,AG63:AO63)</f>
        <v>0,-6,0</v>
      </c>
    </row>
    <row r="64" customFormat="false" ht="16" hidden="false" customHeight="false" outlineLevel="0" collapsed="false">
      <c r="U64" s="218"/>
      <c r="V64" s="218" t="str">
        <f aca="false">AV67</f>
        <v>a3f0c319</v>
      </c>
      <c r="W64" s="218"/>
      <c r="X64" s="218"/>
      <c r="Y64" s="218"/>
      <c r="Z64" s="218"/>
      <c r="AA64" s="218"/>
      <c r="AU64" s="162" t="s">
        <v>266</v>
      </c>
      <c r="AV64" s="161" t="str">
        <f aca="false">_xlfn.TEXTJOIN(",",1,AV49:AV63)</f>
        <v>0,-2,0,0,-1,0,0,-4,0,-8,0,-1,-9,0,0,0,0,-5,0,0,0,0,-3,0,0,-1,0,0,-3,0,0,0,0,-4,0,-6,-5,0,-9,0,0,0,0,0,-7,0,0,0,0,0,0,-2,-8,0,-2,0,0,-6,0,0,0,0,0,0,0,-6,0,0,-3,0,0,0,0,-4,0,-5,-7,0,0,0,0,0,0,-6,-2,0,0,-7,0,-9,0,-5,0,-4,0,0,0,-6,0</v>
      </c>
    </row>
    <row r="65" customFormat="false" ht="13" hidden="false" customHeight="false" outlineLevel="0" collapsed="false">
      <c r="AU65" s="162" t="s">
        <v>267</v>
      </c>
      <c r="AV65" s="160" t="str">
        <f aca="false">_xlfn.TEXTJOIN("",1,AY49:BM49)</f>
        <v>0-800-50-200-200-30000-40-100-900-600-90000-60-5-10-300000-70000000-30000-40-20000-2-70-40-40-100-8000000-50-60-50-6-70000-60-90000-200000-60-100000-90-5-40-70000-300-100-400-90-600-90000-30-9-50-8000-1</v>
      </c>
    </row>
    <row r="66" customFormat="false" ht="13" hidden="false" customHeight="false" outlineLevel="0" collapsed="false">
      <c r="AU66" s="162" t="s">
        <v>268</v>
      </c>
      <c r="AV66" s="160" t="s">
        <v>269</v>
      </c>
    </row>
    <row r="67" customFormat="false" ht="13" hidden="false" customHeight="false" outlineLevel="0" collapsed="false">
      <c r="AU67" s="162" t="s">
        <v>270</v>
      </c>
      <c r="AV67" s="160" t="str">
        <f aca="false">MID(AV66,RANDBETWEEN(1,LEN(AV66)-8),8)</f>
        <v>a3f0c319</v>
      </c>
    </row>
    <row r="69" s="181" customFormat="true" ht="17" hidden="false" customHeight="false" outlineLevel="0" collapsed="false">
      <c r="A69" s="181" t="s">
        <v>254</v>
      </c>
      <c r="B69" s="181" t="n">
        <v>2</v>
      </c>
      <c r="U69" s="160"/>
      <c r="AC69" s="182"/>
      <c r="AD69" s="182"/>
      <c r="AE69" s="182"/>
    </row>
    <row r="70" s="181" customFormat="true" ht="20" hidden="false" customHeight="true" outlineLevel="0" collapsed="false">
      <c r="C70" s="184" t="s">
        <v>248</v>
      </c>
      <c r="D70" s="185" t="n">
        <v>6</v>
      </c>
      <c r="E70" s="186" t="s">
        <v>248</v>
      </c>
      <c r="F70" s="185" t="s">
        <v>248</v>
      </c>
      <c r="G70" s="185" t="s">
        <v>248</v>
      </c>
      <c r="H70" s="186" t="s">
        <v>248</v>
      </c>
      <c r="I70" s="185" t="s">
        <v>248</v>
      </c>
      <c r="J70" s="185" t="n">
        <v>5</v>
      </c>
      <c r="K70" s="186" t="n">
        <v>9</v>
      </c>
      <c r="L70" s="187" t="s">
        <v>248</v>
      </c>
      <c r="M70" s="187" t="s">
        <v>248</v>
      </c>
      <c r="N70" s="187" t="s">
        <v>248</v>
      </c>
      <c r="O70" s="160"/>
      <c r="P70" s="160"/>
      <c r="Q70" s="160"/>
      <c r="R70" s="219"/>
      <c r="T70" s="181" t="s">
        <v>189</v>
      </c>
      <c r="U70" s="181" t="str">
        <f aca="false">CONCATENATE("https://name-of-server.com/dodoku?op=create&amp;level=",B69)</f>
        <v>https://name-of-server.com/dodoku?op=create&amp;level=2</v>
      </c>
      <c r="AC70" s="182"/>
      <c r="AD70" s="182"/>
      <c r="AE70" s="182"/>
      <c r="AG70" s="188" t="n">
        <f aca="false">IF(C70=" ",0,-(C70))</f>
        <v>0</v>
      </c>
      <c r="AH70" s="189" t="n">
        <f aca="false">IF(D70=" ",0,-(D70))</f>
        <v>-6</v>
      </c>
      <c r="AI70" s="189" t="n">
        <f aca="false">IF(E70=" ",0,-(E70))</f>
        <v>0</v>
      </c>
      <c r="AJ70" s="189" t="n">
        <f aca="false">IF(F70=" ",0,-(F70))</f>
        <v>0</v>
      </c>
      <c r="AK70" s="189" t="n">
        <f aca="false">IF(G70=" ",0,-(G70))</f>
        <v>0</v>
      </c>
      <c r="AL70" s="189" t="n">
        <f aca="false">IF(H70=" ",0,-(H70))</f>
        <v>0</v>
      </c>
      <c r="AM70" s="189" t="n">
        <f aca="false">IF(I70=" ",0,-(I70))</f>
        <v>0</v>
      </c>
      <c r="AN70" s="189" t="n">
        <f aca="false">IF(J70=" ",0,-(J70))</f>
        <v>-5</v>
      </c>
      <c r="AO70" s="190" t="n">
        <f aca="false">IF(K70=" ",0,-(K70))</f>
        <v>-9</v>
      </c>
      <c r="AP70" s="191"/>
      <c r="AQ70" s="191"/>
      <c r="AR70" s="191"/>
      <c r="AS70" s="191"/>
      <c r="AT70" s="191"/>
      <c r="AU70" s="191"/>
      <c r="AV70" s="161" t="str">
        <f aca="false">_xlfn.TEXTJOIN(",",1,AG70:AO70)</f>
        <v>0,-6,0,0,0,0,0,-5,-9</v>
      </c>
      <c r="AY70" s="181" t="str">
        <f aca="false">_xlfn.TEXTJOIN("",1,AG70:AG84)</f>
        <v>0-900000-80</v>
      </c>
      <c r="AZ70" s="181" t="str">
        <f aca="false">_xlfn.TEXTJOIN("",1,AH70:AH84)</f>
        <v>-6-30-50-800-9</v>
      </c>
      <c r="BA70" s="181" t="str">
        <f aca="false">_xlfn.TEXTJOIN("",1,AI70:AI84)</f>
        <v>00000-10-40</v>
      </c>
      <c r="BB70" s="181" t="str">
        <f aca="false">_xlfn.TEXTJOIN("",1,AJ70:AJ84)</f>
        <v>0-4000-2000</v>
      </c>
      <c r="BC70" s="181" t="str">
        <f aca="false">_xlfn.TEXTJOIN("",1,AK70:AK84)</f>
        <v>0-80-100-700</v>
      </c>
      <c r="BD70" s="181" t="str">
        <f aca="false">_xlfn.TEXTJOIN("",1,AL70:AL84)</f>
        <v>00-70-600-10</v>
      </c>
      <c r="BE70" s="181" t="str">
        <f aca="false">_xlfn.TEXTJOIN("",1,AM70:AM84)</f>
        <v>00-300000000-500-6</v>
      </c>
      <c r="BF70" s="181" t="str">
        <f aca="false">_xlfn.TEXTJOIN("",1,AN70:AN84)</f>
        <v>-500-4-900000-7-800-1</v>
      </c>
      <c r="BG70" s="181" t="str">
        <f aca="false">_xlfn.TEXTJOIN("",1,AO70:AO84)</f>
        <v>-900-600000000-200</v>
      </c>
      <c r="BH70" s="181" t="str">
        <f aca="false">_xlfn.TEXTJOIN("",1,AP70:AP84)</f>
        <v>0-700-40-100</v>
      </c>
      <c r="BI70" s="181" t="str">
        <f aca="false">_xlfn.TEXTJOIN("",1,AQ70:AQ84)</f>
        <v>00-500-10-90</v>
      </c>
      <c r="BJ70" s="181" t="str">
        <f aca="false">_xlfn.TEXTJOIN("",1,AR70:AR84)</f>
        <v>000-9000-80</v>
      </c>
      <c r="BK70" s="181" t="str">
        <f aca="false">_xlfn.TEXTJOIN("",1,AS70:AS84)</f>
        <v>0-60-500000</v>
      </c>
      <c r="BL70" s="181" t="str">
        <f aca="false">_xlfn.TEXTJOIN("",1,AT70:AT84)</f>
        <v>-500-30-90-6-7</v>
      </c>
      <c r="BM70" s="181" t="str">
        <f aca="false">_xlfn.TEXTJOIN("",1,AU70:AU84)</f>
        <v>0-200000-10</v>
      </c>
    </row>
    <row r="71" s="181" customFormat="true" ht="20" hidden="false" customHeight="true" outlineLevel="0" collapsed="false">
      <c r="C71" s="192" t="n">
        <v>9</v>
      </c>
      <c r="D71" s="193" t="n">
        <v>3</v>
      </c>
      <c r="E71" s="194" t="s">
        <v>248</v>
      </c>
      <c r="F71" s="193" t="n">
        <v>4</v>
      </c>
      <c r="G71" s="193" t="n">
        <v>8</v>
      </c>
      <c r="H71" s="194" t="s">
        <v>248</v>
      </c>
      <c r="I71" s="193" t="s">
        <v>248</v>
      </c>
      <c r="J71" s="193" t="s">
        <v>248</v>
      </c>
      <c r="K71" s="194" t="s">
        <v>248</v>
      </c>
      <c r="L71" s="187" t="s">
        <v>248</v>
      </c>
      <c r="M71" s="187" t="s">
        <v>248</v>
      </c>
      <c r="N71" s="187" t="s">
        <v>248</v>
      </c>
      <c r="O71" s="160"/>
      <c r="P71" s="160"/>
      <c r="Q71" s="160"/>
      <c r="R71" s="219"/>
      <c r="T71" s="181" t="s">
        <v>255</v>
      </c>
      <c r="U71" s="181" t="s">
        <v>256</v>
      </c>
      <c r="AC71" s="182"/>
      <c r="AD71" s="182"/>
      <c r="AE71" s="182"/>
      <c r="AG71" s="196" t="n">
        <f aca="false">IF(C71=" ",0,-(C71))</f>
        <v>-9</v>
      </c>
      <c r="AH71" s="191" t="n">
        <f aca="false">IF(D71=" ",0,-(D71))</f>
        <v>-3</v>
      </c>
      <c r="AI71" s="191" t="n">
        <f aca="false">IF(E71=" ",0,-(E71))</f>
        <v>0</v>
      </c>
      <c r="AJ71" s="191" t="n">
        <f aca="false">IF(F71=" ",0,-(F71))</f>
        <v>-4</v>
      </c>
      <c r="AK71" s="191" t="n">
        <f aca="false">IF(G71=" ",0,-(G71))</f>
        <v>-8</v>
      </c>
      <c r="AL71" s="191" t="n">
        <f aca="false">IF(H71=" ",0,-(H71))</f>
        <v>0</v>
      </c>
      <c r="AM71" s="191" t="n">
        <f aca="false">IF(I71=" ",0,-(I71))</f>
        <v>0</v>
      </c>
      <c r="AN71" s="191" t="n">
        <f aca="false">IF(J71=" ",0,-(J71))</f>
        <v>0</v>
      </c>
      <c r="AO71" s="197" t="n">
        <f aca="false">IF(K71=" ",0,-(K71))</f>
        <v>0</v>
      </c>
      <c r="AP71" s="191"/>
      <c r="AQ71" s="191"/>
      <c r="AR71" s="191"/>
      <c r="AS71" s="191"/>
      <c r="AT71" s="191"/>
      <c r="AU71" s="191"/>
      <c r="AV71" s="161" t="str">
        <f aca="false">_xlfn.TEXTJOIN(",",1,AG71:AO71)</f>
        <v>-9,-3,0,-4,-8,0,0,0,0</v>
      </c>
    </row>
    <row r="72" s="181" customFormat="true" ht="20" hidden="false" customHeight="true" outlineLevel="0" collapsed="false">
      <c r="C72" s="198" t="s">
        <v>248</v>
      </c>
      <c r="D72" s="199" t="s">
        <v>248</v>
      </c>
      <c r="E72" s="200" t="s">
        <v>248</v>
      </c>
      <c r="F72" s="199" t="s">
        <v>248</v>
      </c>
      <c r="G72" s="199" t="s">
        <v>248</v>
      </c>
      <c r="H72" s="200" t="n">
        <v>7</v>
      </c>
      <c r="I72" s="199" t="n">
        <v>3</v>
      </c>
      <c r="J72" s="199" t="s">
        <v>248</v>
      </c>
      <c r="K72" s="200" t="s">
        <v>248</v>
      </c>
      <c r="L72" s="160"/>
      <c r="M72" s="160"/>
      <c r="N72" s="160"/>
      <c r="O72" s="160"/>
      <c r="P72" s="160"/>
      <c r="Q72" s="160"/>
      <c r="R72" s="219"/>
      <c r="U72" s="220" t="s">
        <v>257</v>
      </c>
      <c r="V72" s="221" t="str">
        <f aca="false">_xlfn.CONCAT("[",AV85,"]")</f>
        <v>[0,-6,0,0,0,0,0,-5,-9,-9,-3,0,-4,-8,0,0,0,0,0,0,0,0,0,-7,-3,0,0,0,-5,0,0,-1,0,0,-4,-6,0,0,0,0,0,-6,0,-9,0,0,-8,-1,-2,0,0,0,0,0,0,0,0,0,-7,0,0,0,0,-8,0,-4,0,0,-1,0,0,0,0,-9,0,0,0,0,0,0,0,0,0,0,0,-7,0,-5,-8,0,0,0,-2,0,0,0,-6,-1,0]</v>
      </c>
      <c r="W72" s="221"/>
      <c r="X72" s="221"/>
      <c r="Y72" s="221"/>
      <c r="Z72" s="221"/>
      <c r="AA72" s="221"/>
      <c r="AB72" s="221"/>
      <c r="AC72" s="221"/>
      <c r="AD72" s="221"/>
      <c r="AE72" s="222"/>
      <c r="AF72" s="222"/>
      <c r="AG72" s="196" t="n">
        <f aca="false">IF(C72=" ",0,-(C72))</f>
        <v>0</v>
      </c>
      <c r="AH72" s="191" t="n">
        <f aca="false">IF(D72=" ",0,-(D72))</f>
        <v>0</v>
      </c>
      <c r="AI72" s="191" t="n">
        <f aca="false">IF(E72=" ",0,-(E72))</f>
        <v>0</v>
      </c>
      <c r="AJ72" s="191" t="n">
        <f aca="false">IF(F72=" ",0,-(F72))</f>
        <v>0</v>
      </c>
      <c r="AK72" s="191" t="n">
        <f aca="false">IF(G72=" ",0,-(G72))</f>
        <v>0</v>
      </c>
      <c r="AL72" s="191" t="n">
        <f aca="false">IF(H72=" ",0,-(H72))</f>
        <v>-7</v>
      </c>
      <c r="AM72" s="191" t="n">
        <f aca="false">IF(I72=" ",0,-(I72))</f>
        <v>-3</v>
      </c>
      <c r="AN72" s="191" t="n">
        <f aca="false">IF(J72=" ",0,-(J72))</f>
        <v>0</v>
      </c>
      <c r="AO72" s="197" t="n">
        <f aca="false">IF(K72=" ",0,-(K72))</f>
        <v>0</v>
      </c>
      <c r="AP72" s="191"/>
      <c r="AQ72" s="191"/>
      <c r="AR72" s="191"/>
      <c r="AS72" s="191"/>
      <c r="AT72" s="191"/>
      <c r="AU72" s="191"/>
      <c r="AV72" s="161" t="str">
        <f aca="false">_xlfn.TEXTJOIN(",",1,AG72:AO72)</f>
        <v>0,0,0,0,0,-7,-3,0,0</v>
      </c>
    </row>
    <row r="73" s="181" customFormat="true" ht="20" hidden="false" customHeight="true" outlineLevel="0" collapsed="false">
      <c r="C73" s="192" t="s">
        <v>248</v>
      </c>
      <c r="D73" s="193" t="n">
        <v>5</v>
      </c>
      <c r="E73" s="194" t="s">
        <v>248</v>
      </c>
      <c r="F73" s="193" t="s">
        <v>248</v>
      </c>
      <c r="G73" s="193" t="n">
        <v>1</v>
      </c>
      <c r="H73" s="194" t="s">
        <v>248</v>
      </c>
      <c r="I73" s="193" t="s">
        <v>248</v>
      </c>
      <c r="J73" s="193" t="n">
        <v>4</v>
      </c>
      <c r="K73" s="194" t="n">
        <v>6</v>
      </c>
      <c r="L73" s="160"/>
      <c r="M73" s="160"/>
      <c r="N73" s="160"/>
      <c r="O73" s="160"/>
      <c r="P73" s="160"/>
      <c r="Q73" s="160"/>
      <c r="R73" s="219"/>
      <c r="U73" s="220"/>
      <c r="V73" s="221"/>
      <c r="W73" s="221"/>
      <c r="X73" s="221"/>
      <c r="Y73" s="221"/>
      <c r="Z73" s="221"/>
      <c r="AA73" s="221"/>
      <c r="AB73" s="221"/>
      <c r="AC73" s="221"/>
      <c r="AD73" s="221"/>
      <c r="AE73" s="222"/>
      <c r="AF73" s="222"/>
      <c r="AG73" s="196" t="n">
        <f aca="false">IF(C73=" ",0,-(C73))</f>
        <v>0</v>
      </c>
      <c r="AH73" s="191" t="n">
        <f aca="false">IF(D73=" ",0,-(D73))</f>
        <v>-5</v>
      </c>
      <c r="AI73" s="191" t="n">
        <f aca="false">IF(E73=" ",0,-(E73))</f>
        <v>0</v>
      </c>
      <c r="AJ73" s="191" t="n">
        <f aca="false">IF(F73=" ",0,-(F73))</f>
        <v>0</v>
      </c>
      <c r="AK73" s="191" t="n">
        <f aca="false">IF(G73=" ",0,-(G73))</f>
        <v>-1</v>
      </c>
      <c r="AL73" s="191" t="n">
        <f aca="false">IF(H73=" ",0,-(H73))</f>
        <v>0</v>
      </c>
      <c r="AM73" s="191" t="n">
        <f aca="false">IF(I73=" ",0,-(I73))</f>
        <v>0</v>
      </c>
      <c r="AN73" s="191" t="n">
        <f aca="false">IF(J73=" ",0,-(J73))</f>
        <v>-4</v>
      </c>
      <c r="AO73" s="197" t="n">
        <f aca="false">IF(K73=" ",0,-(K73))</f>
        <v>-6</v>
      </c>
      <c r="AP73" s="191"/>
      <c r="AQ73" s="191"/>
      <c r="AR73" s="191"/>
      <c r="AS73" s="191"/>
      <c r="AT73" s="191"/>
      <c r="AU73" s="191"/>
      <c r="AV73" s="161" t="str">
        <f aca="false">_xlfn.TEXTJOIN(",",1,AG73:AO73)</f>
        <v>0,-5,0,0,-1,0,0,-4,-6</v>
      </c>
    </row>
    <row r="74" s="181" customFormat="true" ht="20" hidden="false" customHeight="true" outlineLevel="0" collapsed="false">
      <c r="C74" s="192" t="s">
        <v>248</v>
      </c>
      <c r="D74" s="193" t="s">
        <v>248</v>
      </c>
      <c r="E74" s="194" t="s">
        <v>248</v>
      </c>
      <c r="F74" s="193" t="s">
        <v>248</v>
      </c>
      <c r="G74" s="193" t="s">
        <v>248</v>
      </c>
      <c r="H74" s="194" t="n">
        <v>6</v>
      </c>
      <c r="I74" s="193" t="s">
        <v>248</v>
      </c>
      <c r="J74" s="193" t="n">
        <v>9</v>
      </c>
      <c r="K74" s="194" t="s">
        <v>248</v>
      </c>
      <c r="L74" s="160"/>
      <c r="M74" s="160"/>
      <c r="N74" s="160"/>
      <c r="O74" s="160"/>
      <c r="P74" s="160"/>
      <c r="Q74" s="160"/>
      <c r="R74" s="219"/>
      <c r="U74" s="220" t="s">
        <v>258</v>
      </c>
      <c r="V74" s="223" t="str">
        <f aca="false">CONCATENATE("'",AV88,"'")</f>
        <v>'48f72b03'</v>
      </c>
      <c r="AC74" s="182"/>
      <c r="AD74" s="182"/>
      <c r="AE74" s="182"/>
      <c r="AG74" s="196" t="n">
        <f aca="false">IF(C74=" ",0,-(C74))</f>
        <v>0</v>
      </c>
      <c r="AH74" s="191" t="n">
        <f aca="false">IF(D74=" ",0,-(D74))</f>
        <v>0</v>
      </c>
      <c r="AI74" s="191" t="n">
        <f aca="false">IF(E74=" ",0,-(E74))</f>
        <v>0</v>
      </c>
      <c r="AJ74" s="191" t="n">
        <f aca="false">IF(F74=" ",0,-(F74))</f>
        <v>0</v>
      </c>
      <c r="AK74" s="191" t="n">
        <f aca="false">IF(G74=" ",0,-(G74))</f>
        <v>0</v>
      </c>
      <c r="AL74" s="191" t="n">
        <f aca="false">IF(H74=" ",0,-(H74))</f>
        <v>-6</v>
      </c>
      <c r="AM74" s="191" t="n">
        <f aca="false">IF(I74=" ",0,-(I74))</f>
        <v>0</v>
      </c>
      <c r="AN74" s="191" t="n">
        <f aca="false">IF(J74=" ",0,-(J74))</f>
        <v>-9</v>
      </c>
      <c r="AO74" s="197" t="n">
        <f aca="false">IF(K74=" ",0,-(K74))</f>
        <v>0</v>
      </c>
      <c r="AP74" s="191"/>
      <c r="AQ74" s="191"/>
      <c r="AR74" s="191"/>
      <c r="AS74" s="191"/>
      <c r="AT74" s="191"/>
      <c r="AU74" s="191"/>
      <c r="AV74" s="161" t="str">
        <f aca="false">_xlfn.TEXTJOIN(",",1,AG74:AO74)</f>
        <v>0,0,0,0,0,-6,0,-9,0</v>
      </c>
    </row>
    <row r="75" s="181" customFormat="true" ht="20" hidden="false" customHeight="true" outlineLevel="0" collapsed="false">
      <c r="C75" s="198" t="s">
        <v>248</v>
      </c>
      <c r="D75" s="199" t="n">
        <v>8</v>
      </c>
      <c r="E75" s="200" t="n">
        <v>1</v>
      </c>
      <c r="F75" s="199" t="n">
        <v>2</v>
      </c>
      <c r="G75" s="199" t="s">
        <v>248</v>
      </c>
      <c r="H75" s="200" t="s">
        <v>248</v>
      </c>
      <c r="I75" s="199" t="s">
        <v>248</v>
      </c>
      <c r="J75" s="199" t="s">
        <v>248</v>
      </c>
      <c r="K75" s="200" t="s">
        <v>248</v>
      </c>
      <c r="L75" s="160"/>
      <c r="M75" s="160"/>
      <c r="N75" s="160"/>
      <c r="O75" s="160"/>
      <c r="P75" s="160"/>
      <c r="Q75" s="160"/>
      <c r="R75" s="219"/>
      <c r="U75" s="220" t="s">
        <v>259</v>
      </c>
      <c r="V75" s="223" t="s">
        <v>260</v>
      </c>
      <c r="AC75" s="182"/>
      <c r="AD75" s="182"/>
      <c r="AE75" s="182"/>
      <c r="AG75" s="196" t="n">
        <f aca="false">IF(C75=" ",0,-(C75))</f>
        <v>0</v>
      </c>
      <c r="AH75" s="191" t="n">
        <f aca="false">IF(D75=" ",0,-(D75))</f>
        <v>-8</v>
      </c>
      <c r="AI75" s="191" t="n">
        <f aca="false">IF(E75=" ",0,-(E75))</f>
        <v>-1</v>
      </c>
      <c r="AJ75" s="191" t="n">
        <f aca="false">IF(F75=" ",0,-(F75))</f>
        <v>-2</v>
      </c>
      <c r="AK75" s="191" t="n">
        <f aca="false">IF(G75=" ",0,-(G75))</f>
        <v>0</v>
      </c>
      <c r="AL75" s="191" t="n">
        <f aca="false">IF(H75=" ",0,-(H75))</f>
        <v>0</v>
      </c>
      <c r="AM75" s="191" t="n">
        <f aca="false">IF(I75=" ",0,-(I75))</f>
        <v>0</v>
      </c>
      <c r="AN75" s="191" t="n">
        <f aca="false">IF(J75=" ",0,-(J75))</f>
        <v>0</v>
      </c>
      <c r="AO75" s="197" t="n">
        <f aca="false">IF(K75=" ",0,-(K75))</f>
        <v>0</v>
      </c>
      <c r="AP75" s="191"/>
      <c r="AQ75" s="191"/>
      <c r="AR75" s="191"/>
      <c r="AS75" s="191"/>
      <c r="AT75" s="191"/>
      <c r="AU75" s="191"/>
      <c r="AV75" s="161" t="str">
        <f aca="false">_xlfn.TEXTJOIN(",",1,AG75:AO75)</f>
        <v>0,-8,-1,-2,0,0,0,0,0</v>
      </c>
    </row>
    <row r="76" s="181" customFormat="true" ht="20" hidden="false" customHeight="true" outlineLevel="0" collapsed="false">
      <c r="C76" s="192" t="s">
        <v>248</v>
      </c>
      <c r="D76" s="193" t="s">
        <v>248</v>
      </c>
      <c r="E76" s="194" t="s">
        <v>248</v>
      </c>
      <c r="F76" s="193" t="s">
        <v>248</v>
      </c>
      <c r="G76" s="193" t="n">
        <v>7</v>
      </c>
      <c r="H76" s="194" t="s">
        <v>248</v>
      </c>
      <c r="I76" s="184" t="s">
        <v>248</v>
      </c>
      <c r="J76" s="185" t="s">
        <v>248</v>
      </c>
      <c r="K76" s="186" t="s">
        <v>248</v>
      </c>
      <c r="L76" s="185" t="s">
        <v>248</v>
      </c>
      <c r="M76" s="185" t="s">
        <v>248</v>
      </c>
      <c r="N76" s="186" t="s">
        <v>248</v>
      </c>
      <c r="O76" s="185" t="s">
        <v>248</v>
      </c>
      <c r="P76" s="185" t="n">
        <v>5</v>
      </c>
      <c r="Q76" s="186" t="s">
        <v>248</v>
      </c>
      <c r="R76" s="219"/>
      <c r="T76" s="160"/>
      <c r="U76" s="181" t="s">
        <v>261</v>
      </c>
      <c r="AC76" s="182"/>
      <c r="AD76" s="182"/>
      <c r="AE76" s="182"/>
      <c r="AG76" s="196" t="n">
        <f aca="false">IF(C76=" ",0,-(C76))</f>
        <v>0</v>
      </c>
      <c r="AH76" s="191" t="n">
        <f aca="false">IF(D76=" ",0,-(D76))</f>
        <v>0</v>
      </c>
      <c r="AI76" s="191" t="n">
        <f aca="false">IF(E76=" ",0,-(E76))</f>
        <v>0</v>
      </c>
      <c r="AJ76" s="191" t="n">
        <f aca="false">IF(F76=" ",0,-(F76))</f>
        <v>0</v>
      </c>
      <c r="AK76" s="191" t="n">
        <f aca="false">IF(G76=" ",0,-(G76))</f>
        <v>-7</v>
      </c>
      <c r="AL76" s="191" t="n">
        <f aca="false">IF(H76=" ",0,-(H76))</f>
        <v>0</v>
      </c>
      <c r="AM76" s="188" t="n">
        <f aca="false">IF(I76=" ",0,-(I76))</f>
        <v>0</v>
      </c>
      <c r="AN76" s="189" t="n">
        <f aca="false">IF(J76=" ",0,-(J76))</f>
        <v>0</v>
      </c>
      <c r="AO76" s="190" t="n">
        <f aca="false">IF(K76=" ",0,-(K76))</f>
        <v>0</v>
      </c>
      <c r="AP76" s="189" t="n">
        <f aca="false">IF(L76=" ",0,-(L76))</f>
        <v>0</v>
      </c>
      <c r="AQ76" s="189" t="n">
        <f aca="false">IF(M76=" ",0,-(M76))</f>
        <v>0</v>
      </c>
      <c r="AR76" s="189" t="n">
        <f aca="false">IF(N76=" ",0,-(N76))</f>
        <v>0</v>
      </c>
      <c r="AS76" s="189" t="n">
        <f aca="false">IF(O76=" ",0,-(O76))</f>
        <v>0</v>
      </c>
      <c r="AT76" s="189" t="n">
        <f aca="false">IF(P76=" ",0,-(P76))</f>
        <v>-5</v>
      </c>
      <c r="AU76" s="190" t="n">
        <f aca="false">IF(Q76=" ",0,-(Q76))</f>
        <v>0</v>
      </c>
      <c r="AV76" s="161" t="str">
        <f aca="false">_xlfn.TEXTJOIN(",",1,AG76:AO76)</f>
        <v>0,0,0,0,-7,0,0,0,0</v>
      </c>
    </row>
    <row r="77" s="181" customFormat="true" ht="20" hidden="false" customHeight="true" outlineLevel="0" collapsed="false">
      <c r="C77" s="192" t="n">
        <v>8</v>
      </c>
      <c r="D77" s="193" t="s">
        <v>248</v>
      </c>
      <c r="E77" s="194" t="n">
        <v>4</v>
      </c>
      <c r="F77" s="193" t="s">
        <v>248</v>
      </c>
      <c r="G77" s="193" t="s">
        <v>248</v>
      </c>
      <c r="H77" s="194" t="n">
        <v>1</v>
      </c>
      <c r="I77" s="192" t="s">
        <v>248</v>
      </c>
      <c r="J77" s="193" t="s">
        <v>248</v>
      </c>
      <c r="K77" s="194" t="s">
        <v>248</v>
      </c>
      <c r="L77" s="193" t="n">
        <v>7</v>
      </c>
      <c r="M77" s="193" t="s">
        <v>248</v>
      </c>
      <c r="N77" s="194" t="s">
        <v>248</v>
      </c>
      <c r="O77" s="193" t="n">
        <v>6</v>
      </c>
      <c r="P77" s="193" t="s">
        <v>248</v>
      </c>
      <c r="Q77" s="194" t="n">
        <v>2</v>
      </c>
      <c r="R77" s="219"/>
      <c r="T77" s="160"/>
      <c r="AC77" s="182"/>
      <c r="AD77" s="182"/>
      <c r="AE77" s="182"/>
      <c r="AG77" s="196" t="n">
        <f aca="false">IF(C77=" ",0,-(C77))</f>
        <v>-8</v>
      </c>
      <c r="AH77" s="191" t="n">
        <f aca="false">IF(D77=" ",0,-(D77))</f>
        <v>0</v>
      </c>
      <c r="AI77" s="191" t="n">
        <f aca="false">IF(E77=" ",0,-(E77))</f>
        <v>-4</v>
      </c>
      <c r="AJ77" s="191" t="n">
        <f aca="false">IF(F77=" ",0,-(F77))</f>
        <v>0</v>
      </c>
      <c r="AK77" s="191" t="n">
        <f aca="false">IF(G77=" ",0,-(G77))</f>
        <v>0</v>
      </c>
      <c r="AL77" s="191" t="n">
        <f aca="false">IF(H77=" ",0,-(H77))</f>
        <v>-1</v>
      </c>
      <c r="AM77" s="196" t="n">
        <f aca="false">IF(I77=" ",0,-(I77))</f>
        <v>0</v>
      </c>
      <c r="AN77" s="191" t="n">
        <f aca="false">IF(J77=" ",0,-(J77))</f>
        <v>0</v>
      </c>
      <c r="AO77" s="197" t="n">
        <f aca="false">IF(K77=" ",0,-(K77))</f>
        <v>0</v>
      </c>
      <c r="AP77" s="191" t="n">
        <f aca="false">IF(L77=" ",0,-(L77))</f>
        <v>-7</v>
      </c>
      <c r="AQ77" s="191" t="n">
        <f aca="false">IF(M77=" ",0,-(M77))</f>
        <v>0</v>
      </c>
      <c r="AR77" s="191" t="n">
        <f aca="false">IF(N77=" ",0,-(N77))</f>
        <v>0</v>
      </c>
      <c r="AS77" s="191" t="n">
        <f aca="false">IF(O77=" ",0,-(O77))</f>
        <v>-6</v>
      </c>
      <c r="AT77" s="191" t="n">
        <f aca="false">IF(P77=" ",0,-(P77))</f>
        <v>0</v>
      </c>
      <c r="AU77" s="197" t="n">
        <f aca="false">IF(Q77=" ",0,-(Q77))</f>
        <v>-2</v>
      </c>
      <c r="AV77" s="161" t="str">
        <f aca="false">_xlfn.TEXTJOIN(",",1,AG77:AO77)</f>
        <v>-8,0,-4,0,0,-1,0,0,0</v>
      </c>
    </row>
    <row r="78" s="181" customFormat="true" ht="20" hidden="false" customHeight="true" outlineLevel="0" collapsed="false">
      <c r="C78" s="198" t="s">
        <v>248</v>
      </c>
      <c r="D78" s="199" t="n">
        <v>9</v>
      </c>
      <c r="E78" s="200" t="s">
        <v>248</v>
      </c>
      <c r="F78" s="199" t="s">
        <v>248</v>
      </c>
      <c r="G78" s="199" t="s">
        <v>248</v>
      </c>
      <c r="H78" s="200" t="s">
        <v>248</v>
      </c>
      <c r="I78" s="198" t="s">
        <v>248</v>
      </c>
      <c r="J78" s="199" t="s">
        <v>248</v>
      </c>
      <c r="K78" s="200" t="s">
        <v>248</v>
      </c>
      <c r="L78" s="199" t="s">
        <v>248</v>
      </c>
      <c r="M78" s="199" t="n">
        <v>5</v>
      </c>
      <c r="N78" s="200" t="s">
        <v>248</v>
      </c>
      <c r="O78" s="199" t="s">
        <v>248</v>
      </c>
      <c r="P78" s="199" t="s">
        <v>248</v>
      </c>
      <c r="Q78" s="200" t="s">
        <v>248</v>
      </c>
      <c r="R78" s="219"/>
      <c r="T78" s="218" t="s">
        <v>262</v>
      </c>
      <c r="U78" s="224" t="str">
        <f aca="false">U57</f>
        <v>The integrity value is calculated first as a concatenation of the cells in column-major order:</v>
      </c>
      <c r="V78" s="224"/>
      <c r="W78" s="224"/>
      <c r="X78" s="224"/>
      <c r="Y78" s="224"/>
      <c r="Z78" s="224"/>
      <c r="AA78" s="224"/>
      <c r="AB78" s="224"/>
      <c r="AC78" s="224"/>
      <c r="AD78" s="224"/>
      <c r="AE78" s="224"/>
      <c r="AF78" s="225"/>
      <c r="AG78" s="204" t="n">
        <f aca="false">IF(C78=" ",0,-(C78))</f>
        <v>0</v>
      </c>
      <c r="AH78" s="205" t="n">
        <f aca="false">IF(D78=" ",0,-(D78))</f>
        <v>-9</v>
      </c>
      <c r="AI78" s="205" t="n">
        <f aca="false">IF(E78=" ",0,-(E78))</f>
        <v>0</v>
      </c>
      <c r="AJ78" s="205" t="n">
        <f aca="false">IF(F78=" ",0,-(F78))</f>
        <v>0</v>
      </c>
      <c r="AK78" s="205" t="n">
        <f aca="false">IF(G78=" ",0,-(G78))</f>
        <v>0</v>
      </c>
      <c r="AL78" s="205" t="n">
        <f aca="false">IF(H78=" ",0,-(H78))</f>
        <v>0</v>
      </c>
      <c r="AM78" s="204" t="n">
        <f aca="false">IF(I78=" ",0,-(I78))</f>
        <v>0</v>
      </c>
      <c r="AN78" s="205" t="n">
        <f aca="false">IF(J78=" ",0,-(J78))</f>
        <v>0</v>
      </c>
      <c r="AO78" s="206" t="n">
        <f aca="false">IF(K78=" ",0,-(K78))</f>
        <v>0</v>
      </c>
      <c r="AP78" s="191" t="n">
        <f aca="false">IF(L78=" ",0,-(L78))</f>
        <v>0</v>
      </c>
      <c r="AQ78" s="191" t="n">
        <f aca="false">IF(M78=" ",0,-(M78))</f>
        <v>-5</v>
      </c>
      <c r="AR78" s="191" t="n">
        <f aca="false">IF(N78=" ",0,-(N78))</f>
        <v>0</v>
      </c>
      <c r="AS78" s="191" t="n">
        <f aca="false">IF(O78=" ",0,-(O78))</f>
        <v>0</v>
      </c>
      <c r="AT78" s="191" t="n">
        <f aca="false">IF(P78=" ",0,-(P78))</f>
        <v>0</v>
      </c>
      <c r="AU78" s="197" t="n">
        <f aca="false">IF(Q78=" ",0,-(Q78))</f>
        <v>0</v>
      </c>
      <c r="AV78" s="161" t="str">
        <f aca="false">_xlfn.TEXTJOIN(",",1,AG78:AO78)</f>
        <v>0,-9,0,0,0,0,0,0,0</v>
      </c>
    </row>
    <row r="79" customFormat="false" ht="16" hidden="false" customHeight="false" outlineLevel="0" collapsed="false">
      <c r="I79" s="192" t="s">
        <v>248</v>
      </c>
      <c r="J79" s="193" t="s">
        <v>248</v>
      </c>
      <c r="K79" s="194" t="s">
        <v>248</v>
      </c>
      <c r="L79" s="193" t="s">
        <v>248</v>
      </c>
      <c r="M79" s="193" t="s">
        <v>248</v>
      </c>
      <c r="N79" s="194" t="n">
        <v>9</v>
      </c>
      <c r="O79" s="193" t="n">
        <v>5</v>
      </c>
      <c r="P79" s="193" t="n">
        <v>3</v>
      </c>
      <c r="Q79" s="194" t="s">
        <v>248</v>
      </c>
      <c r="U79" s="226"/>
      <c r="V79" s="227" t="str">
        <f aca="false">AV86</f>
        <v>0-900000-80-6-30-50-800-900000-10-400-4000-20000-80-100-70000-70-600-1000-300000000-500-6-500-4-900000-7-800-1-900-600000000-2000-700-40-10000-500-10-90000-9000-800-60-500000-500-30-90-6-70-200000-10</v>
      </c>
      <c r="W79" s="227"/>
      <c r="X79" s="227"/>
      <c r="Y79" s="227"/>
      <c r="Z79" s="227"/>
      <c r="AA79" s="227"/>
      <c r="AB79" s="227"/>
      <c r="AC79" s="227"/>
      <c r="AD79" s="227"/>
      <c r="AE79" s="224"/>
      <c r="AF79" s="225"/>
      <c r="AG79" s="191"/>
      <c r="AH79" s="207"/>
      <c r="AI79" s="207"/>
      <c r="AJ79" s="207"/>
      <c r="AK79" s="207"/>
      <c r="AL79" s="207"/>
      <c r="AM79" s="196" t="n">
        <f aca="false">IF(I79=" ",0,-(I79))</f>
        <v>0</v>
      </c>
      <c r="AN79" s="191" t="n">
        <f aca="false">IF(J79=" ",0,-(J79))</f>
        <v>0</v>
      </c>
      <c r="AO79" s="191" t="n">
        <f aca="false">IF(K79=" ",0,-(K79))</f>
        <v>0</v>
      </c>
      <c r="AP79" s="191" t="n">
        <f aca="false">IF(L79=" ",0,-(L79))</f>
        <v>0</v>
      </c>
      <c r="AQ79" s="207" t="n">
        <f aca="false">IF(M79=" ",0,-(M79))</f>
        <v>0</v>
      </c>
      <c r="AR79" s="207" t="n">
        <f aca="false">IF(N79=" ",0,-(N79))</f>
        <v>-9</v>
      </c>
      <c r="AS79" s="207" t="n">
        <f aca="false">IF(O79=" ",0,-(O79))</f>
        <v>-5</v>
      </c>
      <c r="AT79" s="207" t="n">
        <f aca="false">IF(P79=" ",0,-(P79))</f>
        <v>-3</v>
      </c>
      <c r="AU79" s="208" t="n">
        <f aca="false">IF(Q79=" ",0,-(Q79))</f>
        <v>0</v>
      </c>
      <c r="AV79" s="161" t="str">
        <f aca="false">_xlfn.TEXTJOIN(",",1,AG79:AO79)</f>
        <v>0,0,0</v>
      </c>
    </row>
    <row r="80" customFormat="false" ht="16" hidden="false" customHeight="false" outlineLevel="0" collapsed="false">
      <c r="I80" s="192" t="s">
        <v>248</v>
      </c>
      <c r="J80" s="193" t="n">
        <v>7</v>
      </c>
      <c r="K80" s="194" t="s">
        <v>248</v>
      </c>
      <c r="L80" s="193" t="n">
        <v>4</v>
      </c>
      <c r="M80" s="193" t="s">
        <v>248</v>
      </c>
      <c r="N80" s="194" t="s">
        <v>248</v>
      </c>
      <c r="O80" s="193" t="s">
        <v>248</v>
      </c>
      <c r="P80" s="193" t="s">
        <v>248</v>
      </c>
      <c r="Q80" s="194" t="s">
        <v>248</v>
      </c>
      <c r="U80" s="226"/>
      <c r="V80" s="227"/>
      <c r="W80" s="227"/>
      <c r="X80" s="227"/>
      <c r="Y80" s="227"/>
      <c r="Z80" s="227"/>
      <c r="AA80" s="227"/>
      <c r="AB80" s="227"/>
      <c r="AC80" s="227"/>
      <c r="AD80" s="227"/>
      <c r="AE80" s="224"/>
      <c r="AF80" s="225"/>
      <c r="AG80" s="210"/>
      <c r="AH80" s="207"/>
      <c r="AI80" s="207"/>
      <c r="AJ80" s="207"/>
      <c r="AK80" s="207"/>
      <c r="AL80" s="207"/>
      <c r="AM80" s="196" t="n">
        <f aca="false">IF(I80=" ",0,-(I80))</f>
        <v>0</v>
      </c>
      <c r="AN80" s="191" t="n">
        <f aca="false">IF(J80=" ",0,-(J80))</f>
        <v>-7</v>
      </c>
      <c r="AO80" s="191" t="n">
        <f aca="false">IF(K80=" ",0,-(K80))</f>
        <v>0</v>
      </c>
      <c r="AP80" s="210" t="n">
        <f aca="false">IF(L80=" ",0,-(L80))</f>
        <v>-4</v>
      </c>
      <c r="AQ80" s="207" t="n">
        <f aca="false">IF(M80=" ",0,-(M80))</f>
        <v>0</v>
      </c>
      <c r="AR80" s="207" t="n">
        <f aca="false">IF(N80=" ",0,-(N80))</f>
        <v>0</v>
      </c>
      <c r="AS80" s="207" t="n">
        <f aca="false">IF(O80=" ",0,-(O80))</f>
        <v>0</v>
      </c>
      <c r="AT80" s="207" t="n">
        <f aca="false">IF(P80=" ",0,-(P80))</f>
        <v>0</v>
      </c>
      <c r="AU80" s="208" t="n">
        <f aca="false">IF(Q80=" ",0,-(Q80))</f>
        <v>0</v>
      </c>
      <c r="AV80" s="161" t="str">
        <f aca="false">_xlfn.TEXTJOIN(",",1,AG80:AO80)</f>
        <v>0,-7,0</v>
      </c>
    </row>
    <row r="81" customFormat="false" ht="17" hidden="false" customHeight="false" outlineLevel="0" collapsed="false">
      <c r="I81" s="198" t="n">
        <v>5</v>
      </c>
      <c r="J81" s="199" t="n">
        <v>8</v>
      </c>
      <c r="K81" s="200" t="s">
        <v>248</v>
      </c>
      <c r="L81" s="199" t="s">
        <v>248</v>
      </c>
      <c r="M81" s="199" t="n">
        <v>1</v>
      </c>
      <c r="N81" s="200" t="s">
        <v>248</v>
      </c>
      <c r="O81" s="199" t="s">
        <v>248</v>
      </c>
      <c r="P81" s="199" t="n">
        <v>9</v>
      </c>
      <c r="Q81" s="200" t="s">
        <v>248</v>
      </c>
      <c r="U81" s="218"/>
      <c r="V81" s="227"/>
      <c r="W81" s="227"/>
      <c r="X81" s="227"/>
      <c r="Y81" s="227"/>
      <c r="Z81" s="227"/>
      <c r="AA81" s="227"/>
      <c r="AB81" s="227"/>
      <c r="AC81" s="227"/>
      <c r="AD81" s="227"/>
      <c r="AE81" s="228"/>
      <c r="AG81" s="210"/>
      <c r="AH81" s="207"/>
      <c r="AI81" s="207"/>
      <c r="AJ81" s="207"/>
      <c r="AK81" s="207"/>
      <c r="AL81" s="207"/>
      <c r="AM81" s="196" t="n">
        <f aca="false">IF(I81=" ",0,-(I81))</f>
        <v>-5</v>
      </c>
      <c r="AN81" s="191" t="n">
        <f aca="false">IF(J81=" ",0,-(J81))</f>
        <v>-8</v>
      </c>
      <c r="AO81" s="191" t="n">
        <f aca="false">IF(K81=" ",0,-(K81))</f>
        <v>0</v>
      </c>
      <c r="AP81" s="210" t="n">
        <f aca="false">IF(L81=" ",0,-(L81))</f>
        <v>0</v>
      </c>
      <c r="AQ81" s="207" t="n">
        <f aca="false">IF(M81=" ",0,-(M81))</f>
        <v>-1</v>
      </c>
      <c r="AR81" s="207" t="n">
        <f aca="false">IF(N81=" ",0,-(N81))</f>
        <v>0</v>
      </c>
      <c r="AS81" s="207" t="n">
        <f aca="false">IF(O81=" ",0,-(O81))</f>
        <v>0</v>
      </c>
      <c r="AT81" s="207" t="n">
        <f aca="false">IF(P81=" ",0,-(P81))</f>
        <v>-9</v>
      </c>
      <c r="AU81" s="208" t="n">
        <f aca="false">IF(Q81=" ",0,-(Q81))</f>
        <v>0</v>
      </c>
      <c r="AV81" s="161" t="str">
        <f aca="false">_xlfn.TEXTJOIN(",",1,AG81:AO81)</f>
        <v>-5,-8,0</v>
      </c>
    </row>
    <row r="82" customFormat="false" ht="16" hidden="false" customHeight="false" outlineLevel="0" collapsed="false">
      <c r="I82" s="192" t="s">
        <v>248</v>
      </c>
      <c r="J82" s="193" t="s">
        <v>248</v>
      </c>
      <c r="K82" s="194" t="n">
        <v>2</v>
      </c>
      <c r="L82" s="193" t="n">
        <v>1</v>
      </c>
      <c r="M82" s="193" t="s">
        <v>248</v>
      </c>
      <c r="N82" s="194" t="s">
        <v>248</v>
      </c>
      <c r="O82" s="193" t="s">
        <v>248</v>
      </c>
      <c r="P82" s="193" t="s">
        <v>248</v>
      </c>
      <c r="Q82" s="194" t="s">
        <v>248</v>
      </c>
      <c r="U82" s="218" t="str">
        <f aca="false">U61</f>
        <v>The corresponding SHA-256 hash (in all lower case) is:</v>
      </c>
      <c r="V82" s="218"/>
      <c r="W82" s="218"/>
      <c r="X82" s="218"/>
      <c r="Y82" s="218"/>
      <c r="Z82" s="218"/>
      <c r="AA82" s="218"/>
      <c r="AB82" s="218"/>
      <c r="AC82" s="228"/>
      <c r="AD82" s="228"/>
      <c r="AE82" s="228"/>
      <c r="AG82" s="207"/>
      <c r="AH82" s="207"/>
      <c r="AI82" s="207"/>
      <c r="AJ82" s="207"/>
      <c r="AK82" s="207"/>
      <c r="AL82" s="207"/>
      <c r="AM82" s="196" t="n">
        <f aca="false">IF(I82=" ",0,-(I82))</f>
        <v>0</v>
      </c>
      <c r="AN82" s="191" t="n">
        <f aca="false">IF(J82=" ",0,-(J82))</f>
        <v>0</v>
      </c>
      <c r="AO82" s="191" t="n">
        <f aca="false">IF(K82=" ",0,-(K82))</f>
        <v>-2</v>
      </c>
      <c r="AP82" s="207" t="n">
        <f aca="false">IF(L82=" ",0,-(L82))</f>
        <v>-1</v>
      </c>
      <c r="AQ82" s="207" t="n">
        <f aca="false">IF(M82=" ",0,-(M82))</f>
        <v>0</v>
      </c>
      <c r="AR82" s="207" t="n">
        <f aca="false">IF(N82=" ",0,-(N82))</f>
        <v>0</v>
      </c>
      <c r="AS82" s="207" t="n">
        <f aca="false">IF(O82=" ",0,-(O82))</f>
        <v>0</v>
      </c>
      <c r="AT82" s="207" t="n">
        <f aca="false">IF(P82=" ",0,-(P82))</f>
        <v>0</v>
      </c>
      <c r="AU82" s="208" t="n">
        <f aca="false">IF(Q82=" ",0,-(Q82))</f>
        <v>0</v>
      </c>
      <c r="AV82" s="161" t="str">
        <f aca="false">_xlfn.TEXTJOIN(",",1,AG82:AO82)</f>
        <v>0,0,-2</v>
      </c>
    </row>
    <row r="83" customFormat="false" ht="16" hidden="false" customHeight="false" outlineLevel="0" collapsed="false">
      <c r="I83" s="192" t="s">
        <v>248</v>
      </c>
      <c r="J83" s="193" t="s">
        <v>248</v>
      </c>
      <c r="K83" s="194" t="s">
        <v>248</v>
      </c>
      <c r="L83" s="193" t="s">
        <v>248</v>
      </c>
      <c r="M83" s="193" t="n">
        <v>9</v>
      </c>
      <c r="N83" s="194" t="n">
        <v>8</v>
      </c>
      <c r="O83" s="193" t="s">
        <v>248</v>
      </c>
      <c r="P83" s="193" t="n">
        <v>6</v>
      </c>
      <c r="Q83" s="194" t="n">
        <v>1</v>
      </c>
      <c r="U83" s="218"/>
      <c r="V83" s="229" t="str">
        <f aca="false">AV87</f>
        <v>6fcd71ef7722e7573d2f607a35cfa48f72b03c4cea135ac31f7ef73a58e50a8a</v>
      </c>
      <c r="W83" s="229"/>
      <c r="X83" s="229"/>
      <c r="Y83" s="229"/>
      <c r="Z83" s="229"/>
      <c r="AA83" s="229"/>
      <c r="AB83" s="229"/>
      <c r="AC83" s="229"/>
      <c r="AD83" s="229"/>
      <c r="AE83" s="229"/>
      <c r="AG83" s="207"/>
      <c r="AH83" s="207"/>
      <c r="AI83" s="207"/>
      <c r="AJ83" s="207"/>
      <c r="AK83" s="207"/>
      <c r="AL83" s="207"/>
      <c r="AM83" s="196" t="n">
        <f aca="false">IF(I83=" ",0,-(I83))</f>
        <v>0</v>
      </c>
      <c r="AN83" s="191" t="n">
        <f aca="false">IF(J83=" ",0,-(J83))</f>
        <v>0</v>
      </c>
      <c r="AO83" s="191" t="n">
        <f aca="false">IF(K83=" ",0,-(K83))</f>
        <v>0</v>
      </c>
      <c r="AP83" s="207" t="n">
        <f aca="false">IF(L83=" ",0,-(L83))</f>
        <v>0</v>
      </c>
      <c r="AQ83" s="207" t="n">
        <f aca="false">IF(M83=" ",0,-(M83))</f>
        <v>-9</v>
      </c>
      <c r="AR83" s="207" t="n">
        <f aca="false">IF(N83=" ",0,-(N83))</f>
        <v>-8</v>
      </c>
      <c r="AS83" s="207" t="n">
        <f aca="false">IF(O83=" ",0,-(O83))</f>
        <v>0</v>
      </c>
      <c r="AT83" s="207" t="n">
        <f aca="false">IF(P83=" ",0,-(P83))</f>
        <v>-6</v>
      </c>
      <c r="AU83" s="208" t="n">
        <f aca="false">IF(Q83=" ",0,-(Q83))</f>
        <v>-1</v>
      </c>
      <c r="AV83" s="161" t="str">
        <f aca="false">_xlfn.TEXTJOIN(",",1,AG83:AO83)</f>
        <v>0,0,0</v>
      </c>
    </row>
    <row r="84" customFormat="false" ht="17" hidden="false" customHeight="false" outlineLevel="0" collapsed="false">
      <c r="I84" s="198" t="n">
        <v>6</v>
      </c>
      <c r="J84" s="199" t="n">
        <v>1</v>
      </c>
      <c r="K84" s="200" t="s">
        <v>248</v>
      </c>
      <c r="L84" s="199" t="s">
        <v>248</v>
      </c>
      <c r="M84" s="199" t="s">
        <v>248</v>
      </c>
      <c r="N84" s="200" t="s">
        <v>248</v>
      </c>
      <c r="O84" s="199" t="s">
        <v>248</v>
      </c>
      <c r="P84" s="199" t="n">
        <v>7</v>
      </c>
      <c r="Q84" s="200" t="s">
        <v>248</v>
      </c>
      <c r="U84" s="218" t="str">
        <f aca="false">U63</f>
        <v>The value of the integrity  key is a sequence of 8 characters selected at a random starting point:</v>
      </c>
      <c r="V84" s="218"/>
      <c r="W84" s="218"/>
      <c r="X84" s="218"/>
      <c r="Y84" s="218"/>
      <c r="Z84" s="218"/>
      <c r="AA84" s="218"/>
      <c r="AB84" s="218"/>
      <c r="AC84" s="228"/>
      <c r="AD84" s="228"/>
      <c r="AE84" s="228"/>
      <c r="AG84" s="207"/>
      <c r="AH84" s="207"/>
      <c r="AI84" s="207"/>
      <c r="AJ84" s="207"/>
      <c r="AK84" s="207"/>
      <c r="AL84" s="207"/>
      <c r="AM84" s="204" t="n">
        <f aca="false">IF(I84=" ",0,-(I84))</f>
        <v>-6</v>
      </c>
      <c r="AN84" s="205" t="n">
        <f aca="false">IF(J84=" ",0,-(J84))</f>
        <v>-1</v>
      </c>
      <c r="AO84" s="205" t="n">
        <f aca="false">IF(K84=" ",0,-(K84))</f>
        <v>0</v>
      </c>
      <c r="AP84" s="211" t="n">
        <f aca="false">IF(L84=" ",0,-(L84))</f>
        <v>0</v>
      </c>
      <c r="AQ84" s="211" t="n">
        <f aca="false">IF(M84=" ",0,-(M84))</f>
        <v>0</v>
      </c>
      <c r="AR84" s="211" t="n">
        <f aca="false">IF(N84=" ",0,-(N84))</f>
        <v>0</v>
      </c>
      <c r="AS84" s="211" t="n">
        <f aca="false">IF(O84=" ",0,-(O84))</f>
        <v>0</v>
      </c>
      <c r="AT84" s="211" t="n">
        <f aca="false">IF(P84=" ",0,-(P84))</f>
        <v>-7</v>
      </c>
      <c r="AU84" s="212" t="n">
        <f aca="false">IF(Q84=" ",0,-(Q84))</f>
        <v>0</v>
      </c>
      <c r="AV84" s="161" t="str">
        <f aca="false">_xlfn.TEXTJOIN(",",1,AG84:AO84)</f>
        <v>-6,-1,0</v>
      </c>
    </row>
    <row r="85" customFormat="false" ht="13" hidden="false" customHeight="false" outlineLevel="0" collapsed="false">
      <c r="V85" s="160" t="str">
        <f aca="false">AV88</f>
        <v>48f72b03</v>
      </c>
      <c r="AU85" s="162" t="str">
        <f aca="false">AU64</f>
        <v>puzzle=</v>
      </c>
      <c r="AV85" s="161" t="str">
        <f aca="false">_xlfn.TEXTJOIN(",",1,AV70:AV84)</f>
        <v>0,-6,0,0,0,0,0,-5,-9,-9,-3,0,-4,-8,0,0,0,0,0,0,0,0,0,-7,-3,0,0,0,-5,0,0,-1,0,0,-4,-6,0,0,0,0,0,-6,0,-9,0,0,-8,-1,-2,0,0,0,0,0,0,0,0,0,-7,0,0,0,0,-8,0,-4,0,0,-1,0,0,0,0,-9,0,0,0,0,0,0,0,0,0,0,0,-7,0,-5,-8,0,0,0,-2,0,0,0,-6,-1,0</v>
      </c>
    </row>
    <row r="86" customFormat="false" ht="13" hidden="false" customHeight="false" outlineLevel="0" collapsed="false">
      <c r="AU86" s="162" t="str">
        <f aca="false">AU65</f>
        <v>int=</v>
      </c>
      <c r="AV86" s="160" t="str">
        <f aca="false">_xlfn.TEXTJOIN("",1,AY70:BM70)</f>
        <v>0-900000-80-6-30-50-800-900000-10-400-4000-20000-80-100-70000-70-600-1000-300000000-500-6-500-4-900000-7-800-1-900-600000000-2000-700-40-10000-500-10-90000-9000-800-60-500000-500-30-90-6-70-200000-10</v>
      </c>
    </row>
    <row r="87" customFormat="false" ht="13" hidden="false" customHeight="false" outlineLevel="0" collapsed="false">
      <c r="AU87" s="162" t="str">
        <f aca="false">AU66</f>
        <v>sha256=</v>
      </c>
      <c r="AV87" s="160" t="s">
        <v>271</v>
      </c>
    </row>
    <row r="88" customFormat="false" ht="13" hidden="false" customHeight="false" outlineLevel="0" collapsed="false">
      <c r="AU88" s="162" t="str">
        <f aca="false">AU67</f>
        <v>selected=</v>
      </c>
      <c r="AV88" s="160" t="str">
        <f aca="false">MID(AV87,RANDBETWEEN(1,LEN(AV87)-8),8)</f>
        <v>48f72b03</v>
      </c>
    </row>
    <row r="90" s="181" customFormat="true" ht="17" hidden="false" customHeight="false" outlineLevel="0" collapsed="false">
      <c r="A90" s="181" t="s">
        <v>254</v>
      </c>
      <c r="B90" s="181" t="n">
        <v>3</v>
      </c>
      <c r="U90" s="160"/>
      <c r="AC90" s="182"/>
      <c r="AD90" s="182"/>
      <c r="AE90" s="182"/>
    </row>
    <row r="91" s="181" customFormat="true" ht="20" hidden="false" customHeight="true" outlineLevel="0" collapsed="false">
      <c r="C91" s="184" t="s">
        <v>248</v>
      </c>
      <c r="D91" s="185" t="s">
        <v>248</v>
      </c>
      <c r="E91" s="186" t="s">
        <v>248</v>
      </c>
      <c r="F91" s="185" t="s">
        <v>248</v>
      </c>
      <c r="G91" s="185" t="n">
        <v>6</v>
      </c>
      <c r="H91" s="186" t="s">
        <v>248</v>
      </c>
      <c r="I91" s="185" t="s">
        <v>248</v>
      </c>
      <c r="J91" s="185" t="s">
        <v>248</v>
      </c>
      <c r="K91" s="186" t="s">
        <v>248</v>
      </c>
      <c r="L91" s="187"/>
      <c r="M91" s="187"/>
      <c r="N91" s="187"/>
      <c r="O91" s="160"/>
      <c r="P91" s="160"/>
      <c r="Q91" s="160"/>
      <c r="R91" s="219"/>
      <c r="T91" s="181" t="s">
        <v>189</v>
      </c>
      <c r="U91" s="181" t="str">
        <f aca="false">CONCATENATE("https://name-of-server.com/dodoku?op=create&amp;level=",B90)</f>
        <v>https://name-of-server.com/dodoku?op=create&amp;level=3</v>
      </c>
      <c r="AC91" s="182"/>
      <c r="AD91" s="182"/>
      <c r="AE91" s="182"/>
      <c r="AG91" s="188" t="n">
        <f aca="false">IF(C91=" ",0,-(C91))</f>
        <v>0</v>
      </c>
      <c r="AH91" s="189" t="n">
        <f aca="false">IF(D91=" ",0,-(D91))</f>
        <v>0</v>
      </c>
      <c r="AI91" s="189" t="n">
        <f aca="false">IF(E91=" ",0,-(E91))</f>
        <v>0</v>
      </c>
      <c r="AJ91" s="189" t="n">
        <f aca="false">IF(F91=" ",0,-(F91))</f>
        <v>0</v>
      </c>
      <c r="AK91" s="189" t="n">
        <f aca="false">IF(G91=" ",0,-(G91))</f>
        <v>-6</v>
      </c>
      <c r="AL91" s="189" t="n">
        <f aca="false">IF(H91=" ",0,-(H91))</f>
        <v>0</v>
      </c>
      <c r="AM91" s="189" t="n">
        <f aca="false">IF(I91=" ",0,-(I91))</f>
        <v>0</v>
      </c>
      <c r="AN91" s="189" t="n">
        <f aca="false">IF(J91=" ",0,-(J91))</f>
        <v>0</v>
      </c>
      <c r="AO91" s="190" t="n">
        <f aca="false">IF(K91=" ",0,-(K91))</f>
        <v>0</v>
      </c>
      <c r="AP91" s="191"/>
      <c r="AQ91" s="191"/>
      <c r="AR91" s="191"/>
      <c r="AS91" s="191"/>
      <c r="AT91" s="191"/>
      <c r="AU91" s="191"/>
      <c r="AV91" s="161" t="str">
        <f aca="false">_xlfn.TEXTJOIN(",",1,AG91:AO91)</f>
        <v>0,0,0,0,-6,0,0,0,0</v>
      </c>
      <c r="AY91" s="181" t="str">
        <f aca="false">_xlfn.TEXTJOIN("",1,AG91:AG105)</f>
        <v>0000-90000</v>
      </c>
      <c r="AZ91" s="181" t="str">
        <f aca="false">_xlfn.TEXTJOIN("",1,AH91:AH105)</f>
        <v>000-50-8000</v>
      </c>
      <c r="BA91" s="181" t="str">
        <f aca="false">_xlfn.TEXTJOIN("",1,AI91:AI105)</f>
        <v>00-9-20-3-100</v>
      </c>
      <c r="BB91" s="181" t="str">
        <f aca="false">_xlfn.TEXTJOIN("",1,AJ91:AJ105)</f>
        <v>0-4-70-50-2-60</v>
      </c>
      <c r="BC91" s="181" t="str">
        <f aca="false">_xlfn.TEXTJOIN("",1,AK91:AK105)</f>
        <v>-600-70-400-5</v>
      </c>
      <c r="BD91" s="181" t="str">
        <f aca="false">_xlfn.TEXTJOIN("",1,AL91:AL105)</f>
        <v>0-9-50-20-8-40</v>
      </c>
      <c r="BE91" s="181" t="str">
        <f aca="false">_xlfn.TEXTJOIN("",1,AM91:AM105)</f>
        <v>00-1-80-70000-20000</v>
      </c>
      <c r="BF91" s="181" t="str">
        <f aca="false">_xlfn.TEXTJOIN("",1,AN91:AN105)</f>
        <v>000-90-2000-90-4000</v>
      </c>
      <c r="BG91" s="181" t="str">
        <f aca="false">_xlfn.TEXTJOIN("",1,AO91:AO105)</f>
        <v>0000-40000-80-3-700</v>
      </c>
      <c r="BH91" s="181" t="str">
        <f aca="false">_xlfn.TEXTJOIN("",1,AP91:AP105)</f>
        <v>0-8-10-70-3-40</v>
      </c>
      <c r="BI91" s="181" t="str">
        <f aca="false">_xlfn.TEXTJOIN("",1,AQ91:AQ105)</f>
        <v>-300-50-800-6</v>
      </c>
      <c r="BJ91" s="181" t="str">
        <f aca="false">_xlfn.TEXTJOIN("",1,AR91:AR105)</f>
        <v>0-7-60-10-5-20</v>
      </c>
      <c r="BK91" s="181" t="str">
        <f aca="false">_xlfn.TEXTJOIN("",1,AS91:AS105)</f>
        <v>00-3-10-6-900</v>
      </c>
      <c r="BL91" s="181" t="str">
        <f aca="false">_xlfn.TEXTJOIN("",1,AT91:AT105)</f>
        <v>000-20-5000</v>
      </c>
      <c r="BM91" s="181" t="str">
        <f aca="false">_xlfn.TEXTJOIN("",1,AU91:AU105)</f>
        <v>0000-30000</v>
      </c>
    </row>
    <row r="92" s="181" customFormat="true" ht="20" hidden="false" customHeight="true" outlineLevel="0" collapsed="false">
      <c r="C92" s="192" t="s">
        <v>248</v>
      </c>
      <c r="D92" s="193" t="s">
        <v>248</v>
      </c>
      <c r="E92" s="194" t="s">
        <v>248</v>
      </c>
      <c r="F92" s="193" t="n">
        <v>4</v>
      </c>
      <c r="G92" s="193" t="s">
        <v>248</v>
      </c>
      <c r="H92" s="194" t="n">
        <v>9</v>
      </c>
      <c r="I92" s="193" t="s">
        <v>248</v>
      </c>
      <c r="J92" s="193" t="s">
        <v>248</v>
      </c>
      <c r="K92" s="194" t="s">
        <v>248</v>
      </c>
      <c r="L92" s="187"/>
      <c r="M92" s="187"/>
      <c r="N92" s="187"/>
      <c r="O92" s="160"/>
      <c r="P92" s="160"/>
      <c r="Q92" s="160"/>
      <c r="R92" s="219"/>
      <c r="T92" s="181" t="s">
        <v>255</v>
      </c>
      <c r="U92" s="181" t="s">
        <v>256</v>
      </c>
      <c r="AC92" s="182"/>
      <c r="AD92" s="182"/>
      <c r="AE92" s="182"/>
      <c r="AG92" s="196" t="n">
        <f aca="false">IF(C92=" ",0,-(C92))</f>
        <v>0</v>
      </c>
      <c r="AH92" s="191" t="n">
        <f aca="false">IF(D92=" ",0,-(D92))</f>
        <v>0</v>
      </c>
      <c r="AI92" s="191" t="n">
        <f aca="false">IF(E92=" ",0,-(E92))</f>
        <v>0</v>
      </c>
      <c r="AJ92" s="191" t="n">
        <f aca="false">IF(F92=" ",0,-(F92))</f>
        <v>-4</v>
      </c>
      <c r="AK92" s="191" t="n">
        <f aca="false">IF(G92=" ",0,-(G92))</f>
        <v>0</v>
      </c>
      <c r="AL92" s="191" t="n">
        <f aca="false">IF(H92=" ",0,-(H92))</f>
        <v>-9</v>
      </c>
      <c r="AM92" s="191" t="n">
        <f aca="false">IF(I92=" ",0,-(I92))</f>
        <v>0</v>
      </c>
      <c r="AN92" s="191" t="n">
        <f aca="false">IF(J92=" ",0,-(J92))</f>
        <v>0</v>
      </c>
      <c r="AO92" s="197" t="n">
        <f aca="false">IF(K92=" ",0,-(K92))</f>
        <v>0</v>
      </c>
      <c r="AP92" s="191"/>
      <c r="AQ92" s="191"/>
      <c r="AR92" s="191"/>
      <c r="AS92" s="191"/>
      <c r="AT92" s="191"/>
      <c r="AU92" s="191"/>
      <c r="AV92" s="161" t="str">
        <f aca="false">_xlfn.TEXTJOIN(",",1,AG92:AO92)</f>
        <v>0,0,0,-4,0,-9,0,0,0</v>
      </c>
    </row>
    <row r="93" s="181" customFormat="true" ht="20" hidden="false" customHeight="true" outlineLevel="0" collapsed="false">
      <c r="C93" s="198" t="s">
        <v>248</v>
      </c>
      <c r="D93" s="199" t="s">
        <v>248</v>
      </c>
      <c r="E93" s="200" t="n">
        <v>9</v>
      </c>
      <c r="F93" s="199" t="n">
        <v>7</v>
      </c>
      <c r="G93" s="199" t="s">
        <v>248</v>
      </c>
      <c r="H93" s="200" t="n">
        <v>5</v>
      </c>
      <c r="I93" s="199" t="n">
        <v>1</v>
      </c>
      <c r="J93" s="199" t="s">
        <v>248</v>
      </c>
      <c r="K93" s="200" t="s">
        <v>248</v>
      </c>
      <c r="L93" s="160"/>
      <c r="M93" s="160"/>
      <c r="N93" s="160"/>
      <c r="O93" s="160"/>
      <c r="P93" s="160"/>
      <c r="Q93" s="160"/>
      <c r="R93" s="219"/>
      <c r="U93" s="220" t="s">
        <v>257</v>
      </c>
      <c r="V93" s="221" t="str">
        <f aca="false">_xlfn.CONCAT("[",AV106,"]")</f>
        <v>[0,0,0,0,-6,0,0,0,0,0,0,0,-4,0,-9,0,0,0,0,0,-9,-7,0,-5,-1,0,0,0,-5,-2,0,-7,0,-8,-9,0,-9,0,0,-5,0,-2,0,0,-4,0,-8,-3,0,-4,0,-7,-2,0,0,0,-1,-2,0,-8,0,0,0,0,0,0,-6,0,-4,0,0,0,0,0,0,0,-5,0,0,0,0,0,-9,-8,-2,0,0,0,-4,-3,0,0,-7,0,0,0,0,0,0]</v>
      </c>
      <c r="W93" s="221"/>
      <c r="X93" s="221"/>
      <c r="Y93" s="221"/>
      <c r="Z93" s="221"/>
      <c r="AA93" s="221"/>
      <c r="AB93" s="221"/>
      <c r="AC93" s="221"/>
      <c r="AD93" s="221"/>
      <c r="AE93" s="222"/>
      <c r="AF93" s="222"/>
      <c r="AG93" s="196" t="n">
        <f aca="false">IF(C93=" ",0,-(C93))</f>
        <v>0</v>
      </c>
      <c r="AH93" s="191" t="n">
        <f aca="false">IF(D93=" ",0,-(D93))</f>
        <v>0</v>
      </c>
      <c r="AI93" s="191" t="n">
        <f aca="false">IF(E93=" ",0,-(E93))</f>
        <v>-9</v>
      </c>
      <c r="AJ93" s="191" t="n">
        <f aca="false">IF(F93=" ",0,-(F93))</f>
        <v>-7</v>
      </c>
      <c r="AK93" s="191" t="n">
        <f aca="false">IF(G93=" ",0,-(G93))</f>
        <v>0</v>
      </c>
      <c r="AL93" s="191" t="n">
        <f aca="false">IF(H93=" ",0,-(H93))</f>
        <v>-5</v>
      </c>
      <c r="AM93" s="191" t="n">
        <f aca="false">IF(I93=" ",0,-(I93))</f>
        <v>-1</v>
      </c>
      <c r="AN93" s="191" t="n">
        <f aca="false">IF(J93=" ",0,-(J93))</f>
        <v>0</v>
      </c>
      <c r="AO93" s="197" t="n">
        <f aca="false">IF(K93=" ",0,-(K93))</f>
        <v>0</v>
      </c>
      <c r="AP93" s="191"/>
      <c r="AQ93" s="191"/>
      <c r="AR93" s="191"/>
      <c r="AS93" s="191"/>
      <c r="AT93" s="191"/>
      <c r="AU93" s="191"/>
      <c r="AV93" s="161" t="str">
        <f aca="false">_xlfn.TEXTJOIN(",",1,AG93:AO93)</f>
        <v>0,0,-9,-7,0,-5,-1,0,0</v>
      </c>
    </row>
    <row r="94" s="181" customFormat="true" ht="20" hidden="false" customHeight="true" outlineLevel="0" collapsed="false">
      <c r="C94" s="192" t="s">
        <v>248</v>
      </c>
      <c r="D94" s="193" t="n">
        <v>5</v>
      </c>
      <c r="E94" s="194" t="n">
        <v>2</v>
      </c>
      <c r="F94" s="193" t="s">
        <v>248</v>
      </c>
      <c r="G94" s="193" t="n">
        <v>7</v>
      </c>
      <c r="H94" s="194" t="s">
        <v>248</v>
      </c>
      <c r="I94" s="193" t="n">
        <v>8</v>
      </c>
      <c r="J94" s="193" t="n">
        <v>9</v>
      </c>
      <c r="K94" s="194" t="s">
        <v>248</v>
      </c>
      <c r="L94" s="160"/>
      <c r="M94" s="160"/>
      <c r="N94" s="160"/>
      <c r="O94" s="160"/>
      <c r="P94" s="160"/>
      <c r="Q94" s="160"/>
      <c r="R94" s="219"/>
      <c r="U94" s="220"/>
      <c r="V94" s="221"/>
      <c r="W94" s="221"/>
      <c r="X94" s="221"/>
      <c r="Y94" s="221"/>
      <c r="Z94" s="221"/>
      <c r="AA94" s="221"/>
      <c r="AB94" s="221"/>
      <c r="AC94" s="221"/>
      <c r="AD94" s="221"/>
      <c r="AE94" s="222"/>
      <c r="AF94" s="222"/>
      <c r="AG94" s="196" t="n">
        <f aca="false">IF(C94=" ",0,-(C94))</f>
        <v>0</v>
      </c>
      <c r="AH94" s="191" t="n">
        <f aca="false">IF(D94=" ",0,-(D94))</f>
        <v>-5</v>
      </c>
      <c r="AI94" s="191" t="n">
        <f aca="false">IF(E94=" ",0,-(E94))</f>
        <v>-2</v>
      </c>
      <c r="AJ94" s="191" t="n">
        <f aca="false">IF(F94=" ",0,-(F94))</f>
        <v>0</v>
      </c>
      <c r="AK94" s="191" t="n">
        <f aca="false">IF(G94=" ",0,-(G94))</f>
        <v>-7</v>
      </c>
      <c r="AL94" s="191" t="n">
        <f aca="false">IF(H94=" ",0,-(H94))</f>
        <v>0</v>
      </c>
      <c r="AM94" s="191" t="n">
        <f aca="false">IF(I94=" ",0,-(I94))</f>
        <v>-8</v>
      </c>
      <c r="AN94" s="191" t="n">
        <f aca="false">IF(J94=" ",0,-(J94))</f>
        <v>-9</v>
      </c>
      <c r="AO94" s="197" t="n">
        <f aca="false">IF(K94=" ",0,-(K94))</f>
        <v>0</v>
      </c>
      <c r="AP94" s="191"/>
      <c r="AQ94" s="191"/>
      <c r="AR94" s="191"/>
      <c r="AS94" s="191"/>
      <c r="AT94" s="191"/>
      <c r="AU94" s="191"/>
      <c r="AV94" s="161" t="str">
        <f aca="false">_xlfn.TEXTJOIN(",",1,AG94:AO94)</f>
        <v>0,-5,-2,0,-7,0,-8,-9,0</v>
      </c>
    </row>
    <row r="95" s="181" customFormat="true" ht="20" hidden="false" customHeight="true" outlineLevel="0" collapsed="false">
      <c r="C95" s="192" t="n">
        <v>9</v>
      </c>
      <c r="D95" s="193" t="s">
        <v>248</v>
      </c>
      <c r="E95" s="194" t="s">
        <v>248</v>
      </c>
      <c r="F95" s="193" t="n">
        <v>5</v>
      </c>
      <c r="G95" s="193" t="s">
        <v>248</v>
      </c>
      <c r="H95" s="194" t="n">
        <v>2</v>
      </c>
      <c r="I95" s="193" t="s">
        <v>248</v>
      </c>
      <c r="J95" s="193" t="s">
        <v>248</v>
      </c>
      <c r="K95" s="194" t="n">
        <v>4</v>
      </c>
      <c r="L95" s="160"/>
      <c r="M95" s="160"/>
      <c r="N95" s="160"/>
      <c r="O95" s="160"/>
      <c r="P95" s="160"/>
      <c r="Q95" s="160"/>
      <c r="R95" s="219"/>
      <c r="U95" s="220" t="s">
        <v>258</v>
      </c>
      <c r="V95" s="223" t="str">
        <f aca="false">CONCATENATE("'",AV109,"'")</f>
        <v>'72835ffe'</v>
      </c>
      <c r="AC95" s="182"/>
      <c r="AD95" s="182"/>
      <c r="AE95" s="182"/>
      <c r="AG95" s="196" t="n">
        <f aca="false">IF(C95=" ",0,-(C95))</f>
        <v>-9</v>
      </c>
      <c r="AH95" s="191" t="n">
        <f aca="false">IF(D95=" ",0,-(D95))</f>
        <v>0</v>
      </c>
      <c r="AI95" s="191" t="n">
        <f aca="false">IF(E95=" ",0,-(E95))</f>
        <v>0</v>
      </c>
      <c r="AJ95" s="191" t="n">
        <f aca="false">IF(F95=" ",0,-(F95))</f>
        <v>-5</v>
      </c>
      <c r="AK95" s="191" t="n">
        <f aca="false">IF(G95=" ",0,-(G95))</f>
        <v>0</v>
      </c>
      <c r="AL95" s="191" t="n">
        <f aca="false">IF(H95=" ",0,-(H95))</f>
        <v>-2</v>
      </c>
      <c r="AM95" s="191" t="n">
        <f aca="false">IF(I95=" ",0,-(I95))</f>
        <v>0</v>
      </c>
      <c r="AN95" s="191" t="n">
        <f aca="false">IF(J95=" ",0,-(J95))</f>
        <v>0</v>
      </c>
      <c r="AO95" s="197" t="n">
        <f aca="false">IF(K95=" ",0,-(K95))</f>
        <v>-4</v>
      </c>
      <c r="AP95" s="191"/>
      <c r="AQ95" s="191"/>
      <c r="AR95" s="191"/>
      <c r="AS95" s="191"/>
      <c r="AT95" s="191"/>
      <c r="AU95" s="191"/>
      <c r="AV95" s="161" t="str">
        <f aca="false">_xlfn.TEXTJOIN(",",1,AG95:AO95)</f>
        <v>-9,0,0,-5,0,-2,0,0,-4</v>
      </c>
    </row>
    <row r="96" s="181" customFormat="true" ht="20" hidden="false" customHeight="true" outlineLevel="0" collapsed="false">
      <c r="C96" s="198" t="s">
        <v>248</v>
      </c>
      <c r="D96" s="199" t="n">
        <v>8</v>
      </c>
      <c r="E96" s="200" t="n">
        <v>3</v>
      </c>
      <c r="F96" s="199" t="s">
        <v>248</v>
      </c>
      <c r="G96" s="199" t="n">
        <v>4</v>
      </c>
      <c r="H96" s="200" t="s">
        <v>248</v>
      </c>
      <c r="I96" s="199" t="n">
        <v>7</v>
      </c>
      <c r="J96" s="199" t="n">
        <v>2</v>
      </c>
      <c r="K96" s="200" t="s">
        <v>248</v>
      </c>
      <c r="L96" s="160"/>
      <c r="M96" s="160"/>
      <c r="N96" s="160"/>
      <c r="O96" s="160"/>
      <c r="P96" s="160"/>
      <c r="Q96" s="160"/>
      <c r="R96" s="219"/>
      <c r="U96" s="220" t="s">
        <v>259</v>
      </c>
      <c r="V96" s="223" t="s">
        <v>260</v>
      </c>
      <c r="AC96" s="182"/>
      <c r="AD96" s="182"/>
      <c r="AE96" s="182"/>
      <c r="AG96" s="196" t="n">
        <f aca="false">IF(C96=" ",0,-(C96))</f>
        <v>0</v>
      </c>
      <c r="AH96" s="191" t="n">
        <f aca="false">IF(D96=" ",0,-(D96))</f>
        <v>-8</v>
      </c>
      <c r="AI96" s="191" t="n">
        <f aca="false">IF(E96=" ",0,-(E96))</f>
        <v>-3</v>
      </c>
      <c r="AJ96" s="191" t="n">
        <f aca="false">IF(F96=" ",0,-(F96))</f>
        <v>0</v>
      </c>
      <c r="AK96" s="191" t="n">
        <f aca="false">IF(G96=" ",0,-(G96))</f>
        <v>-4</v>
      </c>
      <c r="AL96" s="191" t="n">
        <f aca="false">IF(H96=" ",0,-(H96))</f>
        <v>0</v>
      </c>
      <c r="AM96" s="191" t="n">
        <f aca="false">IF(I96=" ",0,-(I96))</f>
        <v>-7</v>
      </c>
      <c r="AN96" s="191" t="n">
        <f aca="false">IF(J96=" ",0,-(J96))</f>
        <v>-2</v>
      </c>
      <c r="AO96" s="197" t="n">
        <f aca="false">IF(K96=" ",0,-(K96))</f>
        <v>0</v>
      </c>
      <c r="AP96" s="191"/>
      <c r="AQ96" s="191"/>
      <c r="AR96" s="191"/>
      <c r="AS96" s="191"/>
      <c r="AT96" s="191"/>
      <c r="AU96" s="191"/>
      <c r="AV96" s="161" t="str">
        <f aca="false">_xlfn.TEXTJOIN(",",1,AG96:AO96)</f>
        <v>0,-8,-3,0,-4,0,-7,-2,0</v>
      </c>
    </row>
    <row r="97" s="181" customFormat="true" ht="20" hidden="false" customHeight="true" outlineLevel="0" collapsed="false">
      <c r="C97" s="192" t="s">
        <v>248</v>
      </c>
      <c r="D97" s="193" t="s">
        <v>248</v>
      </c>
      <c r="E97" s="194" t="n">
        <v>1</v>
      </c>
      <c r="F97" s="193" t="n">
        <v>2</v>
      </c>
      <c r="G97" s="193" t="s">
        <v>248</v>
      </c>
      <c r="H97" s="194" t="n">
        <v>8</v>
      </c>
      <c r="I97" s="184" t="s">
        <v>248</v>
      </c>
      <c r="J97" s="184" t="s">
        <v>248</v>
      </c>
      <c r="K97" s="186" t="s">
        <v>248</v>
      </c>
      <c r="L97" s="185" t="s">
        <v>248</v>
      </c>
      <c r="M97" s="185" t="n">
        <v>3</v>
      </c>
      <c r="N97" s="186" t="s">
        <v>248</v>
      </c>
      <c r="O97" s="185" t="s">
        <v>248</v>
      </c>
      <c r="P97" s="185" t="s">
        <v>248</v>
      </c>
      <c r="Q97" s="186" t="s">
        <v>248</v>
      </c>
      <c r="R97" s="219"/>
      <c r="T97" s="160"/>
      <c r="U97" s="181" t="s">
        <v>261</v>
      </c>
      <c r="AC97" s="182"/>
      <c r="AD97" s="182"/>
      <c r="AE97" s="182"/>
      <c r="AG97" s="196" t="n">
        <f aca="false">IF(C97=" ",0,-(C97))</f>
        <v>0</v>
      </c>
      <c r="AH97" s="191" t="n">
        <f aca="false">IF(D97=" ",0,-(D97))</f>
        <v>0</v>
      </c>
      <c r="AI97" s="191" t="n">
        <f aca="false">IF(E97=" ",0,-(E97))</f>
        <v>-1</v>
      </c>
      <c r="AJ97" s="191" t="n">
        <f aca="false">IF(F97=" ",0,-(F97))</f>
        <v>-2</v>
      </c>
      <c r="AK97" s="191" t="n">
        <f aca="false">IF(G97=" ",0,-(G97))</f>
        <v>0</v>
      </c>
      <c r="AL97" s="191" t="n">
        <f aca="false">IF(H97=" ",0,-(H97))</f>
        <v>-8</v>
      </c>
      <c r="AM97" s="188" t="n">
        <f aca="false">IF(I97=" ",0,-(I97))</f>
        <v>0</v>
      </c>
      <c r="AN97" s="189" t="n">
        <f aca="false">IF(J97=" ",0,-(J97))</f>
        <v>0</v>
      </c>
      <c r="AO97" s="190" t="n">
        <f aca="false">IF(K97=" ",0,-(K97))</f>
        <v>0</v>
      </c>
      <c r="AP97" s="189" t="n">
        <f aca="false">IF(L97=" ",0,-(L97))</f>
        <v>0</v>
      </c>
      <c r="AQ97" s="189" t="n">
        <f aca="false">IF(M97=" ",0,-(M97))</f>
        <v>-3</v>
      </c>
      <c r="AR97" s="189" t="n">
        <f aca="false">IF(N97=" ",0,-(N97))</f>
        <v>0</v>
      </c>
      <c r="AS97" s="189" t="n">
        <f aca="false">IF(O97=" ",0,-(O97))</f>
        <v>0</v>
      </c>
      <c r="AT97" s="189" t="n">
        <f aca="false">IF(P97=" ",0,-(P97))</f>
        <v>0</v>
      </c>
      <c r="AU97" s="190" t="n">
        <f aca="false">IF(Q97=" ",0,-(Q97))</f>
        <v>0</v>
      </c>
      <c r="AV97" s="161" t="str">
        <f aca="false">_xlfn.TEXTJOIN(",",1,AG97:AO97)</f>
        <v>0,0,-1,-2,0,-8,0,0,0</v>
      </c>
    </row>
    <row r="98" s="181" customFormat="true" ht="20" hidden="false" customHeight="true" outlineLevel="0" collapsed="false">
      <c r="C98" s="192" t="s">
        <v>248</v>
      </c>
      <c r="D98" s="193" t="s">
        <v>248</v>
      </c>
      <c r="E98" s="194" t="s">
        <v>248</v>
      </c>
      <c r="F98" s="193" t="n">
        <v>6</v>
      </c>
      <c r="G98" s="193" t="s">
        <v>248</v>
      </c>
      <c r="H98" s="194" t="n">
        <v>4</v>
      </c>
      <c r="I98" s="192" t="s">
        <v>248</v>
      </c>
      <c r="J98" s="193" t="s">
        <v>248</v>
      </c>
      <c r="K98" s="194" t="s">
        <v>248</v>
      </c>
      <c r="L98" s="193" t="n">
        <v>8</v>
      </c>
      <c r="M98" s="193" t="s">
        <v>248</v>
      </c>
      <c r="N98" s="194" t="n">
        <v>7</v>
      </c>
      <c r="O98" s="193" t="s">
        <v>248</v>
      </c>
      <c r="P98" s="193" t="s">
        <v>248</v>
      </c>
      <c r="Q98" s="194" t="s">
        <v>248</v>
      </c>
      <c r="R98" s="219"/>
      <c r="T98" s="160"/>
      <c r="AC98" s="182"/>
      <c r="AD98" s="182"/>
      <c r="AE98" s="182"/>
      <c r="AG98" s="196" t="n">
        <f aca="false">IF(C98=" ",0,-(C98))</f>
        <v>0</v>
      </c>
      <c r="AH98" s="191" t="n">
        <f aca="false">IF(D98=" ",0,-(D98))</f>
        <v>0</v>
      </c>
      <c r="AI98" s="191" t="n">
        <f aca="false">IF(E98=" ",0,-(E98))</f>
        <v>0</v>
      </c>
      <c r="AJ98" s="191" t="n">
        <f aca="false">IF(F98=" ",0,-(F98))</f>
        <v>-6</v>
      </c>
      <c r="AK98" s="191" t="n">
        <f aca="false">IF(G98=" ",0,-(G98))</f>
        <v>0</v>
      </c>
      <c r="AL98" s="191" t="n">
        <f aca="false">IF(H98=" ",0,-(H98))</f>
        <v>-4</v>
      </c>
      <c r="AM98" s="196" t="n">
        <f aca="false">IF(I98=" ",0,-(I98))</f>
        <v>0</v>
      </c>
      <c r="AN98" s="191" t="n">
        <f aca="false">IF(J98=" ",0,-(J98))</f>
        <v>0</v>
      </c>
      <c r="AO98" s="197" t="n">
        <f aca="false">IF(K98=" ",0,-(K98))</f>
        <v>0</v>
      </c>
      <c r="AP98" s="191" t="n">
        <f aca="false">IF(L98=" ",0,-(L98))</f>
        <v>-8</v>
      </c>
      <c r="AQ98" s="191" t="n">
        <f aca="false">IF(M98=" ",0,-(M98))</f>
        <v>0</v>
      </c>
      <c r="AR98" s="191" t="n">
        <f aca="false">IF(N98=" ",0,-(N98))</f>
        <v>-7</v>
      </c>
      <c r="AS98" s="191" t="n">
        <f aca="false">IF(O98=" ",0,-(O98))</f>
        <v>0</v>
      </c>
      <c r="AT98" s="191" t="n">
        <f aca="false">IF(P98=" ",0,-(P98))</f>
        <v>0</v>
      </c>
      <c r="AU98" s="197" t="n">
        <f aca="false">IF(Q98=" ",0,-(Q98))</f>
        <v>0</v>
      </c>
      <c r="AV98" s="161" t="str">
        <f aca="false">_xlfn.TEXTJOIN(",",1,AG98:AO98)</f>
        <v>0,0,0,-6,0,-4,0,0,0</v>
      </c>
    </row>
    <row r="99" s="181" customFormat="true" ht="20" hidden="false" customHeight="true" outlineLevel="0" collapsed="false">
      <c r="C99" s="198" t="s">
        <v>248</v>
      </c>
      <c r="D99" s="199" t="s">
        <v>248</v>
      </c>
      <c r="E99" s="200" t="s">
        <v>248</v>
      </c>
      <c r="F99" s="199" t="s">
        <v>248</v>
      </c>
      <c r="G99" s="199" t="n">
        <v>5</v>
      </c>
      <c r="H99" s="200" t="s">
        <v>248</v>
      </c>
      <c r="I99" s="198" t="s">
        <v>248</v>
      </c>
      <c r="J99" s="199" t="s">
        <v>248</v>
      </c>
      <c r="K99" s="200" t="s">
        <v>248</v>
      </c>
      <c r="L99" s="199" t="n">
        <v>1</v>
      </c>
      <c r="M99" s="199" t="s">
        <v>248</v>
      </c>
      <c r="N99" s="200" t="n">
        <v>6</v>
      </c>
      <c r="O99" s="199" t="n">
        <v>3</v>
      </c>
      <c r="P99" s="199" t="s">
        <v>248</v>
      </c>
      <c r="Q99" s="200" t="s">
        <v>248</v>
      </c>
      <c r="R99" s="219"/>
      <c r="T99" s="218" t="s">
        <v>262</v>
      </c>
      <c r="U99" s="224" t="str">
        <f aca="false">U78</f>
        <v>The integrity value is calculated first as a concatenation of the cells in column-major order:</v>
      </c>
      <c r="V99" s="224"/>
      <c r="W99" s="224"/>
      <c r="X99" s="224"/>
      <c r="Y99" s="224"/>
      <c r="Z99" s="224"/>
      <c r="AA99" s="224"/>
      <c r="AB99" s="224"/>
      <c r="AC99" s="224"/>
      <c r="AD99" s="224"/>
      <c r="AE99" s="224"/>
      <c r="AF99" s="225"/>
      <c r="AG99" s="204" t="n">
        <f aca="false">IF(C99=" ",0,-(C99))</f>
        <v>0</v>
      </c>
      <c r="AH99" s="205" t="n">
        <f aca="false">IF(D99=" ",0,-(D99))</f>
        <v>0</v>
      </c>
      <c r="AI99" s="205" t="n">
        <f aca="false">IF(E99=" ",0,-(E99))</f>
        <v>0</v>
      </c>
      <c r="AJ99" s="205" t="n">
        <f aca="false">IF(F99=" ",0,-(F99))</f>
        <v>0</v>
      </c>
      <c r="AK99" s="205" t="n">
        <f aca="false">IF(G99=" ",0,-(G99))</f>
        <v>-5</v>
      </c>
      <c r="AL99" s="205" t="n">
        <f aca="false">IF(H99=" ",0,-(H99))</f>
        <v>0</v>
      </c>
      <c r="AM99" s="204" t="n">
        <f aca="false">IF(I99=" ",0,-(I99))</f>
        <v>0</v>
      </c>
      <c r="AN99" s="205" t="n">
        <f aca="false">IF(J99=" ",0,-(J99))</f>
        <v>0</v>
      </c>
      <c r="AO99" s="206" t="n">
        <f aca="false">IF(K99=" ",0,-(K99))</f>
        <v>0</v>
      </c>
      <c r="AP99" s="191" t="n">
        <f aca="false">IF(L99=" ",0,-(L99))</f>
        <v>-1</v>
      </c>
      <c r="AQ99" s="191" t="n">
        <f aca="false">IF(M99=" ",0,-(M99))</f>
        <v>0</v>
      </c>
      <c r="AR99" s="191" t="n">
        <f aca="false">IF(N99=" ",0,-(N99))</f>
        <v>-6</v>
      </c>
      <c r="AS99" s="191" t="n">
        <f aca="false">IF(O99=" ",0,-(O99))</f>
        <v>-3</v>
      </c>
      <c r="AT99" s="191" t="n">
        <f aca="false">IF(P99=" ",0,-(P99))</f>
        <v>0</v>
      </c>
      <c r="AU99" s="197" t="n">
        <f aca="false">IF(Q99=" ",0,-(Q99))</f>
        <v>0</v>
      </c>
      <c r="AV99" s="161" t="str">
        <f aca="false">_xlfn.TEXTJOIN(",",1,AG99:AO99)</f>
        <v>0,0,0,0,-5,0,0,0,0</v>
      </c>
    </row>
    <row r="100" customFormat="false" ht="16" hidden="false" customHeight="false" outlineLevel="0" collapsed="false">
      <c r="I100" s="192" t="s">
        <v>248</v>
      </c>
      <c r="J100" s="193" t="n">
        <v>9</v>
      </c>
      <c r="K100" s="194" t="n">
        <v>8</v>
      </c>
      <c r="L100" s="193" t="s">
        <v>248</v>
      </c>
      <c r="M100" s="193" t="n">
        <v>5</v>
      </c>
      <c r="N100" s="194" t="s">
        <v>248</v>
      </c>
      <c r="O100" s="193" t="n">
        <v>1</v>
      </c>
      <c r="P100" s="193" t="n">
        <v>2</v>
      </c>
      <c r="Q100" s="194" t="s">
        <v>248</v>
      </c>
      <c r="U100" s="226"/>
      <c r="V100" s="227" t="str">
        <f aca="false">AV107</f>
        <v>0000-90000000-50-800000-9-20-3-1000-4-70-50-2-60-600-70-400-50-9-50-20-8-4000-1-80-70000-20000000-90-2000-90-40000000-40000-80-3-7000-8-10-70-3-40-300-50-800-60-7-60-10-5-2000-3-10-6-900000-20-50000000-30000</v>
      </c>
      <c r="W100" s="227"/>
      <c r="X100" s="227"/>
      <c r="Y100" s="227"/>
      <c r="Z100" s="227"/>
      <c r="AA100" s="227"/>
      <c r="AB100" s="227"/>
      <c r="AC100" s="227"/>
      <c r="AD100" s="227"/>
      <c r="AE100" s="224"/>
      <c r="AF100" s="225"/>
      <c r="AG100" s="191"/>
      <c r="AH100" s="207"/>
      <c r="AI100" s="207"/>
      <c r="AJ100" s="207"/>
      <c r="AK100" s="207"/>
      <c r="AL100" s="207"/>
      <c r="AM100" s="196" t="n">
        <f aca="false">IF(I100=" ",0,-(I100))</f>
        <v>0</v>
      </c>
      <c r="AN100" s="191" t="n">
        <f aca="false">IF(J100=" ",0,-(J100))</f>
        <v>-9</v>
      </c>
      <c r="AO100" s="191" t="n">
        <f aca="false">IF(K100=" ",0,-(K100))</f>
        <v>-8</v>
      </c>
      <c r="AP100" s="191" t="n">
        <f aca="false">IF(L100=" ",0,-(L100))</f>
        <v>0</v>
      </c>
      <c r="AQ100" s="207" t="n">
        <f aca="false">IF(M100=" ",0,-(M100))</f>
        <v>-5</v>
      </c>
      <c r="AR100" s="207" t="n">
        <f aca="false">IF(N100=" ",0,-(N100))</f>
        <v>0</v>
      </c>
      <c r="AS100" s="207" t="n">
        <f aca="false">IF(O100=" ",0,-(O100))</f>
        <v>-1</v>
      </c>
      <c r="AT100" s="207" t="n">
        <f aca="false">IF(P100=" ",0,-(P100))</f>
        <v>-2</v>
      </c>
      <c r="AU100" s="208" t="n">
        <f aca="false">IF(Q100=" ",0,-(Q100))</f>
        <v>0</v>
      </c>
      <c r="AV100" s="161" t="str">
        <f aca="false">_xlfn.TEXTJOIN(",",1,AG100:AO100)</f>
        <v>0,-9,-8</v>
      </c>
    </row>
    <row r="101" customFormat="false" ht="16" hidden="false" customHeight="false" outlineLevel="0" collapsed="false">
      <c r="I101" s="192" t="n">
        <v>2</v>
      </c>
      <c r="J101" s="193" t="s">
        <v>248</v>
      </c>
      <c r="K101" s="194" t="s">
        <v>248</v>
      </c>
      <c r="L101" s="193" t="n">
        <v>7</v>
      </c>
      <c r="M101" s="193" t="s">
        <v>248</v>
      </c>
      <c r="N101" s="194" t="n">
        <v>1</v>
      </c>
      <c r="O101" s="193" t="s">
        <v>248</v>
      </c>
      <c r="P101" s="193" t="s">
        <v>248</v>
      </c>
      <c r="Q101" s="194" t="n">
        <v>3</v>
      </c>
      <c r="U101" s="226"/>
      <c r="V101" s="227"/>
      <c r="W101" s="227"/>
      <c r="X101" s="227"/>
      <c r="Y101" s="227"/>
      <c r="Z101" s="227"/>
      <c r="AA101" s="227"/>
      <c r="AB101" s="227"/>
      <c r="AC101" s="227"/>
      <c r="AD101" s="227"/>
      <c r="AE101" s="224"/>
      <c r="AF101" s="225"/>
      <c r="AG101" s="210"/>
      <c r="AH101" s="207"/>
      <c r="AI101" s="207"/>
      <c r="AJ101" s="207"/>
      <c r="AK101" s="207"/>
      <c r="AL101" s="207"/>
      <c r="AM101" s="196" t="n">
        <f aca="false">IF(I101=" ",0,-(I101))</f>
        <v>-2</v>
      </c>
      <c r="AN101" s="191" t="n">
        <f aca="false">IF(J101=" ",0,-(J101))</f>
        <v>0</v>
      </c>
      <c r="AO101" s="191" t="n">
        <f aca="false">IF(K101=" ",0,-(K101))</f>
        <v>0</v>
      </c>
      <c r="AP101" s="210" t="n">
        <f aca="false">IF(L101=" ",0,-(L101))</f>
        <v>-7</v>
      </c>
      <c r="AQ101" s="207" t="n">
        <f aca="false">IF(M101=" ",0,-(M101))</f>
        <v>0</v>
      </c>
      <c r="AR101" s="207" t="n">
        <f aca="false">IF(N101=" ",0,-(N101))</f>
        <v>-1</v>
      </c>
      <c r="AS101" s="207" t="n">
        <f aca="false">IF(O101=" ",0,-(O101))</f>
        <v>0</v>
      </c>
      <c r="AT101" s="207" t="n">
        <f aca="false">IF(P101=" ",0,-(P101))</f>
        <v>0</v>
      </c>
      <c r="AU101" s="208" t="n">
        <f aca="false">IF(Q101=" ",0,-(Q101))</f>
        <v>-3</v>
      </c>
      <c r="AV101" s="161" t="str">
        <f aca="false">_xlfn.TEXTJOIN(",",1,AG101:AO101)</f>
        <v>-2,0,0</v>
      </c>
    </row>
    <row r="102" customFormat="false" ht="17" hidden="false" customHeight="false" outlineLevel="0" collapsed="false">
      <c r="I102" s="198" t="s">
        <v>248</v>
      </c>
      <c r="J102" s="199" t="n">
        <v>4</v>
      </c>
      <c r="K102" s="200" t="n">
        <v>3</v>
      </c>
      <c r="L102" s="199" t="s">
        <v>248</v>
      </c>
      <c r="M102" s="199" t="n">
        <v>8</v>
      </c>
      <c r="N102" s="200" t="s">
        <v>248</v>
      </c>
      <c r="O102" s="199" t="n">
        <v>6</v>
      </c>
      <c r="P102" s="199" t="n">
        <v>5</v>
      </c>
      <c r="Q102" s="200" t="s">
        <v>248</v>
      </c>
      <c r="U102" s="218"/>
      <c r="V102" s="227"/>
      <c r="W102" s="227"/>
      <c r="X102" s="227"/>
      <c r="Y102" s="227"/>
      <c r="Z102" s="227"/>
      <c r="AA102" s="227"/>
      <c r="AB102" s="227"/>
      <c r="AC102" s="227"/>
      <c r="AD102" s="227"/>
      <c r="AG102" s="210"/>
      <c r="AH102" s="207"/>
      <c r="AI102" s="207"/>
      <c r="AJ102" s="207"/>
      <c r="AK102" s="207"/>
      <c r="AL102" s="207"/>
      <c r="AM102" s="196" t="n">
        <f aca="false">IF(I102=" ",0,-(I102))</f>
        <v>0</v>
      </c>
      <c r="AN102" s="191" t="n">
        <f aca="false">IF(J102=" ",0,-(J102))</f>
        <v>-4</v>
      </c>
      <c r="AO102" s="191" t="n">
        <f aca="false">IF(K102=" ",0,-(K102))</f>
        <v>-3</v>
      </c>
      <c r="AP102" s="210" t="n">
        <f aca="false">IF(L102=" ",0,-(L102))</f>
        <v>0</v>
      </c>
      <c r="AQ102" s="207" t="n">
        <f aca="false">IF(M102=" ",0,-(M102))</f>
        <v>-8</v>
      </c>
      <c r="AR102" s="207" t="n">
        <f aca="false">IF(N102=" ",0,-(N102))</f>
        <v>0</v>
      </c>
      <c r="AS102" s="207" t="n">
        <f aca="false">IF(O102=" ",0,-(O102))</f>
        <v>-6</v>
      </c>
      <c r="AT102" s="207" t="n">
        <f aca="false">IF(P102=" ",0,-(P102))</f>
        <v>-5</v>
      </c>
      <c r="AU102" s="208" t="n">
        <f aca="false">IF(Q102=" ",0,-(Q102))</f>
        <v>0</v>
      </c>
      <c r="AV102" s="161" t="str">
        <f aca="false">_xlfn.TEXTJOIN(",",1,AG102:AO102)</f>
        <v>0,-4,-3</v>
      </c>
    </row>
    <row r="103" customFormat="false" ht="16" hidden="false" customHeight="false" outlineLevel="0" collapsed="false">
      <c r="I103" s="192" t="s">
        <v>248</v>
      </c>
      <c r="J103" s="193" t="s">
        <v>248</v>
      </c>
      <c r="K103" s="194" t="n">
        <v>7</v>
      </c>
      <c r="L103" s="193" t="n">
        <v>3</v>
      </c>
      <c r="M103" s="193" t="s">
        <v>248</v>
      </c>
      <c r="N103" s="194" t="n">
        <v>5</v>
      </c>
      <c r="O103" s="193" t="n">
        <v>9</v>
      </c>
      <c r="P103" s="193" t="s">
        <v>248</v>
      </c>
      <c r="Q103" s="194" t="s">
        <v>248</v>
      </c>
      <c r="U103" s="218" t="str">
        <f aca="false">U82</f>
        <v>The corresponding SHA-256 hash (in all lower case) is:</v>
      </c>
      <c r="V103" s="218"/>
      <c r="W103" s="218"/>
      <c r="X103" s="218"/>
      <c r="Y103" s="218"/>
      <c r="Z103" s="218"/>
      <c r="AA103" s="218"/>
      <c r="AB103" s="218"/>
      <c r="AC103" s="228"/>
      <c r="AD103" s="228"/>
      <c r="AG103" s="207"/>
      <c r="AH103" s="207"/>
      <c r="AI103" s="207"/>
      <c r="AJ103" s="207"/>
      <c r="AK103" s="207"/>
      <c r="AL103" s="207"/>
      <c r="AM103" s="196" t="n">
        <f aca="false">IF(I103=" ",0,-(I103))</f>
        <v>0</v>
      </c>
      <c r="AN103" s="191" t="n">
        <f aca="false">IF(J103=" ",0,-(J103))</f>
        <v>0</v>
      </c>
      <c r="AO103" s="191" t="n">
        <f aca="false">IF(K103=" ",0,-(K103))</f>
        <v>-7</v>
      </c>
      <c r="AP103" s="207" t="n">
        <f aca="false">IF(L103=" ",0,-(L103))</f>
        <v>-3</v>
      </c>
      <c r="AQ103" s="207" t="n">
        <f aca="false">IF(M103=" ",0,-(M103))</f>
        <v>0</v>
      </c>
      <c r="AR103" s="207" t="n">
        <f aca="false">IF(N103=" ",0,-(N103))</f>
        <v>-5</v>
      </c>
      <c r="AS103" s="207" t="n">
        <f aca="false">IF(O103=" ",0,-(O103))</f>
        <v>-9</v>
      </c>
      <c r="AT103" s="207" t="n">
        <f aca="false">IF(P103=" ",0,-(P103))</f>
        <v>0</v>
      </c>
      <c r="AU103" s="208" t="n">
        <f aca="false">IF(Q103=" ",0,-(Q103))</f>
        <v>0</v>
      </c>
      <c r="AV103" s="161" t="str">
        <f aca="false">_xlfn.TEXTJOIN(",",1,AG103:AO103)</f>
        <v>0,0,-7</v>
      </c>
    </row>
    <row r="104" customFormat="false" ht="16" hidden="false" customHeight="false" outlineLevel="0" collapsed="false">
      <c r="I104" s="192" t="s">
        <v>248</v>
      </c>
      <c r="J104" s="193" t="s">
        <v>248</v>
      </c>
      <c r="K104" s="194" t="s">
        <v>248</v>
      </c>
      <c r="L104" s="193" t="n">
        <v>4</v>
      </c>
      <c r="M104" s="193" t="s">
        <v>248</v>
      </c>
      <c r="N104" s="194" t="n">
        <v>2</v>
      </c>
      <c r="O104" s="193" t="s">
        <v>248</v>
      </c>
      <c r="P104" s="193" t="s">
        <v>248</v>
      </c>
      <c r="Q104" s="194" t="s">
        <v>248</v>
      </c>
      <c r="U104" s="218"/>
      <c r="V104" s="218" t="s">
        <v>272</v>
      </c>
      <c r="W104" s="218"/>
      <c r="X104" s="218"/>
      <c r="Y104" s="218"/>
      <c r="Z104" s="218"/>
      <c r="AA104" s="218"/>
      <c r="AB104" s="218"/>
      <c r="AC104" s="228"/>
      <c r="AD104" s="228"/>
      <c r="AG104" s="207"/>
      <c r="AH104" s="207"/>
      <c r="AI104" s="207"/>
      <c r="AJ104" s="207"/>
      <c r="AK104" s="207"/>
      <c r="AL104" s="207"/>
      <c r="AM104" s="196" t="n">
        <f aca="false">IF(I104=" ",0,-(I104))</f>
        <v>0</v>
      </c>
      <c r="AN104" s="191" t="n">
        <f aca="false">IF(J104=" ",0,-(J104))</f>
        <v>0</v>
      </c>
      <c r="AO104" s="191" t="n">
        <f aca="false">IF(K104=" ",0,-(K104))</f>
        <v>0</v>
      </c>
      <c r="AP104" s="207" t="n">
        <f aca="false">IF(L104=" ",0,-(L104))</f>
        <v>-4</v>
      </c>
      <c r="AQ104" s="207" t="n">
        <f aca="false">IF(M104=" ",0,-(M104))</f>
        <v>0</v>
      </c>
      <c r="AR104" s="207" t="n">
        <f aca="false">IF(N104=" ",0,-(N104))</f>
        <v>-2</v>
      </c>
      <c r="AS104" s="207" t="n">
        <f aca="false">IF(O104=" ",0,-(O104))</f>
        <v>0</v>
      </c>
      <c r="AT104" s="207" t="n">
        <f aca="false">IF(P104=" ",0,-(P104))</f>
        <v>0</v>
      </c>
      <c r="AU104" s="208" t="n">
        <f aca="false">IF(Q104=" ",0,-(Q104))</f>
        <v>0</v>
      </c>
      <c r="AV104" s="161" t="str">
        <f aca="false">_xlfn.TEXTJOIN(",",1,AG104:AO104)</f>
        <v>0,0,0</v>
      </c>
    </row>
    <row r="105" customFormat="false" ht="17" hidden="false" customHeight="false" outlineLevel="0" collapsed="false">
      <c r="I105" s="198" t="s">
        <v>248</v>
      </c>
      <c r="J105" s="199" t="s">
        <v>248</v>
      </c>
      <c r="K105" s="200" t="s">
        <v>248</v>
      </c>
      <c r="L105" s="199" t="s">
        <v>248</v>
      </c>
      <c r="M105" s="199" t="n">
        <v>6</v>
      </c>
      <c r="N105" s="200" t="s">
        <v>248</v>
      </c>
      <c r="O105" s="199" t="s">
        <v>248</v>
      </c>
      <c r="P105" s="199" t="s">
        <v>248</v>
      </c>
      <c r="Q105" s="200" t="s">
        <v>248</v>
      </c>
      <c r="U105" s="218" t="str">
        <f aca="false">U84</f>
        <v>The value of the integrity  key is a sequence of 8 characters selected at a random starting point:</v>
      </c>
      <c r="V105" s="218"/>
      <c r="W105" s="218"/>
      <c r="X105" s="218"/>
      <c r="Y105" s="218"/>
      <c r="Z105" s="218"/>
      <c r="AA105" s="218"/>
      <c r="AB105" s="218"/>
      <c r="AC105" s="228"/>
      <c r="AD105" s="228"/>
      <c r="AG105" s="207"/>
      <c r="AH105" s="207"/>
      <c r="AI105" s="207"/>
      <c r="AJ105" s="207"/>
      <c r="AK105" s="207"/>
      <c r="AL105" s="207"/>
      <c r="AM105" s="204" t="n">
        <f aca="false">IF(I105=" ",0,-(I105))</f>
        <v>0</v>
      </c>
      <c r="AN105" s="205" t="n">
        <f aca="false">IF(J105=" ",0,-(J105))</f>
        <v>0</v>
      </c>
      <c r="AO105" s="205" t="n">
        <f aca="false">IF(K105=" ",0,-(K105))</f>
        <v>0</v>
      </c>
      <c r="AP105" s="211" t="n">
        <f aca="false">IF(L105=" ",0,-(L105))</f>
        <v>0</v>
      </c>
      <c r="AQ105" s="211" t="n">
        <f aca="false">IF(M105=" ",0,-(M105))</f>
        <v>-6</v>
      </c>
      <c r="AR105" s="211" t="n">
        <f aca="false">IF(N105=" ",0,-(N105))</f>
        <v>0</v>
      </c>
      <c r="AS105" s="211" t="n">
        <f aca="false">IF(O105=" ",0,-(O105))</f>
        <v>0</v>
      </c>
      <c r="AT105" s="211" t="n">
        <f aca="false">IF(P105=" ",0,-(P105))</f>
        <v>0</v>
      </c>
      <c r="AU105" s="212" t="n">
        <f aca="false">IF(Q105=" ",0,-(Q105))</f>
        <v>0</v>
      </c>
      <c r="AV105" s="161" t="str">
        <f aca="false">_xlfn.TEXTJOIN(",",1,AG105:AO105)</f>
        <v>0,0,0</v>
      </c>
    </row>
    <row r="106" customFormat="false" ht="16" hidden="false" customHeight="false" outlineLevel="0" collapsed="false">
      <c r="U106" s="218"/>
      <c r="V106" s="218" t="str">
        <f aca="false">AV109</f>
        <v>72835ffe</v>
      </c>
      <c r="W106" s="218"/>
      <c r="X106" s="218"/>
      <c r="Y106" s="218"/>
      <c r="Z106" s="218"/>
      <c r="AA106" s="218"/>
      <c r="AB106" s="218"/>
      <c r="AC106" s="228"/>
      <c r="AD106" s="228"/>
      <c r="AU106" s="162" t="str">
        <f aca="false">AU64</f>
        <v>puzzle=</v>
      </c>
      <c r="AV106" s="161" t="str">
        <f aca="false">_xlfn.TEXTJOIN(",",1,AV91:AV105)</f>
        <v>0,0,0,0,-6,0,0,0,0,0,0,0,-4,0,-9,0,0,0,0,0,-9,-7,0,-5,-1,0,0,0,-5,-2,0,-7,0,-8,-9,0,-9,0,0,-5,0,-2,0,0,-4,0,-8,-3,0,-4,0,-7,-2,0,0,0,-1,-2,0,-8,0,0,0,0,0,0,-6,0,-4,0,0,0,0,0,0,0,-5,0,0,0,0,0,-9,-8,-2,0,0,0,-4,-3,0,0,-7,0,0,0,0,0,0</v>
      </c>
    </row>
    <row r="107" customFormat="false" ht="13" hidden="false" customHeight="false" outlineLevel="0" collapsed="false">
      <c r="AU107" s="162" t="str">
        <f aca="false">AU65</f>
        <v>int=</v>
      </c>
      <c r="AV107" s="160" t="str">
        <f aca="false">_xlfn.TEXTJOIN("",1,AY91:BM91)</f>
        <v>0000-90000000-50-800000-9-20-3-1000-4-70-50-2-60-600-70-400-50-9-50-20-8-4000-1-80-70000-20000000-90-2000-90-40000000-40000-80-3-7000-8-10-70-3-40-300-50-800-60-7-60-10-5-2000-3-10-6-900000-20-50000000-30000</v>
      </c>
    </row>
    <row r="108" customFormat="false" ht="13" hidden="false" customHeight="false" outlineLevel="0" collapsed="false">
      <c r="AU108" s="162" t="str">
        <f aca="false">AU66</f>
        <v>sha256=</v>
      </c>
      <c r="AV108" s="160" t="s">
        <v>272</v>
      </c>
    </row>
    <row r="109" customFormat="false" ht="13" hidden="false" customHeight="false" outlineLevel="0" collapsed="false">
      <c r="AU109" s="162" t="str">
        <f aca="false">AU67</f>
        <v>selected=</v>
      </c>
      <c r="AV109" s="160" t="str">
        <f aca="false">MID(AV108,RANDBETWEEN(1,LEN(AV108)-8),8)</f>
        <v>72835ffe</v>
      </c>
    </row>
  </sheetData>
  <sheetProtection sheet="true" objects="true" scenarios="true"/>
  <mergeCells count="17">
    <mergeCell ref="A1:Z1"/>
    <mergeCell ref="E5:X5"/>
    <mergeCell ref="T9:Z10"/>
    <mergeCell ref="T12:Z17"/>
    <mergeCell ref="T18:Z21"/>
    <mergeCell ref="T27:Z27"/>
    <mergeCell ref="T30:Z34"/>
    <mergeCell ref="V51:AD52"/>
    <mergeCell ref="U57:AD57"/>
    <mergeCell ref="V58:AD60"/>
    <mergeCell ref="V72:AD73"/>
    <mergeCell ref="U78:AD78"/>
    <mergeCell ref="V79:AD81"/>
    <mergeCell ref="V83:AE83"/>
    <mergeCell ref="V93:AD94"/>
    <mergeCell ref="U99:AD99"/>
    <mergeCell ref="V100:AD102"/>
  </mergeCells>
  <conditionalFormatting sqref="C8:K16 I14:Q22 C91:K96 C98:K99 C97:H97 J97:K97">
    <cfRule type="expression" priority="2" aboveAverage="0" equalAverage="0" bottom="0" percent="0" rank="0" text="" dxfId="0">
      <formula>AND(C8&lt;&gt;" ")</formula>
    </cfRule>
  </conditionalFormatting>
  <conditionalFormatting sqref="C26:K34 I32:Q40">
    <cfRule type="expression" priority="3" aboveAverage="0" equalAverage="0" bottom="0" percent="0" rank="0" text="" dxfId="1">
      <formula>AND(C8&lt;&gt;" ")</formula>
    </cfRule>
  </conditionalFormatting>
  <conditionalFormatting sqref="C49:K57 I58:K63 L55:Q63">
    <cfRule type="expression" priority="4" aboveAverage="0" equalAverage="0" bottom="0" percent="0" rank="0" text="" dxfId="2">
      <formula>AND(C49&lt;&gt;" ")</formula>
    </cfRule>
  </conditionalFormatting>
  <conditionalFormatting sqref="C70:K78 I79:K84 L76:Q84">
    <cfRule type="expression" priority="5" aboveAverage="0" equalAverage="0" bottom="0" percent="0" rank="0" text="" dxfId="3">
      <formula>AND(C70&lt;&gt;" ")</formula>
    </cfRule>
  </conditionalFormatting>
  <conditionalFormatting sqref="I100:K105 L97:Q105">
    <cfRule type="expression" priority="6" aboveAverage="0" equalAverage="0" bottom="0" percent="0" rank="0" text="" dxfId="4">
      <formula>AND(I97&lt;&gt;" ")</formula>
    </cfRule>
  </conditionalFormatting>
  <conditionalFormatting sqref="I97">
    <cfRule type="expression" priority="7" aboveAverage="0" equalAverage="0" bottom="0" percent="0" rank="0" text="" dxfId="5">
      <formula>AND(I97&lt;&gt;" ")</formula>
    </cfRule>
  </conditionalFormatting>
  <hyperlinks>
    <hyperlink ref="E5" r:id="rId1" display="https://masteringsudoku.com/sudoku-rules-beginners/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65"/>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C51" activeCellId="0" sqref="C51"/>
    </sheetView>
  </sheetViews>
  <sheetFormatPr defaultColWidth="6.34375" defaultRowHeight="13" zeroHeight="false" outlineLevelRow="0" outlineLevelCol="0"/>
  <cols>
    <col collapsed="false" customWidth="true" hidden="false" outlineLevel="0" max="1" min="1" style="24" width="23.83"/>
    <col collapsed="false" customWidth="true" hidden="false" outlineLevel="0" max="2" min="2" style="24" width="8.33"/>
    <col collapsed="false" customWidth="true" hidden="false" outlineLevel="0" max="3" min="3" style="24" width="8.67"/>
    <col collapsed="false" customWidth="true" hidden="false" outlineLevel="0" max="4" min="4" style="24" width="41"/>
    <col collapsed="false" customWidth="true" hidden="false" outlineLevel="0" max="5" min="5" style="24" width="84.33"/>
    <col collapsed="false" customWidth="false" hidden="false" outlineLevel="0" max="9" min="6" style="24" width="6.34"/>
    <col collapsed="false" customWidth="true" hidden="false" outlineLevel="0" max="10" min="10" style="24" width="68.16"/>
    <col collapsed="false" customWidth="true" hidden="false" outlineLevel="0" max="11" min="11" style="24" width="8.16"/>
    <col collapsed="false" customWidth="false" hidden="false" outlineLevel="0" max="1024" min="12" style="24" width="6.34"/>
  </cols>
  <sheetData>
    <row r="1" customFormat="false" ht="13" hidden="true" customHeight="false" outlineLevel="0" collapsed="false">
      <c r="A1" s="22" t="str">
        <f aca="false">Constants!A1</f>
        <v>Constants</v>
      </c>
      <c r="B1" s="22" t="str">
        <f aca="false">Constants!B1</f>
        <v> </v>
      </c>
      <c r="C1" s="22" t="str">
        <f aca="false">Constants!D1</f>
        <v> </v>
      </c>
      <c r="D1" s="22" t="str">
        <f aca="false">Constants!E1</f>
        <v> </v>
      </c>
      <c r="E1" s="22" t="str">
        <f aca="false">Constants!F1</f>
        <v> </v>
      </c>
      <c r="F1" s="22" t="n">
        <f aca="false">Constants!G1</f>
        <v>0</v>
      </c>
      <c r="G1" s="23" t="s">
        <v>248</v>
      </c>
      <c r="H1" s="23" t="s">
        <v>248</v>
      </c>
      <c r="I1" s="23" t="s">
        <v>248</v>
      </c>
    </row>
    <row r="2" customFormat="false" ht="13" hidden="true" customHeight="false" outlineLevel="0" collapsed="false">
      <c r="A2" s="22" t="str">
        <f aca="false">Constants!A2</f>
        <v>Start date:</v>
      </c>
      <c r="B2" s="22" t="n">
        <f aca="false">Constants!B2</f>
        <v>36526</v>
      </c>
      <c r="C2" s="22" t="str">
        <f aca="false">Constants!D2</f>
        <v> </v>
      </c>
      <c r="D2" s="22" t="str">
        <f aca="false">Constants!E2</f>
        <v>Grades:</v>
      </c>
      <c r="E2" s="22" t="str">
        <f aca="false">Constants!F2</f>
        <v>AA</v>
      </c>
      <c r="F2" s="22" t="n">
        <f aca="false">Constants!G2</f>
        <v>1</v>
      </c>
      <c r="G2" s="23"/>
      <c r="H2" s="23"/>
    </row>
    <row r="3" customFormat="false" ht="13" hidden="true" customHeight="false" outlineLevel="0" collapsed="false">
      <c r="A3" s="22" t="str">
        <f aca="false">Constants!A3</f>
        <v>End date:</v>
      </c>
      <c r="B3" s="22" t="n">
        <f aca="false">Constants!B3</f>
        <v>73051</v>
      </c>
      <c r="C3" s="22" t="str">
        <f aca="false">Constants!D3</f>
        <v> </v>
      </c>
      <c r="D3" s="22" t="str">
        <f aca="false">Constants!E3</f>
        <v> </v>
      </c>
      <c r="E3" s="22" t="str">
        <f aca="false">Constants!F3</f>
        <v>A</v>
      </c>
      <c r="F3" s="22" t="n">
        <f aca="false">Constants!G3</f>
        <v>0.95</v>
      </c>
      <c r="G3" s="23"/>
      <c r="H3" s="23"/>
    </row>
    <row r="4" customFormat="false" ht="13" hidden="true" customHeight="false" outlineLevel="0" collapsed="false">
      <c r="A4" s="22" t="str">
        <f aca="false">Constants!A4</f>
        <v>Phases:</v>
      </c>
      <c r="B4" s="22" t="str">
        <f aca="false">Constants!B4</f>
        <v>Analyze</v>
      </c>
      <c r="C4" s="22" t="str">
        <f aca="false">Constants!D4</f>
        <v>Identifying customer needs</v>
      </c>
      <c r="D4" s="22" t="str">
        <f aca="false">Constants!E4</f>
        <v> </v>
      </c>
      <c r="E4" s="22" t="str">
        <f aca="false">Constants!F4</f>
        <v>AB</v>
      </c>
      <c r="F4" s="22" t="n">
        <f aca="false">Constants!G4</f>
        <v>0.9</v>
      </c>
      <c r="G4" s="23"/>
      <c r="H4" s="23"/>
    </row>
    <row r="5" customFormat="false" ht="13" hidden="true" customHeight="false" outlineLevel="0" collapsed="false">
      <c r="A5" s="22" t="str">
        <f aca="false">Constants!A5</f>
        <v> </v>
      </c>
      <c r="B5" s="22" t="str">
        <f aca="false">Constants!B5</f>
        <v>Architect</v>
      </c>
      <c r="C5" s="22" t="str">
        <f aca="false">Constants!D5</f>
        <v>High-level design</v>
      </c>
      <c r="D5" s="22" t="str">
        <f aca="false">Constants!E5</f>
        <v> </v>
      </c>
      <c r="E5" s="22" t="str">
        <f aca="false">Constants!F5</f>
        <v>B</v>
      </c>
      <c r="F5" s="22" t="n">
        <f aca="false">Constants!G5</f>
        <v>0.85</v>
      </c>
      <c r="G5" s="23"/>
      <c r="H5" s="23"/>
    </row>
    <row r="6" customFormat="false" ht="13" hidden="true" customHeight="false" outlineLevel="0" collapsed="false">
      <c r="A6" s="22" t="str">
        <f aca="false">Constants!A6</f>
        <v> </v>
      </c>
      <c r="B6" s="22" t="str">
        <f aca="false">Constants!B6</f>
        <v>Plan project</v>
      </c>
      <c r="C6" s="22" t="str">
        <f aca="false">Constants!D6</f>
        <v>Determine actions/effort for project duration</v>
      </c>
      <c r="D6" s="22" t="str">
        <f aca="false">Constants!E6</f>
        <v> </v>
      </c>
      <c r="E6" s="22" t="str">
        <f aca="false">Constants!F6</f>
        <v>BC</v>
      </c>
      <c r="F6" s="22" t="n">
        <f aca="false">Constants!G6</f>
        <v>0.8</v>
      </c>
      <c r="G6" s="23"/>
      <c r="H6" s="23"/>
    </row>
    <row r="7" customFormat="false" ht="13" hidden="true" customHeight="false" outlineLevel="0" collapsed="false">
      <c r="A7" s="22" t="str">
        <f aca="false">Constants!A7</f>
        <v> </v>
      </c>
      <c r="B7" s="22" t="str">
        <f aca="false">Constants!B7</f>
        <v>Plan iteration</v>
      </c>
      <c r="C7" s="22" t="str">
        <f aca="false">Constants!D7</f>
        <v>Determine actions/effort this iteration</v>
      </c>
      <c r="D7" s="22" t="str">
        <f aca="false">Constants!E7</f>
        <v> </v>
      </c>
      <c r="E7" s="22" t="str">
        <f aca="false">Constants!F7</f>
        <v>C</v>
      </c>
      <c r="F7" s="22" t="n">
        <f aca="false">Constants!G7</f>
        <v>0.75</v>
      </c>
      <c r="G7" s="23"/>
      <c r="H7" s="23"/>
    </row>
    <row r="8" customFormat="false" ht="13" hidden="true" customHeight="false" outlineLevel="0" collapsed="false">
      <c r="A8" s="22" t="str">
        <f aca="false">Constants!A8</f>
        <v> </v>
      </c>
      <c r="B8" s="22" t="str">
        <f aca="false">Constants!B8</f>
        <v>Construct</v>
      </c>
      <c r="C8" s="22" t="str">
        <f aca="false">Constants!D8</f>
        <v>Low-level design, coding, unit testing</v>
      </c>
      <c r="D8" s="22" t="str">
        <f aca="false">Constants!E8</f>
        <v> </v>
      </c>
      <c r="E8" s="22" t="str">
        <f aca="false">Constants!F8</f>
        <v>CD</v>
      </c>
      <c r="F8" s="22" t="n">
        <f aca="false">Constants!G8</f>
        <v>0.7</v>
      </c>
      <c r="G8" s="23"/>
      <c r="H8" s="23"/>
    </row>
    <row r="9" customFormat="false" ht="13" hidden="true" customHeight="false" outlineLevel="0" collapsed="false">
      <c r="A9" s="22" t="str">
        <f aca="false">Constants!A9</f>
        <v> </v>
      </c>
      <c r="B9" s="22" t="str">
        <f aca="false">Constants!B9</f>
        <v>Refactor</v>
      </c>
      <c r="C9" s="22" t="str">
        <f aca="false">Constants!D9</f>
        <v>Restructure internal design</v>
      </c>
      <c r="D9" s="22" t="str">
        <f aca="false">Constants!E9</f>
        <v> </v>
      </c>
      <c r="E9" s="22" t="str">
        <f aca="false">Constants!F9</f>
        <v>D</v>
      </c>
      <c r="F9" s="22" t="n">
        <f aca="false">Constants!G9</f>
        <v>0.65</v>
      </c>
      <c r="G9" s="23"/>
      <c r="H9" s="23"/>
    </row>
    <row r="10" customFormat="false" ht="13" hidden="true" customHeight="false" outlineLevel="0" collapsed="false">
      <c r="A10" s="22" t="str">
        <f aca="false">Constants!A10</f>
        <v> </v>
      </c>
      <c r="B10" s="22" t="str">
        <f aca="false">Constants!B10</f>
        <v>Review</v>
      </c>
      <c r="C10" s="22" t="str">
        <f aca="false">Constants!D10</f>
        <v>Examine test code for risk mitigation</v>
      </c>
      <c r="D10" s="22" t="str">
        <f aca="false">Constants!E10</f>
        <v> </v>
      </c>
      <c r="E10" s="22" t="str">
        <f aca="false">Constants!F10</f>
        <v>F</v>
      </c>
      <c r="F10" s="22" t="n">
        <f aca="false">Constants!G10</f>
        <v>0.5</v>
      </c>
      <c r="G10" s="23"/>
      <c r="H10" s="23"/>
    </row>
    <row r="11" customFormat="false" ht="13" hidden="true" customHeight="false" outlineLevel="0" collapsed="false">
      <c r="A11" s="22" t="str">
        <f aca="false">Constants!A11</f>
        <v> </v>
      </c>
      <c r="B11" s="22" t="str">
        <f aca="false">Constants!B11</f>
        <v>Integration test</v>
      </c>
      <c r="C11" s="22" t="str">
        <f aca="false">Constants!D11</f>
        <v>End-to-end test of components to date</v>
      </c>
      <c r="D11" s="22" t="str">
        <f aca="false">Constants!E11</f>
        <v> </v>
      </c>
      <c r="E11" s="22" t="str">
        <f aca="false">Constants!F11</f>
        <v> </v>
      </c>
      <c r="F11" s="22" t="str">
        <f aca="false">Constants!G11</f>
        <v> </v>
      </c>
      <c r="G11" s="23"/>
      <c r="H11" s="23"/>
    </row>
    <row r="12" customFormat="false" ht="13" hidden="true" customHeight="false" outlineLevel="0" collapsed="false">
      <c r="A12" s="22" t="str">
        <f aca="false">Constants!A12</f>
        <v> </v>
      </c>
      <c r="B12" s="22" t="str">
        <f aca="false">Constants!B12</f>
        <v>Repattern</v>
      </c>
      <c r="C12" s="22" t="str">
        <f aca="false">Constants!D12</f>
        <v>Restructure external design</v>
      </c>
      <c r="D12" s="22" t="str">
        <f aca="false">Constants!E12</f>
        <v> </v>
      </c>
      <c r="E12" s="22" t="str">
        <f aca="false">Constants!F12</f>
        <v> </v>
      </c>
      <c r="F12" s="22" t="str">
        <f aca="false">Constants!G12</f>
        <v> </v>
      </c>
      <c r="G12" s="23"/>
      <c r="H12" s="23"/>
    </row>
    <row r="13" customFormat="false" ht="13" hidden="true" customHeight="false" outlineLevel="0" collapsed="false">
      <c r="A13" s="22" t="str">
        <f aca="false">Constants!A13</f>
        <v> </v>
      </c>
      <c r="B13" s="22" t="str">
        <f aca="false">Constants!B13</f>
        <v>Postmortem</v>
      </c>
      <c r="C13" s="22" t="str">
        <f aca="false">Constants!D13</f>
        <v>Capture post-development statistics</v>
      </c>
      <c r="D13" s="22" t="str">
        <f aca="false">Constants!E13</f>
        <v> </v>
      </c>
      <c r="E13" s="22" t="str">
        <f aca="false">Constants!F13</f>
        <v> </v>
      </c>
      <c r="F13" s="22" t="str">
        <f aca="false">Constants!G13</f>
        <v> </v>
      </c>
      <c r="G13" s="23"/>
      <c r="H13" s="23"/>
    </row>
    <row r="14" customFormat="false" ht="13" hidden="true" customHeight="false" outlineLevel="0" collapsed="false">
      <c r="A14" s="22" t="str">
        <f aca="false">Constants!A14</f>
        <v> </v>
      </c>
      <c r="B14" s="22" t="str">
        <f aca="false">Constants!B14</f>
        <v>Sandbox</v>
      </c>
      <c r="C14" s="22" t="str">
        <f aca="false">Constants!D14</f>
        <v>Prove ideas, try concepts</v>
      </c>
      <c r="D14" s="22" t="str">
        <f aca="false">Constants!E14</f>
        <v> </v>
      </c>
      <c r="E14" s="22" t="str">
        <f aca="false">Constants!F14</f>
        <v> </v>
      </c>
      <c r="F14" s="22" t="str">
        <f aca="false">Constants!G14</f>
        <v> </v>
      </c>
      <c r="G14" s="23"/>
      <c r="H14" s="23"/>
    </row>
    <row r="15" customFormat="false" ht="13" hidden="true" customHeight="false" outlineLevel="0" collapsed="false">
      <c r="A15" s="22" t="str">
        <f aca="false">Constants!A15</f>
        <v> </v>
      </c>
      <c r="B15" s="22" t="str">
        <f aca="false">Constants!B15</f>
        <v> </v>
      </c>
      <c r="C15" s="22" t="str">
        <f aca="false">Constants!C15</f>
        <v> </v>
      </c>
      <c r="D15" s="22" t="str">
        <f aca="false">Constants!D15</f>
        <v> </v>
      </c>
      <c r="E15" s="22" t="str">
        <f aca="false">Constants!E15</f>
        <v> </v>
      </c>
      <c r="F15" s="22" t="str">
        <f aca="false">Constants!F15</f>
        <v> </v>
      </c>
      <c r="G15" s="23"/>
      <c r="H15" s="23"/>
    </row>
    <row r="16" customFormat="false" ht="13" hidden="true" customHeight="false" outlineLevel="0" collapsed="false">
      <c r="A16" s="22" t="str">
        <f aca="false">Constants!A16</f>
        <v> </v>
      </c>
      <c r="B16" s="22" t="str">
        <f aca="false">Constants!B16</f>
        <v> </v>
      </c>
      <c r="C16" s="22" t="str">
        <f aca="false">Constants!C16</f>
        <v> </v>
      </c>
      <c r="D16" s="22" t="str">
        <f aca="false">Constants!D16</f>
        <v> </v>
      </c>
      <c r="E16" s="22" t="str">
        <f aca="false">Constants!E16</f>
        <v> </v>
      </c>
      <c r="F16" s="22" t="str">
        <f aca="false">Constants!F16</f>
        <v> </v>
      </c>
      <c r="G16" s="23"/>
      <c r="H16" s="23"/>
    </row>
    <row r="17" customFormat="false" ht="13" hidden="true" customHeight="false" outlineLevel="0" collapsed="false">
      <c r="A17" s="22" t="str">
        <f aca="false">Constants!A17</f>
        <v> </v>
      </c>
      <c r="B17" s="22" t="str">
        <f aca="false">Constants!B17</f>
        <v> </v>
      </c>
      <c r="C17" s="22" t="str">
        <f aca="false">Constants!C17</f>
        <v> </v>
      </c>
      <c r="D17" s="22" t="str">
        <f aca="false">Constants!D17</f>
        <v> </v>
      </c>
      <c r="E17" s="22" t="str">
        <f aca="false">Constants!E17</f>
        <v> </v>
      </c>
      <c r="F17" s="22" t="str">
        <f aca="false">Constants!F17</f>
        <v> </v>
      </c>
      <c r="G17" s="23"/>
      <c r="H17" s="23"/>
    </row>
    <row r="18" customFormat="false" ht="13" hidden="true" customHeight="false" outlineLevel="0" collapsed="false">
      <c r="A18" s="22" t="str">
        <f aca="false">Constants!A18</f>
        <v> </v>
      </c>
      <c r="B18" s="22" t="str">
        <f aca="false">Constants!B18</f>
        <v> </v>
      </c>
      <c r="C18" s="22" t="str">
        <f aca="false">Constants!C18</f>
        <v> </v>
      </c>
      <c r="D18" s="22" t="str">
        <f aca="false">Constants!D18</f>
        <v> </v>
      </c>
      <c r="E18" s="22" t="str">
        <f aca="false">Constants!E18</f>
        <v> </v>
      </c>
      <c r="F18" s="22" t="str">
        <f aca="false">Constants!F18</f>
        <v> </v>
      </c>
      <c r="G18" s="23"/>
      <c r="H18" s="23"/>
    </row>
    <row r="19" customFormat="false" ht="13" hidden="true" customHeight="false" outlineLevel="0" collapsed="false">
      <c r="A19" s="22" t="str">
        <f aca="false">Constants!A19</f>
        <v>Defect Types:</v>
      </c>
      <c r="B19" s="22" t="str">
        <f aca="false">Constants!B19</f>
        <v>Requirements Change</v>
      </c>
      <c r="C19" s="22" t="str">
        <f aca="false">Constants!C19</f>
        <v>Changes to requirements</v>
      </c>
      <c r="D19" s="22" t="str">
        <f aca="false">Constants!D19</f>
        <v>Iteration</v>
      </c>
      <c r="E19" s="22" t="str">
        <f aca="false">Constants!E19</f>
        <v>NA</v>
      </c>
      <c r="F19" s="22" t="str">
        <f aca="false">Constants!F19</f>
        <v>did not follow </v>
      </c>
      <c r="G19" s="23"/>
      <c r="H19" s="23"/>
    </row>
    <row r="20" customFormat="false" ht="13" hidden="true" customHeight="false" outlineLevel="0" collapsed="false">
      <c r="A20" s="22" t="str">
        <f aca="false">Constants!A20</f>
        <v> </v>
      </c>
      <c r="B20" s="22" t="str">
        <f aca="false">Constants!B20</f>
        <v>Requirements Clarification</v>
      </c>
      <c r="C20" s="22" t="str">
        <f aca="false">Constants!C20</f>
        <v>Clarifications to requirements</v>
      </c>
      <c r="D20" s="22" t="str">
        <f aca="false">Constants!D20</f>
        <v> </v>
      </c>
      <c r="E20" s="22" t="n">
        <f aca="false">Constants!E20</f>
        <v>1</v>
      </c>
      <c r="F20" s="22" t="str">
        <f aca="false">Constants!F20</f>
        <v>very painful</v>
      </c>
      <c r="G20" s="23"/>
      <c r="H20" s="23"/>
    </row>
    <row r="21" customFormat="false" ht="13" hidden="true" customHeight="false" outlineLevel="0" collapsed="false">
      <c r="A21" s="22" t="str">
        <f aca="false">Constants!A21</f>
        <v> </v>
      </c>
      <c r="B21" s="22" t="str">
        <f aca="false">Constants!B21</f>
        <v>Product syntax</v>
      </c>
      <c r="C21" s="22" t="str">
        <f aca="false">Constants!C21</f>
        <v>Syntax flaws in the deliverable product</v>
      </c>
      <c r="D21" s="22" t="str">
        <f aca="false">Constants!D21</f>
        <v> </v>
      </c>
      <c r="E21" s="22" t="n">
        <f aca="false">Constants!E21</f>
        <v>2</v>
      </c>
      <c r="F21" s="22" t="str">
        <f aca="false">Constants!F21</f>
        <v>painful</v>
      </c>
      <c r="G21" s="23"/>
      <c r="H21" s="23"/>
    </row>
    <row r="22" customFormat="false" ht="13" hidden="true" customHeight="false" outlineLevel="0" collapsed="false">
      <c r="A22" s="22" t="str">
        <f aca="false">Constants!A22</f>
        <v> </v>
      </c>
      <c r="B22" s="22" t="str">
        <f aca="false">Constants!B22</f>
        <v>Product logic</v>
      </c>
      <c r="C22" s="22" t="str">
        <f aca="false">Constants!C22</f>
        <v>Logic flaws in the deliverable product</v>
      </c>
      <c r="D22" s="22" t="str">
        <f aca="false">Constants!D22</f>
        <v> </v>
      </c>
      <c r="E22" s="22" t="n">
        <f aca="false">Constants!E22</f>
        <v>3</v>
      </c>
      <c r="F22" s="22" t="str">
        <f aca="false">Constants!F22</f>
        <v>neutral</v>
      </c>
      <c r="G22" s="23"/>
      <c r="H22" s="23"/>
    </row>
    <row r="23" customFormat="false" ht="13" hidden="true" customHeight="false" outlineLevel="0" collapsed="false">
      <c r="A23" s="22" t="str">
        <f aca="false">Constants!A23</f>
        <v> </v>
      </c>
      <c r="B23" s="22" t="str">
        <f aca="false">Constants!B23</f>
        <v>Product interface</v>
      </c>
      <c r="C23" s="22" t="str">
        <f aca="false">Constants!C23</f>
        <v>Flaws in the interface of a component of the deliverable product</v>
      </c>
      <c r="D23" s="22" t="str">
        <f aca="false">Constants!D23</f>
        <v> </v>
      </c>
      <c r="E23" s="22" t="n">
        <f aca="false">Constants!E23</f>
        <v>4</v>
      </c>
      <c r="F23" s="22" t="str">
        <f aca="false">Constants!F23</f>
        <v>helpful</v>
      </c>
      <c r="G23" s="23"/>
      <c r="H23" s="23"/>
    </row>
    <row r="24" customFormat="false" ht="13" hidden="true" customHeight="false" outlineLevel="0" collapsed="false">
      <c r="A24" s="22" t="str">
        <f aca="false">Constants!A24</f>
        <v> </v>
      </c>
      <c r="B24" s="22" t="str">
        <f aca="false">Constants!B24</f>
        <v>Product checking</v>
      </c>
      <c r="C24" s="22" t="str">
        <f aca="false">Constants!C24</f>
        <v>Flaws with boundary/type checking within a component of the deliverable product</v>
      </c>
      <c r="D24" s="22" t="str">
        <f aca="false">Constants!D24</f>
        <v> </v>
      </c>
      <c r="E24" s="22" t="n">
        <f aca="false">Constants!E24</f>
        <v>5</v>
      </c>
      <c r="F24" s="22" t="str">
        <f aca="false">Constants!F24</f>
        <v>very helpful</v>
      </c>
      <c r="G24" s="23"/>
      <c r="H24" s="23"/>
    </row>
    <row r="25" customFormat="false" ht="13" hidden="true" customHeight="false" outlineLevel="0" collapsed="false">
      <c r="A25" s="22" t="str">
        <f aca="false">Constants!A25</f>
        <v> </v>
      </c>
      <c r="B25" s="22" t="str">
        <f aca="false">Constants!B25</f>
        <v>Test syntax</v>
      </c>
      <c r="C25" s="22" t="str">
        <f aca="false">Constants!C25</f>
        <v>Syntax flaws in the test code </v>
      </c>
      <c r="D25" s="22" t="str">
        <f aca="false">Constants!D25</f>
        <v> </v>
      </c>
      <c r="E25" s="22" t="n">
        <f aca="false">Constants!E25</f>
        <v>6</v>
      </c>
      <c r="F25" s="22" t="str">
        <f aca="false">Constants!F25</f>
        <v> </v>
      </c>
      <c r="G25" s="23"/>
      <c r="H25" s="23"/>
    </row>
    <row r="26" customFormat="false" ht="13" hidden="true" customHeight="false" outlineLevel="0" collapsed="false">
      <c r="A26" s="22" t="str">
        <f aca="false">Constants!A26</f>
        <v> </v>
      </c>
      <c r="B26" s="22" t="str">
        <f aca="false">Constants!B26</f>
        <v>Test logic</v>
      </c>
      <c r="C26" s="22" t="str">
        <f aca="false">Constants!C26</f>
        <v>Logic flaws in the test code</v>
      </c>
      <c r="D26" s="22" t="str">
        <f aca="false">Constants!D26</f>
        <v> </v>
      </c>
      <c r="E26" s="22" t="n">
        <f aca="false">Constants!E26</f>
        <v>7</v>
      </c>
      <c r="F26" s="22" t="str">
        <f aca="false">Constants!F26</f>
        <v> </v>
      </c>
      <c r="G26" s="23"/>
      <c r="H26" s="23"/>
    </row>
    <row r="27" customFormat="false" ht="13" hidden="true" customHeight="false" outlineLevel="0" collapsed="false">
      <c r="A27" s="22" t="str">
        <f aca="false">Constants!A27</f>
        <v> </v>
      </c>
      <c r="B27" s="22" t="str">
        <f aca="false">Constants!B27</f>
        <v>Test interface</v>
      </c>
      <c r="C27" s="22" t="str">
        <f aca="false">Constants!C27</f>
        <v>Flaws in the interface of a component of the test code</v>
      </c>
      <c r="D27" s="22" t="str">
        <f aca="false">Constants!D27</f>
        <v> </v>
      </c>
      <c r="E27" s="22" t="n">
        <f aca="false">Constants!E27</f>
        <v>8</v>
      </c>
      <c r="F27" s="22" t="str">
        <f aca="false">Constants!F27</f>
        <v> </v>
      </c>
      <c r="G27" s="23"/>
      <c r="H27" s="23"/>
    </row>
    <row r="28" customFormat="false" ht="13" hidden="true" customHeight="false" outlineLevel="0" collapsed="false">
      <c r="A28" s="22" t="str">
        <f aca="false">Constants!A28</f>
        <v> </v>
      </c>
      <c r="B28" s="22" t="str">
        <f aca="false">Constants!B28</f>
        <v>Test checking</v>
      </c>
      <c r="C28" s="22" t="str">
        <f aca="false">Constants!C28</f>
        <v>Flaws with boundary/type checking within a component of the test code</v>
      </c>
      <c r="D28" s="22" t="str">
        <f aca="false">Constants!D28</f>
        <v> </v>
      </c>
      <c r="E28" s="22" t="n">
        <f aca="false">Constants!E28</f>
        <v>9</v>
      </c>
      <c r="F28" s="22" t="str">
        <f aca="false">Constants!F28</f>
        <v> </v>
      </c>
      <c r="G28" s="23"/>
      <c r="H28" s="23"/>
    </row>
    <row r="29" customFormat="false" ht="13" hidden="true" customHeight="false" outlineLevel="0" collapsed="false">
      <c r="A29" s="22" t="str">
        <f aca="false">Constants!A29</f>
        <v> </v>
      </c>
      <c r="B29" s="22" t="str">
        <f aca="false">Constants!B29</f>
        <v>Bad Smell</v>
      </c>
      <c r="C29" s="22" t="str">
        <f aca="false">Constants!C29</f>
        <v>Refactoring changes (please note the bad smell in the defect description)</v>
      </c>
      <c r="D29" s="22" t="str">
        <f aca="false">Constants!D29</f>
        <v> </v>
      </c>
      <c r="E29" s="22" t="n">
        <f aca="false">Constants!E29</f>
        <v>10</v>
      </c>
      <c r="F29" s="22" t="n">
        <f aca="false">Constants!F29</f>
        <v>0</v>
      </c>
      <c r="G29" s="23"/>
      <c r="H29" s="23"/>
    </row>
    <row r="30" customFormat="false" ht="13" hidden="true" customHeight="false" outlineLevel="0" collapsed="false">
      <c r="A30" s="22" t="str">
        <f aca="false">Constants!A30</f>
        <v>Y/N:</v>
      </c>
      <c r="B30" s="22" t="str">
        <f aca="false">Constants!B30</f>
        <v>Yes</v>
      </c>
      <c r="C30" s="22" t="str">
        <f aca="false">Constants!C30</f>
        <v> </v>
      </c>
      <c r="D30" s="22" t="str">
        <f aca="false">Constants!D30</f>
        <v> </v>
      </c>
      <c r="E30" s="22" t="str">
        <f aca="false">Constants!E30</f>
        <v>Passed</v>
      </c>
      <c r="F30" s="22" t="n">
        <f aca="false">Constants!F30</f>
        <v>0</v>
      </c>
      <c r="G30" s="23"/>
      <c r="H30" s="23"/>
    </row>
    <row r="31" s="26" customFormat="true" ht="13" hidden="true" customHeight="false" outlineLevel="0" collapsed="false">
      <c r="A31" s="22" t="str">
        <f aca="false">Constants!A31</f>
        <v> </v>
      </c>
      <c r="B31" s="22" t="str">
        <f aca="false">Constants!B31</f>
        <v>No</v>
      </c>
      <c r="C31" s="22" t="str">
        <f aca="false">Constants!C31</f>
        <v> </v>
      </c>
      <c r="D31" s="22" t="str">
        <f aca="false">Constants!D31</f>
        <v> </v>
      </c>
      <c r="E31" s="22" t="str">
        <f aca="false">Constants!E31</f>
        <v>Passed with issues</v>
      </c>
      <c r="F31" s="22" t="n">
        <f aca="false">Constants!F31</f>
        <v>0</v>
      </c>
      <c r="G31" s="25"/>
      <c r="H31" s="25"/>
      <c r="I31" s="24"/>
    </row>
    <row r="32" customFormat="false" ht="13" hidden="true" customHeight="false" outlineLevel="0" collapsed="false">
      <c r="A32" s="22" t="str">
        <f aca="false">Constants!A32</f>
        <v>Proxy Types:</v>
      </c>
      <c r="B32" s="22" t="str">
        <f aca="false">Constants!B32</f>
        <v>-</v>
      </c>
      <c r="C32" s="22" t="str">
        <f aca="false">Constants!C32</f>
        <v> </v>
      </c>
      <c r="D32" s="22" t="str">
        <f aca="false">Constants!D32</f>
        <v> </v>
      </c>
      <c r="E32" s="22" t="str">
        <f aca="false">Constants!E32</f>
        <v>Failed</v>
      </c>
      <c r="F32" s="22" t="str">
        <f aca="false">Constants!F32</f>
        <v>Base</v>
      </c>
      <c r="G32" s="25"/>
      <c r="H32" s="23"/>
    </row>
    <row r="33" customFormat="false" ht="13" hidden="true" customHeight="false" outlineLevel="0" collapsed="false">
      <c r="A33" s="22" t="str">
        <f aca="false">Constants!A33</f>
        <v> </v>
      </c>
      <c r="B33" s="22" t="str">
        <f aca="false">Constants!B33</f>
        <v>Calculation</v>
      </c>
      <c r="C33" s="22" t="str">
        <f aca="false">Constants!C33</f>
        <v> </v>
      </c>
      <c r="D33" s="22" t="str">
        <f aca="false">Constants!D33</f>
        <v> </v>
      </c>
      <c r="E33" s="22" t="str">
        <f aca="false">Constants!E33</f>
        <v>Not tested</v>
      </c>
      <c r="F33" s="22" t="str">
        <f aca="false">Constants!F33</f>
        <v>New</v>
      </c>
      <c r="G33" s="25"/>
      <c r="H33" s="23"/>
    </row>
    <row r="34" customFormat="false" ht="13" hidden="true" customHeight="false" outlineLevel="0" collapsed="false">
      <c r="A34" s="22" t="str">
        <f aca="false">Constants!A34</f>
        <v> </v>
      </c>
      <c r="B34" s="22" t="str">
        <f aca="false">Constants!B34</f>
        <v>Data</v>
      </c>
      <c r="C34" s="22" t="str">
        <f aca="false">Constants!C34</f>
        <v> </v>
      </c>
      <c r="D34" s="22" t="str">
        <f aca="false">Constants!D34</f>
        <v> </v>
      </c>
      <c r="E34" s="22" t="str">
        <f aca="false">Constants!E34</f>
        <v>Not applicable</v>
      </c>
      <c r="F34" s="22" t="str">
        <f aca="false">Constants!F34</f>
        <v>Reusable</v>
      </c>
      <c r="G34" s="25"/>
      <c r="H34" s="23"/>
    </row>
    <row r="35" customFormat="false" ht="13" hidden="true" customHeight="false" outlineLevel="0" collapsed="false">
      <c r="A35" s="22" t="str">
        <f aca="false">Constants!A35</f>
        <v> </v>
      </c>
      <c r="B35" s="22" t="str">
        <f aca="false">Constants!B35</f>
        <v>I/O</v>
      </c>
      <c r="C35" s="22" t="str">
        <f aca="false">Constants!C35</f>
        <v> </v>
      </c>
      <c r="D35" s="22" t="str">
        <f aca="false">Constants!D35</f>
        <v> </v>
      </c>
      <c r="E35" s="22" t="str">
        <f aca="false">Constants!E35</f>
        <v> </v>
      </c>
      <c r="F35" s="22" t="str">
        <f aca="false">Constants!F35</f>
        <v> </v>
      </c>
      <c r="G35" s="25"/>
      <c r="H35" s="23"/>
    </row>
    <row r="36" customFormat="false" ht="13" hidden="true" customHeight="false" outlineLevel="0" collapsed="false">
      <c r="A36" s="22" t="str">
        <f aca="false">Constants!A36</f>
        <v> </v>
      </c>
      <c r="B36" s="22" t="str">
        <f aca="false">Constants!B36</f>
        <v>Logic</v>
      </c>
      <c r="C36" s="22" t="str">
        <f aca="false">Constants!C36</f>
        <v> </v>
      </c>
      <c r="D36" s="22" t="str">
        <f aca="false">Constants!D36</f>
        <v> </v>
      </c>
      <c r="E36" s="22" t="str">
        <f aca="false">Constants!E36</f>
        <v> </v>
      </c>
      <c r="F36" s="22" t="str">
        <f aca="false">Constants!F36</f>
        <v> </v>
      </c>
      <c r="G36" s="25"/>
      <c r="H36" s="23"/>
    </row>
    <row r="37" customFormat="false" ht="13" hidden="true" customHeight="false" outlineLevel="0" collapsed="false">
      <c r="A37" s="22" t="str">
        <f aca="false">Constants!A37</f>
        <v> </v>
      </c>
      <c r="B37" s="22" t="str">
        <f aca="false">Constants!B37</f>
        <v> </v>
      </c>
      <c r="C37" s="22" t="str">
        <f aca="false">Constants!C37</f>
        <v> </v>
      </c>
      <c r="D37" s="22" t="str">
        <f aca="false">Constants!D37</f>
        <v> </v>
      </c>
      <c r="E37" s="22" t="str">
        <f aca="false">Constants!E37</f>
        <v> </v>
      </c>
      <c r="F37" s="22" t="str">
        <f aca="false">Constants!F37</f>
        <v> </v>
      </c>
      <c r="G37" s="25"/>
      <c r="H37" s="23"/>
    </row>
    <row r="38" customFormat="false" ht="13" hidden="true" customHeight="false" outlineLevel="0" collapsed="false">
      <c r="A38" s="22" t="str">
        <f aca="false">Constants!A38</f>
        <v>Sizes:</v>
      </c>
      <c r="B38" s="22" t="str">
        <f aca="false">Constants!B38</f>
        <v>VS</v>
      </c>
      <c r="C38" s="22" t="str">
        <f aca="false">Constants!C38</f>
        <v>S</v>
      </c>
      <c r="D38" s="22" t="str">
        <f aca="false">Constants!D38</f>
        <v>M</v>
      </c>
      <c r="E38" s="22" t="str">
        <f aca="false">Constants!E38</f>
        <v>L</v>
      </c>
      <c r="F38" s="22" t="str">
        <f aca="false">Constants!F38</f>
        <v>VL</v>
      </c>
      <c r="G38" s="25"/>
      <c r="H38" s="23"/>
    </row>
    <row r="39" customFormat="false" ht="13" hidden="true" customHeight="false" outlineLevel="0" collapsed="false">
      <c r="A39" s="22" t="str">
        <f aca="false">Constants!A39</f>
        <v>upper</v>
      </c>
      <c r="B39" s="22" t="n">
        <f aca="false">Constants!B39</f>
        <v>-1.5</v>
      </c>
      <c r="C39" s="22" t="n">
        <f aca="false">Constants!C39</f>
        <v>-0.5</v>
      </c>
      <c r="D39" s="22" t="n">
        <f aca="false">Constants!D39</f>
        <v>0.5</v>
      </c>
      <c r="E39" s="22" t="n">
        <f aca="false">Constants!E39</f>
        <v>1.5</v>
      </c>
      <c r="F39" s="22" t="n">
        <f aca="false">Constants!F39</f>
        <v>99999</v>
      </c>
      <c r="G39" s="25"/>
      <c r="H39" s="23"/>
    </row>
    <row r="40" customFormat="false" ht="13" hidden="true" customHeight="false" outlineLevel="0" collapsed="false">
      <c r="A40" s="22" t="str">
        <f aca="false">Constants!A40</f>
        <v>mid</v>
      </c>
      <c r="B40" s="22" t="n">
        <f aca="false">Constants!B40</f>
        <v>-2</v>
      </c>
      <c r="C40" s="22" t="n">
        <f aca="false">Constants!C40</f>
        <v>-1</v>
      </c>
      <c r="D40" s="22" t="n">
        <f aca="false">Constants!D40</f>
        <v>0</v>
      </c>
      <c r="E40" s="22" t="n">
        <f aca="false">Constants!E40</f>
        <v>1</v>
      </c>
      <c r="F40" s="22" t="n">
        <f aca="false">Constants!F40</f>
        <v>2</v>
      </c>
      <c r="G40" s="25"/>
      <c r="H40" s="23"/>
    </row>
    <row r="41" customFormat="false" ht="13" hidden="true" customHeight="false" outlineLevel="0" collapsed="false">
      <c r="A41" s="22" t="str">
        <f aca="false">Constants!A41</f>
        <v>lower</v>
      </c>
      <c r="B41" s="22" t="n">
        <f aca="false">Constants!B41</f>
        <v>0</v>
      </c>
      <c r="C41" s="22" t="n">
        <f aca="false">Constants!C41</f>
        <v>-1.5</v>
      </c>
      <c r="D41" s="22" t="n">
        <f aca="false">Constants!D41</f>
        <v>-0.5</v>
      </c>
      <c r="E41" s="22" t="n">
        <f aca="false">Constants!E41</f>
        <v>0.5</v>
      </c>
      <c r="F41" s="22" t="n">
        <f aca="false">Constants!F41</f>
        <v>1.5</v>
      </c>
      <c r="G41" s="25"/>
      <c r="H41" s="23"/>
    </row>
    <row r="42" customFormat="false" ht="13" hidden="true" customHeight="false" outlineLevel="0" collapsed="false">
      <c r="A42" s="22" t="str">
        <f aca="false">Constants!A42</f>
        <v> </v>
      </c>
      <c r="B42" s="22" t="n">
        <f aca="false">Constants!B42</f>
        <v>0</v>
      </c>
      <c r="C42" s="22" t="n">
        <f aca="false">Constants!C42</f>
        <v>0</v>
      </c>
      <c r="D42" s="22" t="n">
        <f aca="false">Constants!D42</f>
        <v>0</v>
      </c>
      <c r="E42" s="22" t="n">
        <f aca="false">Constants!E42</f>
        <v>0</v>
      </c>
      <c r="F42" s="22" t="str">
        <f aca="false">Constants!F42</f>
        <v> </v>
      </c>
      <c r="G42" s="25"/>
      <c r="H42" s="23"/>
    </row>
    <row r="43" customFormat="false" ht="13" hidden="true" customHeight="false" outlineLevel="0" collapsed="false">
      <c r="A43" s="22" t="str">
        <f aca="false">Constants!A43</f>
        <v> </v>
      </c>
      <c r="B43" s="22" t="str">
        <f aca="false">Constants!B43</f>
        <v> </v>
      </c>
      <c r="C43" s="22" t="str">
        <f aca="false">Constants!C43</f>
        <v> </v>
      </c>
      <c r="D43" s="22" t="str">
        <f aca="false">Constants!D43</f>
        <v> </v>
      </c>
      <c r="E43" s="22" t="str">
        <f aca="false">Constants!E43</f>
        <v> </v>
      </c>
      <c r="F43" s="22" t="str">
        <f aca="false">Constants!F43</f>
        <v> </v>
      </c>
      <c r="G43" s="27"/>
      <c r="H43" s="27"/>
    </row>
    <row r="44" s="4" customFormat="true" ht="13" hidden="true" customHeight="false" outlineLevel="0" collapsed="false">
      <c r="A44" s="22" t="str">
        <f aca="false">Constants!A44</f>
        <v>&lt;-- Mandatory</v>
      </c>
      <c r="B44" s="22" t="str">
        <f aca="false">Constants!B44</f>
        <v> </v>
      </c>
      <c r="C44" s="22" t="str">
        <f aca="false">Constants!C44</f>
        <v>✔</v>
      </c>
      <c r="D44" s="22" t="str">
        <f aca="false">Constants!D44</f>
        <v> </v>
      </c>
      <c r="E44" s="22" t="str">
        <f aca="false">Constants!E44</f>
        <v> </v>
      </c>
      <c r="F44" s="22" t="str">
        <f aca="false">Constants!F44</f>
        <v> </v>
      </c>
      <c r="G44" s="28"/>
      <c r="H44" s="28"/>
      <c r="I44" s="28"/>
      <c r="J44" s="28"/>
      <c r="K44" s="28"/>
    </row>
    <row r="45" customFormat="false" ht="13" hidden="true" customHeight="false" outlineLevel="0" collapsed="false"/>
    <row r="46" customFormat="false" ht="20" hidden="false" customHeight="false" outlineLevel="0" collapsed="false">
      <c r="A46" s="230" t="s">
        <v>273</v>
      </c>
      <c r="B46" s="230"/>
      <c r="C46" s="230"/>
    </row>
    <row r="47" customFormat="false" ht="18" hidden="false" customHeight="false" outlineLevel="0" collapsed="false">
      <c r="A47" s="231"/>
      <c r="B47" s="231"/>
      <c r="C47" s="231"/>
    </row>
    <row r="48" customFormat="false" ht="13" hidden="false" customHeight="false" outlineLevel="0" collapsed="false">
      <c r="A48" s="24" t="s">
        <v>274</v>
      </c>
      <c r="B48" s="232"/>
      <c r="C48" s="233" t="s">
        <v>275</v>
      </c>
      <c r="D48" s="233"/>
      <c r="E48" s="25"/>
    </row>
    <row r="49" customFormat="false" ht="13" hidden="false" customHeight="false" outlineLevel="0" collapsed="false">
      <c r="A49" s="24" t="s">
        <v>276</v>
      </c>
      <c r="B49" s="232"/>
      <c r="C49" s="233" t="s">
        <v>277</v>
      </c>
      <c r="D49" s="233"/>
      <c r="E49" s="25"/>
    </row>
    <row r="50" customFormat="false" ht="13" hidden="false" customHeight="false" outlineLevel="0" collapsed="false">
      <c r="A50" s="24" t="s">
        <v>278</v>
      </c>
      <c r="B50" s="232"/>
      <c r="C50" s="233" t="s">
        <v>277</v>
      </c>
      <c r="D50" s="233"/>
      <c r="E50" s="25"/>
    </row>
    <row r="51" customFormat="false" ht="13" hidden="false" customHeight="false" outlineLevel="0" collapsed="false">
      <c r="A51" s="234" t="s">
        <v>279</v>
      </c>
      <c r="B51" s="232"/>
      <c r="C51" s="233"/>
      <c r="D51" s="233"/>
      <c r="E51" s="235"/>
    </row>
    <row r="52" customFormat="false" ht="14" hidden="false" customHeight="false" outlineLevel="0" collapsed="false">
      <c r="A52" s="236"/>
      <c r="B52" s="236"/>
      <c r="C52" s="236"/>
      <c r="D52" s="236"/>
      <c r="E52" s="236"/>
    </row>
    <row r="53" customFormat="false" ht="20" hidden="false" customHeight="false" outlineLevel="0" collapsed="false">
      <c r="A53" s="237" t="s">
        <v>280</v>
      </c>
      <c r="B53" s="237"/>
      <c r="C53" s="237"/>
      <c r="D53" s="237"/>
      <c r="E53" s="237"/>
    </row>
    <row r="56" customFormat="false" ht="13" hidden="false" customHeight="false" outlineLevel="0" collapsed="false">
      <c r="A56" s="24" t="s">
        <v>281</v>
      </c>
      <c r="B56" s="238"/>
    </row>
    <row r="57" customFormat="false" ht="13" hidden="false" customHeight="false" outlineLevel="0" collapsed="false">
      <c r="A57" s="24" t="s">
        <v>282</v>
      </c>
      <c r="B57" s="238"/>
    </row>
    <row r="58" customFormat="false" ht="15" hidden="false" customHeight="true" outlineLevel="0" collapsed="false">
      <c r="A58" s="24" t="s">
        <v>283</v>
      </c>
      <c r="B58" s="239" t="str">
        <f aca="false">IF(OR(ISBLANK(B56),ISBLANK(B57)),"",MIN(B56,B57))</f>
        <v/>
      </c>
      <c r="C58" s="240" t="s">
        <v>284</v>
      </c>
      <c r="D58" s="241" t="n">
        <v>100</v>
      </c>
    </row>
    <row r="59" customFormat="false" ht="18" hidden="false" customHeight="false" outlineLevel="0" collapsed="false">
      <c r="B59" s="242"/>
    </row>
    <row r="61" customFormat="false" ht="13" hidden="false" customHeight="false" outlineLevel="0" collapsed="false">
      <c r="A61" s="24" t="s">
        <v>285</v>
      </c>
    </row>
    <row r="62" customFormat="false" ht="13" hidden="false" customHeight="false" outlineLevel="0" collapsed="false">
      <c r="C62" s="243" t="n">
        <f aca="false">$D$58*F2</f>
        <v>100</v>
      </c>
      <c r="D62" s="59" t="s">
        <v>286</v>
      </c>
      <c r="E62" s="59"/>
      <c r="J62" s="4"/>
      <c r="K62" s="4"/>
    </row>
    <row r="63" customFormat="false" ht="13" hidden="false" customHeight="false" outlineLevel="0" collapsed="false">
      <c r="C63" s="243" t="n">
        <f aca="false">$D$58*F4</f>
        <v>90</v>
      </c>
      <c r="D63" s="59" t="s">
        <v>287</v>
      </c>
      <c r="E63" s="59"/>
      <c r="J63" s="59"/>
      <c r="K63" s="59"/>
    </row>
    <row r="64" customFormat="false" ht="13" hidden="false" customHeight="false" outlineLevel="0" collapsed="false">
      <c r="C64" s="243" t="n">
        <f aca="false">$D$58*F6</f>
        <v>80</v>
      </c>
      <c r="D64" s="59" t="s">
        <v>288</v>
      </c>
      <c r="E64" s="59"/>
      <c r="J64" s="59"/>
      <c r="K64" s="59"/>
    </row>
    <row r="65" customFormat="false" ht="13" hidden="false" customHeight="false" outlineLevel="0" collapsed="false">
      <c r="C65" s="243" t="n">
        <f aca="false">$D$58*F8</f>
        <v>70</v>
      </c>
      <c r="D65" s="59" t="s">
        <v>289</v>
      </c>
      <c r="E65" s="59"/>
      <c r="J65" s="59"/>
      <c r="K65" s="59"/>
    </row>
    <row r="66" customFormat="false" ht="13" hidden="false" customHeight="false" outlineLevel="0" collapsed="false">
      <c r="C66" s="243" t="n">
        <v>60</v>
      </c>
      <c r="D66" s="59" t="s">
        <v>290</v>
      </c>
      <c r="E66" s="59"/>
      <c r="J66" s="4"/>
      <c r="K66" s="4"/>
    </row>
    <row r="67" customFormat="false" ht="13" hidden="false" customHeight="false" outlineLevel="0" collapsed="false">
      <c r="B67" s="0"/>
      <c r="C67" s="243" t="n">
        <v>50</v>
      </c>
      <c r="D67" s="46" t="s">
        <v>291</v>
      </c>
      <c r="E67" s="0"/>
      <c r="J67" s="0"/>
      <c r="K67" s="0"/>
    </row>
    <row r="68" customFormat="false" ht="13" hidden="false" customHeight="false" outlineLevel="0" collapsed="false">
      <c r="A68" s="24" t="s">
        <v>292</v>
      </c>
    </row>
    <row r="69" customFormat="false" ht="13" hidden="false" customHeight="false" outlineLevel="0" collapsed="false">
      <c r="C69" s="243" t="n">
        <f aca="false">$D$58*F2</f>
        <v>100</v>
      </c>
      <c r="D69" s="4" t="s">
        <v>293</v>
      </c>
      <c r="E69" s="4"/>
    </row>
    <row r="70" customFormat="false" ht="13" hidden="false" customHeight="false" outlineLevel="0" collapsed="false">
      <c r="C70" s="243" t="n">
        <f aca="false">$D$58*F3</f>
        <v>95</v>
      </c>
      <c r="D70" s="4" t="s">
        <v>294</v>
      </c>
      <c r="E70" s="4"/>
    </row>
    <row r="71" customFormat="false" ht="13" hidden="false" customHeight="false" outlineLevel="0" collapsed="false">
      <c r="C71" s="243" t="n">
        <f aca="false">$D$58*F4</f>
        <v>90</v>
      </c>
      <c r="D71" s="4" t="s">
        <v>295</v>
      </c>
      <c r="E71" s="4"/>
    </row>
    <row r="72" customFormat="false" ht="13" hidden="false" customHeight="false" outlineLevel="0" collapsed="false">
      <c r="C72" s="243" t="n">
        <f aca="false">$D$58*F5</f>
        <v>85</v>
      </c>
      <c r="D72" s="4" t="s">
        <v>296</v>
      </c>
      <c r="E72" s="4"/>
    </row>
    <row r="73" customFormat="false" ht="13" hidden="false" customHeight="false" outlineLevel="0" collapsed="false">
      <c r="C73" s="243" t="n">
        <f aca="false">$D$58*F6</f>
        <v>80</v>
      </c>
      <c r="D73" s="59" t="s">
        <v>297</v>
      </c>
      <c r="E73" s="59"/>
    </row>
    <row r="74" customFormat="false" ht="13" hidden="false" customHeight="false" outlineLevel="0" collapsed="false">
      <c r="C74" s="243" t="n">
        <f aca="false">$D$58*F7</f>
        <v>75</v>
      </c>
      <c r="D74" s="4" t="s">
        <v>298</v>
      </c>
      <c r="E74" s="4"/>
    </row>
    <row r="75" customFormat="false" ht="13" hidden="false" customHeight="false" outlineLevel="0" collapsed="false">
      <c r="C75" s="243" t="n">
        <f aca="false">$D$58*F8</f>
        <v>70</v>
      </c>
      <c r="D75" s="4" t="s">
        <v>299</v>
      </c>
      <c r="E75" s="4"/>
    </row>
    <row r="76" customFormat="false" ht="13" hidden="false" customHeight="false" outlineLevel="0" collapsed="false">
      <c r="C76" s="243" t="n">
        <f aca="false">$D$58*F9</f>
        <v>65</v>
      </c>
      <c r="D76" s="4" t="s">
        <v>300</v>
      </c>
      <c r="E76" s="4"/>
    </row>
    <row r="77" customFormat="false" ht="13" hidden="false" customHeight="false" outlineLevel="0" collapsed="false">
      <c r="C77" s="243" t="n">
        <v>50</v>
      </c>
      <c r="D77" s="4" t="s">
        <v>301</v>
      </c>
      <c r="E77" s="4"/>
    </row>
    <row r="80" customFormat="false" ht="20" hidden="false" customHeight="false" outlineLevel="0" collapsed="false">
      <c r="A80" s="244" t="s">
        <v>302</v>
      </c>
      <c r="B80" s="244"/>
      <c r="C80" s="245"/>
      <c r="D80" s="246" t="s">
        <v>303</v>
      </c>
      <c r="E80" s="247"/>
    </row>
    <row r="81" customFormat="false" ht="13" hidden="false" customHeight="false" outlineLevel="0" collapsed="false">
      <c r="A81" s="248" t="s">
        <v>304</v>
      </c>
      <c r="B81" s="248"/>
      <c r="C81" s="248"/>
      <c r="D81" s="248"/>
      <c r="E81" s="248"/>
      <c r="F81" s="248"/>
      <c r="G81" s="248"/>
      <c r="H81" s="248"/>
      <c r="I81" s="248"/>
      <c r="J81" s="248"/>
      <c r="K81" s="248"/>
      <c r="L81" s="248"/>
    </row>
    <row r="82" customFormat="false" ht="13" hidden="false" customHeight="false" outlineLevel="0" collapsed="false">
      <c r="A82" s="4"/>
      <c r="B82" s="249" t="s">
        <v>305</v>
      </c>
      <c r="C82" s="249"/>
      <c r="D82" s="249"/>
      <c r="E82" s="249"/>
      <c r="F82" s="249"/>
      <c r="G82" s="249"/>
      <c r="H82" s="249"/>
      <c r="I82" s="249"/>
      <c r="J82" s="249"/>
      <c r="K82" s="249"/>
      <c r="L82" s="249"/>
    </row>
    <row r="83" customFormat="false" ht="13" hidden="false" customHeight="false" outlineLevel="0" collapsed="false">
      <c r="A83" s="4"/>
      <c r="B83" s="249" t="s">
        <v>306</v>
      </c>
      <c r="C83" s="249"/>
      <c r="D83" s="249"/>
      <c r="E83" s="249"/>
      <c r="F83" s="249"/>
      <c r="G83" s="249"/>
      <c r="H83" s="249"/>
      <c r="I83" s="249"/>
      <c r="J83" s="249"/>
      <c r="K83" s="249"/>
      <c r="L83" s="249"/>
    </row>
    <row r="84" customFormat="false" ht="13" hidden="false" customHeight="false" outlineLevel="0" collapsed="false">
      <c r="A84" s="4"/>
      <c r="B84" s="249" t="s">
        <v>307</v>
      </c>
      <c r="C84" s="249"/>
      <c r="D84" s="249"/>
      <c r="E84" s="249"/>
      <c r="F84" s="249"/>
      <c r="G84" s="249"/>
      <c r="H84" s="249"/>
      <c r="I84" s="249"/>
      <c r="J84" s="249"/>
      <c r="K84" s="249"/>
      <c r="L84" s="249"/>
    </row>
    <row r="85" customFormat="false" ht="13" hidden="false" customHeight="false" outlineLevel="0" collapsed="false">
      <c r="A85" s="248" t="s">
        <v>308</v>
      </c>
      <c r="B85" s="248"/>
      <c r="C85" s="248"/>
      <c r="D85" s="248"/>
      <c r="E85" s="248"/>
      <c r="F85" s="248"/>
      <c r="G85" s="248"/>
      <c r="H85" s="248"/>
      <c r="I85" s="248"/>
      <c r="J85" s="248"/>
      <c r="K85" s="248"/>
      <c r="L85" s="248"/>
    </row>
    <row r="86" customFormat="false" ht="13" hidden="false" customHeight="false" outlineLevel="0" collapsed="false">
      <c r="A86" s="4"/>
      <c r="B86" s="249" t="s">
        <v>309</v>
      </c>
      <c r="C86" s="249"/>
      <c r="D86" s="249"/>
      <c r="E86" s="249"/>
      <c r="F86" s="249"/>
      <c r="G86" s="249"/>
      <c r="H86" s="249"/>
      <c r="I86" s="249"/>
      <c r="J86" s="249"/>
      <c r="K86" s="249"/>
      <c r="L86" s="249"/>
    </row>
    <row r="87" customFormat="false" ht="13" hidden="false" customHeight="false" outlineLevel="0" collapsed="false">
      <c r="A87" s="4"/>
      <c r="B87" s="249" t="s">
        <v>310</v>
      </c>
      <c r="C87" s="249"/>
      <c r="D87" s="249"/>
      <c r="E87" s="249"/>
      <c r="F87" s="249"/>
      <c r="G87" s="249"/>
      <c r="H87" s="249"/>
      <c r="I87" s="249"/>
      <c r="J87" s="249"/>
      <c r="K87" s="249"/>
      <c r="L87" s="249"/>
    </row>
    <row r="88" s="251" customFormat="true" ht="13" hidden="false" customHeight="false" outlineLevel="0" collapsed="false">
      <c r="A88" s="250"/>
      <c r="B88" s="249" t="s">
        <v>311</v>
      </c>
      <c r="C88" s="249"/>
      <c r="D88" s="249"/>
      <c r="E88" s="249"/>
      <c r="F88" s="249"/>
      <c r="G88" s="249"/>
      <c r="H88" s="249"/>
      <c r="I88" s="249"/>
      <c r="J88" s="249"/>
      <c r="K88" s="249"/>
      <c r="L88" s="249"/>
    </row>
    <row r="89" customFormat="false" ht="13" hidden="false" customHeight="false" outlineLevel="0" collapsed="false">
      <c r="A89" s="4"/>
      <c r="B89" s="249" t="s">
        <v>312</v>
      </c>
      <c r="C89" s="249"/>
      <c r="D89" s="249"/>
      <c r="E89" s="249"/>
      <c r="F89" s="249"/>
      <c r="G89" s="249"/>
      <c r="H89" s="249"/>
      <c r="I89" s="249"/>
      <c r="J89" s="249"/>
      <c r="K89" s="249"/>
      <c r="L89" s="249"/>
    </row>
    <row r="90" customFormat="false" ht="13" hidden="false" customHeight="false" outlineLevel="0" collapsed="false">
      <c r="A90" s="248" t="s">
        <v>313</v>
      </c>
      <c r="B90" s="248"/>
      <c r="C90" s="248"/>
      <c r="D90" s="248"/>
      <c r="E90" s="248"/>
      <c r="F90" s="248"/>
      <c r="G90" s="248"/>
      <c r="H90" s="248"/>
      <c r="I90" s="248"/>
      <c r="J90" s="248"/>
      <c r="K90" s="248"/>
      <c r="L90" s="248"/>
    </row>
    <row r="91" customFormat="false" ht="13" hidden="false" customHeight="false" outlineLevel="0" collapsed="false">
      <c r="A91" s="4"/>
      <c r="B91" s="249" t="s">
        <v>314</v>
      </c>
      <c r="C91" s="249"/>
      <c r="D91" s="249"/>
      <c r="E91" s="249"/>
      <c r="F91" s="249"/>
      <c r="G91" s="249"/>
      <c r="H91" s="249"/>
      <c r="I91" s="249"/>
      <c r="J91" s="249"/>
      <c r="K91" s="249"/>
      <c r="L91" s="249"/>
    </row>
    <row r="92" customFormat="false" ht="13" hidden="false" customHeight="false" outlineLevel="0" collapsed="false">
      <c r="A92" s="4"/>
      <c r="B92" s="249" t="s">
        <v>315</v>
      </c>
      <c r="C92" s="249"/>
      <c r="D92" s="249"/>
      <c r="E92" s="249"/>
      <c r="F92" s="249"/>
      <c r="G92" s="249"/>
      <c r="H92" s="249"/>
      <c r="I92" s="249"/>
      <c r="J92" s="249"/>
      <c r="K92" s="249"/>
      <c r="L92" s="249"/>
    </row>
    <row r="93" customFormat="false" ht="13" hidden="false" customHeight="false" outlineLevel="0" collapsed="false">
      <c r="A93" s="4"/>
      <c r="B93" s="249" t="s">
        <v>316</v>
      </c>
      <c r="C93" s="249"/>
      <c r="D93" s="249"/>
      <c r="E93" s="249"/>
      <c r="F93" s="249"/>
      <c r="G93" s="249"/>
      <c r="H93" s="249"/>
      <c r="I93" s="249"/>
      <c r="J93" s="249"/>
      <c r="K93" s="249"/>
      <c r="L93" s="249"/>
    </row>
    <row r="94" customFormat="false" ht="13" hidden="false" customHeight="false" outlineLevel="0" collapsed="false">
      <c r="A94" s="4"/>
      <c r="B94" s="249" t="s">
        <v>317</v>
      </c>
      <c r="C94" s="249"/>
      <c r="D94" s="249"/>
      <c r="E94" s="249"/>
      <c r="F94" s="249"/>
      <c r="G94" s="249"/>
      <c r="H94" s="249"/>
      <c r="I94" s="249"/>
      <c r="J94" s="249"/>
      <c r="K94" s="249"/>
      <c r="L94" s="249"/>
    </row>
    <row r="95" customFormat="false" ht="13" hidden="false" customHeight="false" outlineLevel="0" collapsed="false">
      <c r="A95" s="4"/>
      <c r="B95" s="249" t="s">
        <v>318</v>
      </c>
      <c r="C95" s="249"/>
      <c r="D95" s="249"/>
      <c r="E95" s="249"/>
      <c r="F95" s="249"/>
      <c r="G95" s="249"/>
      <c r="H95" s="249"/>
      <c r="I95" s="249"/>
      <c r="J95" s="249"/>
      <c r="K95" s="249"/>
      <c r="L95" s="249"/>
    </row>
    <row r="96" customFormat="false" ht="13" hidden="false" customHeight="false" outlineLevel="0" collapsed="false">
      <c r="A96" s="248" t="s">
        <v>27</v>
      </c>
      <c r="B96" s="248"/>
      <c r="C96" s="28"/>
      <c r="D96" s="28"/>
      <c r="E96" s="28"/>
      <c r="F96" s="28"/>
      <c r="G96" s="28"/>
      <c r="H96" s="28"/>
      <c r="I96" s="28"/>
      <c r="J96" s="28"/>
      <c r="K96" s="28"/>
      <c r="L96" s="28"/>
    </row>
    <row r="97" customFormat="false" ht="13" hidden="false" customHeight="false" outlineLevel="0" collapsed="false">
      <c r="A97" s="4"/>
      <c r="B97" s="249" t="s">
        <v>319</v>
      </c>
      <c r="C97" s="249"/>
      <c r="D97" s="249"/>
      <c r="E97" s="249"/>
      <c r="F97" s="249"/>
      <c r="G97" s="249"/>
      <c r="H97" s="249"/>
      <c r="I97" s="249"/>
      <c r="J97" s="249"/>
      <c r="K97" s="249"/>
      <c r="L97" s="249"/>
    </row>
    <row r="98" customFormat="false" ht="13" hidden="false" customHeight="false" outlineLevel="0" collapsed="false">
      <c r="A98" s="4"/>
      <c r="B98" s="249" t="s">
        <v>320</v>
      </c>
      <c r="C98" s="249"/>
      <c r="D98" s="249"/>
      <c r="E98" s="249"/>
      <c r="F98" s="249"/>
      <c r="G98" s="249"/>
      <c r="H98" s="249"/>
      <c r="I98" s="249"/>
      <c r="J98" s="249"/>
      <c r="K98" s="249"/>
      <c r="L98" s="249"/>
    </row>
    <row r="99" customFormat="false" ht="13" hidden="false" customHeight="false" outlineLevel="0" collapsed="false">
      <c r="A99" s="4"/>
      <c r="B99" s="249" t="s">
        <v>321</v>
      </c>
      <c r="C99" s="249"/>
      <c r="D99" s="249"/>
      <c r="E99" s="249"/>
      <c r="F99" s="249"/>
      <c r="G99" s="249"/>
      <c r="H99" s="249"/>
      <c r="I99" s="249"/>
      <c r="J99" s="249"/>
      <c r="K99" s="249"/>
      <c r="L99" s="249"/>
    </row>
    <row r="100" customFormat="false" ht="13" hidden="false" customHeight="false" outlineLevel="0" collapsed="false">
      <c r="A100" s="4"/>
      <c r="B100" s="249" t="s">
        <v>322</v>
      </c>
      <c r="C100" s="249"/>
      <c r="D100" s="249"/>
      <c r="E100" s="249"/>
      <c r="F100" s="249"/>
      <c r="G100" s="249"/>
      <c r="H100" s="249"/>
      <c r="I100" s="249"/>
      <c r="J100" s="249"/>
      <c r="K100" s="249"/>
      <c r="L100" s="249"/>
    </row>
    <row r="101" customFormat="false" ht="13" hidden="false" customHeight="false" outlineLevel="0" collapsed="false">
      <c r="A101" s="248" t="s">
        <v>323</v>
      </c>
      <c r="B101" s="248"/>
      <c r="C101" s="28"/>
      <c r="D101" s="28"/>
      <c r="E101" s="28"/>
      <c r="F101" s="28"/>
      <c r="G101" s="28"/>
      <c r="H101" s="28"/>
      <c r="I101" s="28"/>
      <c r="J101" s="28"/>
      <c r="K101" s="28"/>
      <c r="L101" s="28"/>
    </row>
    <row r="102" customFormat="false" ht="13" hidden="false" customHeight="false" outlineLevel="0" collapsed="false">
      <c r="A102" s="4"/>
      <c r="B102" s="249" t="s">
        <v>324</v>
      </c>
      <c r="C102" s="249"/>
      <c r="D102" s="249"/>
      <c r="E102" s="249"/>
      <c r="F102" s="249"/>
      <c r="G102" s="249"/>
      <c r="H102" s="249"/>
      <c r="I102" s="249"/>
      <c r="J102" s="249"/>
      <c r="K102" s="249"/>
      <c r="L102" s="249"/>
    </row>
    <row r="103" customFormat="false" ht="13" hidden="false" customHeight="false" outlineLevel="0" collapsed="false">
      <c r="A103" s="4"/>
      <c r="B103" s="249" t="s">
        <v>325</v>
      </c>
      <c r="C103" s="249"/>
      <c r="D103" s="249"/>
      <c r="E103" s="249"/>
      <c r="F103" s="249"/>
      <c r="G103" s="249"/>
      <c r="H103" s="249"/>
      <c r="I103" s="249"/>
      <c r="J103" s="249"/>
      <c r="K103" s="249"/>
      <c r="L103" s="249"/>
    </row>
    <row r="104" customFormat="false" ht="13" hidden="false" customHeight="false" outlineLevel="0" collapsed="false">
      <c r="A104" s="248" t="s">
        <v>326</v>
      </c>
      <c r="B104" s="248"/>
      <c r="C104" s="28"/>
      <c r="D104" s="28"/>
      <c r="E104" s="28"/>
      <c r="F104" s="28"/>
      <c r="G104" s="28"/>
      <c r="H104" s="28"/>
      <c r="I104" s="28"/>
      <c r="J104" s="28"/>
      <c r="K104" s="28"/>
      <c r="L104" s="28"/>
    </row>
    <row r="105" customFormat="false" ht="13" hidden="false" customHeight="false" outlineLevel="0" collapsed="false">
      <c r="A105" s="4"/>
      <c r="B105" s="249" t="s">
        <v>327</v>
      </c>
      <c r="C105" s="249"/>
      <c r="D105" s="249"/>
      <c r="E105" s="249"/>
      <c r="F105" s="249"/>
      <c r="G105" s="249"/>
      <c r="H105" s="249"/>
      <c r="I105" s="249"/>
      <c r="J105" s="249"/>
      <c r="K105" s="249"/>
      <c r="L105" s="249"/>
    </row>
    <row r="106" customFormat="false" ht="13" hidden="false" customHeight="false" outlineLevel="0" collapsed="false">
      <c r="A106" s="4"/>
      <c r="B106" s="249" t="s">
        <v>328</v>
      </c>
      <c r="C106" s="249"/>
      <c r="D106" s="249"/>
      <c r="E106" s="249"/>
      <c r="F106" s="249"/>
      <c r="G106" s="249"/>
      <c r="H106" s="249"/>
      <c r="I106" s="249"/>
      <c r="J106" s="249"/>
      <c r="K106" s="249"/>
      <c r="L106" s="249"/>
    </row>
    <row r="107" customFormat="false" ht="13" hidden="false" customHeight="false" outlineLevel="0" collapsed="false">
      <c r="A107" s="4"/>
      <c r="B107" s="252" t="s">
        <v>329</v>
      </c>
      <c r="C107" s="252"/>
      <c r="D107" s="252"/>
      <c r="E107" s="252"/>
      <c r="F107" s="252"/>
      <c r="G107" s="252"/>
      <c r="H107" s="252"/>
      <c r="I107" s="252"/>
      <c r="J107" s="252"/>
      <c r="K107" s="252"/>
      <c r="L107" s="252"/>
    </row>
    <row r="108" customFormat="false" ht="13" hidden="false" customHeight="false" outlineLevel="0" collapsed="false">
      <c r="A108" s="4"/>
      <c r="B108" s="249" t="s">
        <v>330</v>
      </c>
      <c r="C108" s="249"/>
      <c r="D108" s="249"/>
      <c r="E108" s="249"/>
      <c r="F108" s="249"/>
      <c r="G108" s="249"/>
      <c r="H108" s="249"/>
      <c r="I108" s="249"/>
      <c r="J108" s="249"/>
      <c r="K108" s="249"/>
      <c r="L108" s="249"/>
    </row>
    <row r="109" customFormat="false" ht="13" hidden="false" customHeight="false" outlineLevel="0" collapsed="false">
      <c r="A109" s="4"/>
      <c r="B109" s="249" t="s">
        <v>331</v>
      </c>
      <c r="C109" s="249"/>
      <c r="D109" s="249"/>
      <c r="E109" s="249"/>
      <c r="F109" s="249"/>
      <c r="G109" s="249"/>
      <c r="H109" s="249"/>
      <c r="I109" s="249"/>
      <c r="J109" s="249"/>
      <c r="K109" s="249"/>
      <c r="L109" s="249"/>
    </row>
    <row r="110" s="254" customFormat="true" ht="13" hidden="false" customHeight="false" outlineLevel="0" collapsed="false">
      <c r="A110" s="253"/>
      <c r="B110" s="252" t="s">
        <v>332</v>
      </c>
      <c r="C110" s="252"/>
      <c r="D110" s="252"/>
      <c r="E110" s="252"/>
      <c r="F110" s="252"/>
      <c r="G110" s="252"/>
      <c r="H110" s="252"/>
      <c r="I110" s="252"/>
      <c r="J110" s="252"/>
      <c r="K110" s="252"/>
      <c r="L110" s="252"/>
    </row>
    <row r="111" s="46" customFormat="true" ht="13" hidden="true" customHeight="false" outlineLevel="0" collapsed="false">
      <c r="A111" s="255" t="s">
        <v>29</v>
      </c>
      <c r="B111" s="255"/>
      <c r="C111" s="256"/>
      <c r="D111" s="256"/>
      <c r="E111" s="256"/>
      <c r="F111" s="256"/>
      <c r="G111" s="256"/>
      <c r="H111" s="256"/>
      <c r="I111" s="256"/>
      <c r="J111" s="256"/>
      <c r="K111" s="256"/>
      <c r="L111" s="256"/>
    </row>
    <row r="112" s="46" customFormat="true" ht="13" hidden="true" customHeight="false" outlineLevel="0" collapsed="false">
      <c r="A112" s="257"/>
      <c r="B112" s="258" t="s">
        <v>333</v>
      </c>
      <c r="C112" s="258"/>
      <c r="D112" s="258"/>
      <c r="E112" s="258"/>
      <c r="F112" s="258"/>
      <c r="G112" s="258"/>
      <c r="H112" s="258"/>
      <c r="I112" s="258"/>
      <c r="J112" s="258"/>
      <c r="K112" s="258"/>
      <c r="L112" s="258"/>
    </row>
    <row r="113" s="46" customFormat="true" ht="13" hidden="true" customHeight="false" outlineLevel="0" collapsed="false">
      <c r="A113" s="257"/>
      <c r="B113" s="258" t="s">
        <v>334</v>
      </c>
      <c r="C113" s="258"/>
      <c r="D113" s="258"/>
      <c r="E113" s="258"/>
      <c r="F113" s="258"/>
      <c r="G113" s="258"/>
      <c r="H113" s="258"/>
      <c r="I113" s="258"/>
      <c r="J113" s="258"/>
      <c r="K113" s="258"/>
      <c r="L113" s="258"/>
    </row>
    <row r="114" s="254" customFormat="true" ht="13" hidden="false" customHeight="false" outlineLevel="0" collapsed="false">
      <c r="A114" s="259" t="s">
        <v>335</v>
      </c>
      <c r="B114" s="249"/>
      <c r="C114" s="249"/>
      <c r="D114" s="249"/>
      <c r="E114" s="249"/>
      <c r="F114" s="249"/>
      <c r="G114" s="249"/>
      <c r="H114" s="249"/>
      <c r="I114" s="249"/>
      <c r="J114" s="249"/>
      <c r="K114" s="249"/>
      <c r="L114" s="249"/>
    </row>
    <row r="115" s="254" customFormat="true" ht="13" hidden="false" customHeight="false" outlineLevel="0" collapsed="false">
      <c r="A115" s="253"/>
      <c r="B115" s="252" t="s">
        <v>336</v>
      </c>
      <c r="C115" s="252"/>
      <c r="D115" s="252"/>
      <c r="E115" s="252"/>
      <c r="F115" s="252"/>
      <c r="G115" s="252"/>
      <c r="H115" s="252"/>
      <c r="I115" s="252"/>
      <c r="J115" s="252"/>
      <c r="K115" s="252"/>
      <c r="L115" s="252"/>
    </row>
    <row r="116" s="254" customFormat="true" ht="13" hidden="false" customHeight="false" outlineLevel="0" collapsed="false">
      <c r="A116" s="253"/>
      <c r="B116" s="249" t="s">
        <v>337</v>
      </c>
      <c r="C116" s="249"/>
      <c r="D116" s="249"/>
      <c r="E116" s="249"/>
      <c r="F116" s="249"/>
      <c r="G116" s="249"/>
      <c r="H116" s="249"/>
      <c r="I116" s="249"/>
      <c r="J116" s="249"/>
      <c r="K116" s="249"/>
      <c r="L116" s="249"/>
    </row>
    <row r="117" s="254" customFormat="true" ht="13" hidden="false" customHeight="false" outlineLevel="0" collapsed="false">
      <c r="A117" s="253"/>
      <c r="B117" s="249" t="s">
        <v>338</v>
      </c>
      <c r="C117" s="249"/>
      <c r="D117" s="249"/>
      <c r="E117" s="249"/>
      <c r="F117" s="249"/>
      <c r="G117" s="249"/>
      <c r="H117" s="249"/>
      <c r="I117" s="249"/>
      <c r="J117" s="249"/>
      <c r="K117" s="249"/>
      <c r="L117" s="249"/>
    </row>
    <row r="118" s="254" customFormat="true" ht="13" hidden="false" customHeight="false" outlineLevel="0" collapsed="false">
      <c r="A118" s="253"/>
      <c r="B118" s="249" t="s">
        <v>339</v>
      </c>
      <c r="C118" s="249"/>
      <c r="D118" s="249"/>
      <c r="E118" s="249"/>
      <c r="F118" s="249"/>
      <c r="G118" s="249"/>
      <c r="H118" s="249"/>
      <c r="I118" s="249"/>
      <c r="J118" s="249"/>
      <c r="K118" s="249"/>
      <c r="L118" s="249"/>
    </row>
    <row r="119" s="254" customFormat="true" ht="13" hidden="false" customHeight="false" outlineLevel="0" collapsed="false">
      <c r="A119" s="253"/>
      <c r="B119" s="252" t="s">
        <v>340</v>
      </c>
      <c r="C119" s="252"/>
      <c r="D119" s="252"/>
      <c r="E119" s="252"/>
      <c r="F119" s="252"/>
      <c r="G119" s="252"/>
      <c r="H119" s="252"/>
      <c r="I119" s="252"/>
      <c r="J119" s="252"/>
      <c r="K119" s="252"/>
      <c r="L119" s="252"/>
    </row>
    <row r="120" s="254" customFormat="true" ht="13" hidden="false" customHeight="false" outlineLevel="0" collapsed="false">
      <c r="A120" s="253"/>
      <c r="B120" s="252" t="s">
        <v>341</v>
      </c>
      <c r="C120" s="252"/>
      <c r="D120" s="252"/>
      <c r="E120" s="252"/>
      <c r="F120" s="252"/>
      <c r="G120" s="252"/>
      <c r="H120" s="252"/>
      <c r="I120" s="252"/>
      <c r="J120" s="252"/>
      <c r="K120" s="252"/>
      <c r="L120" s="252"/>
    </row>
    <row r="121" s="262" customFormat="true" ht="13" hidden="true" customHeight="false" outlineLevel="0" collapsed="false">
      <c r="A121" s="260" t="s">
        <v>31</v>
      </c>
      <c r="B121" s="261"/>
      <c r="C121" s="261"/>
      <c r="D121" s="261"/>
      <c r="E121" s="261"/>
      <c r="F121" s="261"/>
      <c r="G121" s="261"/>
      <c r="H121" s="261"/>
      <c r="I121" s="261"/>
      <c r="J121" s="261"/>
      <c r="K121" s="261"/>
      <c r="L121" s="261"/>
    </row>
    <row r="122" s="262" customFormat="true" ht="13" hidden="true" customHeight="false" outlineLevel="0" collapsed="false">
      <c r="B122" s="258" t="s">
        <v>342</v>
      </c>
      <c r="C122" s="258"/>
      <c r="D122" s="258"/>
      <c r="E122" s="258"/>
      <c r="F122" s="258"/>
      <c r="G122" s="258"/>
      <c r="H122" s="258"/>
      <c r="I122" s="258"/>
      <c r="J122" s="258"/>
      <c r="K122" s="258"/>
      <c r="L122" s="258"/>
    </row>
    <row r="123" s="262" customFormat="true" ht="13" hidden="true" customHeight="false" outlineLevel="0" collapsed="false">
      <c r="B123" s="258" t="s">
        <v>343</v>
      </c>
      <c r="C123" s="258"/>
      <c r="D123" s="258"/>
      <c r="E123" s="258"/>
      <c r="F123" s="258"/>
      <c r="G123" s="258"/>
      <c r="H123" s="258"/>
      <c r="I123" s="258"/>
      <c r="J123" s="258"/>
      <c r="K123" s="258"/>
      <c r="L123" s="258"/>
    </row>
    <row r="124" s="262" customFormat="true" ht="13" hidden="true" customHeight="false" outlineLevel="0" collapsed="false">
      <c r="B124" s="258" t="s">
        <v>344</v>
      </c>
      <c r="C124" s="258"/>
      <c r="D124" s="258"/>
      <c r="E124" s="258"/>
      <c r="F124" s="258"/>
      <c r="G124" s="258"/>
      <c r="H124" s="258"/>
      <c r="I124" s="258"/>
      <c r="J124" s="258"/>
      <c r="K124" s="258"/>
      <c r="L124" s="258"/>
    </row>
    <row r="125" s="262" customFormat="true" ht="13" hidden="true" customHeight="false" outlineLevel="0" collapsed="false">
      <c r="B125" s="258" t="s">
        <v>345</v>
      </c>
      <c r="C125" s="258"/>
      <c r="D125" s="258"/>
      <c r="E125" s="258"/>
      <c r="F125" s="258"/>
      <c r="G125" s="258"/>
      <c r="H125" s="258"/>
      <c r="I125" s="258"/>
      <c r="J125" s="258"/>
      <c r="K125" s="258"/>
      <c r="L125" s="258"/>
    </row>
    <row r="126" s="262" customFormat="true" ht="13" hidden="true" customHeight="false" outlineLevel="0" collapsed="false">
      <c r="B126" s="258" t="s">
        <v>346</v>
      </c>
      <c r="C126" s="258"/>
      <c r="D126" s="258"/>
      <c r="E126" s="258"/>
      <c r="F126" s="258"/>
      <c r="G126" s="258"/>
      <c r="H126" s="258"/>
      <c r="I126" s="258"/>
      <c r="J126" s="258"/>
      <c r="K126" s="258"/>
      <c r="L126" s="258"/>
    </row>
    <row r="127" s="262" customFormat="true" ht="13" hidden="false" customHeight="false" outlineLevel="0" collapsed="false">
      <c r="A127" s="260" t="s">
        <v>109</v>
      </c>
      <c r="B127" s="261"/>
      <c r="C127" s="261"/>
      <c r="D127" s="261"/>
      <c r="E127" s="261"/>
      <c r="F127" s="261"/>
      <c r="G127" s="261"/>
      <c r="H127" s="261"/>
      <c r="I127" s="261"/>
      <c r="J127" s="261"/>
      <c r="K127" s="261"/>
      <c r="L127" s="261"/>
    </row>
    <row r="128" s="262" customFormat="true" ht="13" hidden="false" customHeight="false" outlineLevel="0" collapsed="false">
      <c r="A128" s="260"/>
      <c r="B128" s="258" t="s">
        <v>347</v>
      </c>
      <c r="C128" s="258"/>
      <c r="D128" s="258"/>
      <c r="E128" s="258"/>
      <c r="F128" s="258"/>
      <c r="G128" s="258"/>
      <c r="H128" s="258"/>
      <c r="I128" s="258"/>
      <c r="J128" s="258"/>
      <c r="K128" s="258"/>
      <c r="L128" s="258"/>
    </row>
    <row r="129" s="262" customFormat="true" ht="13" hidden="false" customHeight="false" outlineLevel="0" collapsed="false">
      <c r="A129" s="260"/>
      <c r="B129" s="258" t="s">
        <v>348</v>
      </c>
      <c r="C129" s="258"/>
      <c r="D129" s="258"/>
      <c r="E129" s="258"/>
      <c r="F129" s="258"/>
      <c r="G129" s="258"/>
      <c r="H129" s="258"/>
      <c r="I129" s="258"/>
      <c r="J129" s="258"/>
      <c r="K129" s="258"/>
      <c r="L129" s="258"/>
    </row>
    <row r="130" s="262" customFormat="true" ht="13" hidden="true" customHeight="false" outlineLevel="0" collapsed="false">
      <c r="A130" s="260" t="s">
        <v>349</v>
      </c>
      <c r="B130" s="260"/>
      <c r="C130" s="256"/>
      <c r="D130" s="256"/>
      <c r="E130" s="256"/>
      <c r="F130" s="256"/>
      <c r="G130" s="256"/>
      <c r="H130" s="256"/>
      <c r="I130" s="256"/>
      <c r="J130" s="256"/>
      <c r="K130" s="256"/>
      <c r="L130" s="256"/>
    </row>
    <row r="131" s="262" customFormat="true" ht="13" hidden="true" customHeight="false" outlineLevel="0" collapsed="false">
      <c r="A131" s="260"/>
      <c r="B131" s="258" t="s">
        <v>350</v>
      </c>
      <c r="C131" s="258"/>
      <c r="D131" s="258"/>
      <c r="E131" s="258"/>
      <c r="F131" s="258"/>
      <c r="G131" s="258"/>
      <c r="H131" s="258"/>
      <c r="I131" s="258"/>
      <c r="J131" s="258"/>
      <c r="K131" s="258"/>
      <c r="L131" s="258"/>
    </row>
    <row r="132" s="262" customFormat="true" ht="13" hidden="true" customHeight="false" outlineLevel="0" collapsed="false">
      <c r="A132" s="260"/>
      <c r="B132" s="258" t="s">
        <v>351</v>
      </c>
      <c r="C132" s="258"/>
      <c r="D132" s="258"/>
      <c r="E132" s="258"/>
      <c r="F132" s="258"/>
      <c r="G132" s="258"/>
      <c r="H132" s="258"/>
      <c r="I132" s="258"/>
      <c r="J132" s="258"/>
      <c r="K132" s="258"/>
      <c r="L132" s="258"/>
    </row>
    <row r="133" s="262" customFormat="true" ht="13" hidden="true" customHeight="false" outlineLevel="0" collapsed="false">
      <c r="A133" s="260"/>
      <c r="B133" s="258" t="s">
        <v>352</v>
      </c>
      <c r="C133" s="258"/>
      <c r="D133" s="258"/>
      <c r="E133" s="258"/>
      <c r="F133" s="258"/>
      <c r="G133" s="258"/>
      <c r="H133" s="258"/>
      <c r="I133" s="258"/>
      <c r="J133" s="258"/>
      <c r="K133" s="258"/>
      <c r="L133" s="258"/>
    </row>
    <row r="134" s="262" customFormat="true" ht="13" hidden="true" customHeight="false" outlineLevel="0" collapsed="false">
      <c r="A134" s="257"/>
      <c r="B134" s="258" t="s">
        <v>353</v>
      </c>
      <c r="C134" s="258"/>
      <c r="D134" s="258"/>
      <c r="E134" s="258"/>
      <c r="F134" s="258"/>
      <c r="G134" s="258"/>
      <c r="H134" s="258"/>
      <c r="I134" s="258"/>
      <c r="J134" s="258"/>
      <c r="K134" s="258"/>
      <c r="L134" s="258"/>
    </row>
    <row r="135" s="262" customFormat="true" ht="13" hidden="true" customHeight="false" outlineLevel="0" collapsed="false">
      <c r="A135" s="257"/>
      <c r="B135" s="258" t="s">
        <v>354</v>
      </c>
      <c r="C135" s="258"/>
      <c r="D135" s="258"/>
      <c r="E135" s="258"/>
      <c r="F135" s="258"/>
      <c r="G135" s="258"/>
      <c r="H135" s="258"/>
      <c r="I135" s="258"/>
      <c r="J135" s="258"/>
      <c r="K135" s="258"/>
      <c r="L135" s="258"/>
    </row>
    <row r="136" s="262" customFormat="true" ht="13" hidden="true" customHeight="false" outlineLevel="0" collapsed="false">
      <c r="A136" s="255" t="s">
        <v>37</v>
      </c>
      <c r="B136" s="255"/>
      <c r="C136" s="256"/>
      <c r="D136" s="256"/>
      <c r="E136" s="256"/>
      <c r="F136" s="256"/>
      <c r="G136" s="256"/>
      <c r="H136" s="256"/>
      <c r="I136" s="256"/>
      <c r="J136" s="256"/>
      <c r="K136" s="256"/>
      <c r="L136" s="256"/>
    </row>
    <row r="137" s="262" customFormat="true" ht="13" hidden="true" customHeight="false" outlineLevel="0" collapsed="false">
      <c r="A137" s="257"/>
      <c r="B137" s="258" t="s">
        <v>355</v>
      </c>
      <c r="C137" s="258"/>
      <c r="D137" s="258"/>
      <c r="E137" s="258"/>
      <c r="F137" s="258"/>
      <c r="G137" s="258"/>
      <c r="H137" s="258"/>
      <c r="I137" s="258"/>
      <c r="J137" s="258"/>
      <c r="K137" s="258"/>
      <c r="L137" s="258"/>
    </row>
    <row r="138" s="262" customFormat="true" ht="13" hidden="true" customHeight="false" outlineLevel="0" collapsed="false">
      <c r="A138" s="257"/>
      <c r="B138" s="258" t="s">
        <v>356</v>
      </c>
      <c r="C138" s="258"/>
      <c r="D138" s="258"/>
      <c r="E138" s="258"/>
      <c r="F138" s="258"/>
      <c r="G138" s="258"/>
      <c r="H138" s="258"/>
      <c r="I138" s="258"/>
      <c r="J138" s="258"/>
      <c r="K138" s="258"/>
      <c r="L138" s="258"/>
    </row>
    <row r="139" s="262" customFormat="true" ht="13" hidden="true" customHeight="false" outlineLevel="0" collapsed="false">
      <c r="A139" s="257"/>
      <c r="B139" s="258" t="s">
        <v>357</v>
      </c>
      <c r="C139" s="258"/>
      <c r="D139" s="258"/>
      <c r="E139" s="258"/>
      <c r="F139" s="258"/>
      <c r="G139" s="258"/>
      <c r="H139" s="258"/>
      <c r="I139" s="258"/>
      <c r="J139" s="258"/>
      <c r="K139" s="258"/>
      <c r="L139" s="258"/>
    </row>
    <row r="140" s="262" customFormat="true" ht="13" hidden="true" customHeight="false" outlineLevel="0" collapsed="false">
      <c r="A140" s="257"/>
      <c r="B140" s="258" t="s">
        <v>358</v>
      </c>
      <c r="C140" s="258"/>
      <c r="D140" s="258"/>
      <c r="E140" s="258"/>
      <c r="F140" s="258"/>
      <c r="G140" s="258"/>
      <c r="H140" s="258"/>
      <c r="I140" s="258"/>
      <c r="J140" s="258"/>
      <c r="K140" s="258"/>
      <c r="L140" s="258"/>
    </row>
    <row r="141" s="262" customFormat="true" ht="13" hidden="true" customHeight="false" outlineLevel="0" collapsed="false">
      <c r="A141" s="257"/>
      <c r="B141" s="258" t="s">
        <v>359</v>
      </c>
      <c r="C141" s="258"/>
      <c r="D141" s="258"/>
      <c r="E141" s="258"/>
      <c r="F141" s="258"/>
      <c r="G141" s="258"/>
      <c r="H141" s="258"/>
      <c r="I141" s="258"/>
      <c r="J141" s="258"/>
      <c r="K141" s="258"/>
      <c r="L141" s="258"/>
    </row>
    <row r="142" s="262" customFormat="true" ht="13" hidden="true" customHeight="false" outlineLevel="0" collapsed="false">
      <c r="A142" s="257"/>
      <c r="B142" s="258" t="s">
        <v>360</v>
      </c>
      <c r="C142" s="258"/>
      <c r="D142" s="258"/>
      <c r="E142" s="258"/>
      <c r="F142" s="258"/>
      <c r="G142" s="258"/>
      <c r="H142" s="258"/>
      <c r="I142" s="258"/>
      <c r="J142" s="258"/>
      <c r="K142" s="258"/>
      <c r="L142" s="258"/>
    </row>
    <row r="143" s="262" customFormat="true" ht="13" hidden="true" customHeight="false" outlineLevel="0" collapsed="false">
      <c r="A143" s="257"/>
      <c r="B143" s="258" t="s">
        <v>361</v>
      </c>
      <c r="C143" s="258"/>
      <c r="D143" s="258"/>
      <c r="E143" s="258"/>
      <c r="F143" s="258"/>
      <c r="G143" s="258"/>
      <c r="H143" s="258"/>
      <c r="I143" s="258"/>
      <c r="J143" s="258"/>
      <c r="K143" s="258"/>
      <c r="L143" s="258"/>
    </row>
    <row r="144" s="262" customFormat="true" ht="13" hidden="true" customHeight="false" outlineLevel="0" collapsed="false">
      <c r="A144" s="263" t="s">
        <v>39</v>
      </c>
      <c r="B144" s="263"/>
      <c r="C144" s="264"/>
      <c r="D144" s="264"/>
      <c r="E144" s="264"/>
      <c r="F144" s="264"/>
      <c r="G144" s="264"/>
      <c r="H144" s="264"/>
      <c r="I144" s="264"/>
      <c r="J144" s="264"/>
      <c r="K144" s="264"/>
    </row>
    <row r="145" s="262" customFormat="true" ht="13" hidden="true" customHeight="false" outlineLevel="0" collapsed="false">
      <c r="A145" s="265"/>
      <c r="B145" s="266" t="s">
        <v>362</v>
      </c>
      <c r="C145" s="266"/>
      <c r="D145" s="266"/>
      <c r="E145" s="266"/>
      <c r="F145" s="266"/>
      <c r="G145" s="266"/>
      <c r="H145" s="266"/>
      <c r="I145" s="266"/>
      <c r="J145" s="266"/>
      <c r="K145" s="266"/>
    </row>
    <row r="146" s="262" customFormat="true" ht="13" hidden="true" customHeight="false" outlineLevel="0" collapsed="false">
      <c r="A146" s="265"/>
      <c r="B146" s="266" t="s">
        <v>363</v>
      </c>
      <c r="C146" s="266"/>
      <c r="D146" s="266"/>
      <c r="E146" s="266"/>
      <c r="F146" s="266"/>
      <c r="G146" s="266"/>
      <c r="H146" s="266"/>
      <c r="I146" s="266"/>
      <c r="J146" s="266"/>
      <c r="K146" s="266"/>
    </row>
    <row r="147" s="262" customFormat="true" ht="13" hidden="true" customHeight="false" outlineLevel="0" collapsed="false">
      <c r="A147" s="265"/>
      <c r="B147" s="266" t="s">
        <v>364</v>
      </c>
      <c r="C147" s="266"/>
      <c r="D147" s="266"/>
      <c r="E147" s="266"/>
      <c r="F147" s="266"/>
      <c r="G147" s="266"/>
      <c r="H147" s="266"/>
      <c r="I147" s="266"/>
      <c r="J147" s="266"/>
      <c r="K147" s="266"/>
    </row>
    <row r="148" s="262" customFormat="true" ht="13" hidden="true" customHeight="false" outlineLevel="0" collapsed="false">
      <c r="A148" s="265"/>
      <c r="B148" s="266" t="s">
        <v>365</v>
      </c>
      <c r="C148" s="266"/>
      <c r="D148" s="266"/>
      <c r="E148" s="266"/>
      <c r="F148" s="266"/>
      <c r="G148" s="266"/>
      <c r="H148" s="266"/>
      <c r="I148" s="266"/>
      <c r="J148" s="266"/>
      <c r="K148" s="266"/>
    </row>
    <row r="149" s="262" customFormat="true" ht="13" hidden="true" customHeight="false" outlineLevel="0" collapsed="false">
      <c r="A149" s="265"/>
      <c r="B149" s="266" t="s">
        <v>366</v>
      </c>
      <c r="C149" s="266"/>
      <c r="D149" s="266"/>
      <c r="E149" s="266"/>
      <c r="F149" s="266"/>
      <c r="G149" s="266"/>
      <c r="H149" s="266"/>
      <c r="I149" s="266"/>
      <c r="J149" s="266"/>
      <c r="K149" s="266"/>
    </row>
    <row r="150" s="262" customFormat="true" ht="13" hidden="true" customHeight="false" outlineLevel="0" collapsed="false">
      <c r="A150" s="265"/>
      <c r="B150" s="266" t="s">
        <v>367</v>
      </c>
      <c r="C150" s="266"/>
      <c r="D150" s="266"/>
      <c r="E150" s="266"/>
      <c r="F150" s="266"/>
      <c r="G150" s="266"/>
      <c r="H150" s="266"/>
      <c r="I150" s="266"/>
      <c r="J150" s="266"/>
      <c r="K150" s="266"/>
    </row>
    <row r="151" s="262" customFormat="true" ht="13" hidden="true" customHeight="false" outlineLevel="0" collapsed="false">
      <c r="A151" s="265"/>
      <c r="B151" s="266" t="s">
        <v>368</v>
      </c>
      <c r="C151" s="266"/>
      <c r="D151" s="266"/>
      <c r="E151" s="266"/>
      <c r="F151" s="266"/>
      <c r="G151" s="266"/>
      <c r="H151" s="266"/>
      <c r="I151" s="266"/>
      <c r="J151" s="266"/>
      <c r="K151" s="266"/>
    </row>
    <row r="152" s="262" customFormat="true" ht="13" hidden="true" customHeight="false" outlineLevel="0" collapsed="false">
      <c r="A152" s="267" t="s">
        <v>41</v>
      </c>
      <c r="B152" s="258"/>
      <c r="C152" s="258"/>
      <c r="D152" s="258"/>
      <c r="E152" s="258"/>
      <c r="F152" s="258"/>
      <c r="G152" s="258"/>
      <c r="H152" s="258"/>
      <c r="I152" s="258"/>
      <c r="J152" s="258"/>
      <c r="K152" s="258"/>
      <c r="L152" s="258"/>
    </row>
    <row r="153" s="262" customFormat="true" ht="13" hidden="true" customHeight="false" outlineLevel="0" collapsed="false">
      <c r="A153" s="257"/>
      <c r="B153" s="258" t="s">
        <v>369</v>
      </c>
      <c r="C153" s="258"/>
      <c r="D153" s="258"/>
      <c r="E153" s="258"/>
      <c r="F153" s="258"/>
      <c r="G153" s="258"/>
      <c r="H153" s="258"/>
      <c r="I153" s="258"/>
      <c r="J153" s="258"/>
      <c r="K153" s="258"/>
      <c r="L153" s="258"/>
    </row>
    <row r="154" s="262" customFormat="true" ht="13" hidden="true" customHeight="false" outlineLevel="0" collapsed="false">
      <c r="A154" s="257"/>
      <c r="B154" s="258" t="s">
        <v>370</v>
      </c>
      <c r="C154" s="258"/>
      <c r="D154" s="258"/>
      <c r="E154" s="258"/>
      <c r="F154" s="258"/>
      <c r="G154" s="258"/>
      <c r="H154" s="258"/>
      <c r="I154" s="258"/>
      <c r="J154" s="258"/>
      <c r="K154" s="258"/>
      <c r="L154" s="258"/>
    </row>
    <row r="155" s="262" customFormat="true" ht="13" hidden="true" customHeight="false" outlineLevel="0" collapsed="false">
      <c r="A155" s="257"/>
      <c r="B155" s="258" t="s">
        <v>371</v>
      </c>
      <c r="C155" s="258"/>
      <c r="D155" s="258"/>
      <c r="E155" s="258"/>
      <c r="F155" s="258"/>
      <c r="G155" s="258"/>
      <c r="H155" s="258"/>
      <c r="I155" s="258"/>
      <c r="J155" s="258"/>
      <c r="K155" s="258"/>
      <c r="L155" s="258"/>
    </row>
    <row r="156" s="262" customFormat="true" ht="13" hidden="true" customHeight="false" outlineLevel="0" collapsed="false">
      <c r="A156" s="257"/>
      <c r="B156" s="258" t="s">
        <v>372</v>
      </c>
      <c r="C156" s="258"/>
      <c r="D156" s="258"/>
      <c r="E156" s="258"/>
      <c r="F156" s="258"/>
      <c r="G156" s="258"/>
      <c r="H156" s="258"/>
      <c r="I156" s="258"/>
      <c r="J156" s="258"/>
      <c r="K156" s="258"/>
      <c r="L156" s="258"/>
    </row>
    <row r="157" s="262" customFormat="true" ht="13" hidden="true" customHeight="false" outlineLevel="0" collapsed="false">
      <c r="A157" s="257"/>
      <c r="B157" s="258" t="s">
        <v>373</v>
      </c>
      <c r="C157" s="258"/>
      <c r="D157" s="258"/>
      <c r="E157" s="258"/>
      <c r="F157" s="258"/>
      <c r="G157" s="258"/>
      <c r="H157" s="258"/>
      <c r="I157" s="258"/>
      <c r="J157" s="258"/>
      <c r="K157" s="258"/>
      <c r="L157" s="258"/>
    </row>
    <row r="158" s="262" customFormat="true" ht="13" hidden="true" customHeight="false" outlineLevel="0" collapsed="false">
      <c r="A158" s="257"/>
      <c r="B158" s="258" t="s">
        <v>374</v>
      </c>
      <c r="C158" s="258"/>
      <c r="D158" s="258"/>
      <c r="E158" s="258"/>
      <c r="F158" s="258"/>
      <c r="G158" s="258"/>
      <c r="H158" s="258"/>
      <c r="I158" s="258"/>
      <c r="J158" s="258"/>
      <c r="K158" s="258"/>
      <c r="L158" s="258"/>
    </row>
    <row r="159" s="262" customFormat="true" ht="13" hidden="true" customHeight="false" outlineLevel="0" collapsed="false">
      <c r="A159" s="257"/>
      <c r="B159" s="258"/>
      <c r="C159" s="258"/>
      <c r="D159" s="258"/>
      <c r="E159" s="258"/>
      <c r="F159" s="258"/>
      <c r="G159" s="258"/>
      <c r="H159" s="258"/>
      <c r="I159" s="258"/>
      <c r="J159" s="258"/>
      <c r="K159" s="258"/>
      <c r="L159" s="258"/>
    </row>
    <row r="160" s="262" customFormat="true" ht="13" hidden="false" customHeight="false" outlineLevel="0" collapsed="false">
      <c r="A160" s="267" t="s">
        <v>88</v>
      </c>
      <c r="B160" s="258"/>
      <c r="C160" s="258"/>
      <c r="D160" s="258"/>
      <c r="E160" s="258"/>
      <c r="F160" s="258"/>
      <c r="G160" s="258"/>
      <c r="H160" s="258"/>
      <c r="I160" s="258"/>
      <c r="J160" s="258"/>
      <c r="K160" s="258"/>
      <c r="L160" s="258"/>
    </row>
    <row r="161" s="262" customFormat="true" ht="13" hidden="false" customHeight="false" outlineLevel="0" collapsed="false">
      <c r="A161" s="257"/>
      <c r="B161" s="258" t="s">
        <v>375</v>
      </c>
      <c r="C161" s="258"/>
      <c r="D161" s="258"/>
      <c r="E161" s="258"/>
      <c r="F161" s="258"/>
      <c r="G161" s="258"/>
      <c r="H161" s="258"/>
      <c r="I161" s="258"/>
      <c r="J161" s="258"/>
      <c r="K161" s="258"/>
      <c r="L161" s="258"/>
    </row>
    <row r="162" s="262" customFormat="true" ht="13" hidden="false" customHeight="false" outlineLevel="0" collapsed="false">
      <c r="A162" s="257"/>
      <c r="B162" s="258" t="s">
        <v>376</v>
      </c>
      <c r="C162" s="258"/>
      <c r="D162" s="258"/>
      <c r="E162" s="258"/>
      <c r="F162" s="258"/>
      <c r="G162" s="258"/>
      <c r="H162" s="258"/>
      <c r="I162" s="258"/>
      <c r="J162" s="258"/>
      <c r="K162" s="258"/>
      <c r="L162" s="258"/>
    </row>
    <row r="163" s="251" customFormat="true" ht="13" hidden="false" customHeight="false" outlineLevel="0" collapsed="false">
      <c r="A163" s="253"/>
      <c r="B163" s="252" t="s">
        <v>377</v>
      </c>
      <c r="C163" s="252"/>
      <c r="D163" s="252"/>
      <c r="E163" s="252"/>
      <c r="F163" s="252"/>
      <c r="G163" s="252"/>
      <c r="H163" s="252"/>
      <c r="I163" s="252"/>
      <c r="J163" s="252"/>
      <c r="K163" s="252"/>
      <c r="L163" s="252"/>
    </row>
    <row r="164" s="251" customFormat="true" ht="13" hidden="false" customHeight="false" outlineLevel="0" collapsed="false">
      <c r="A164" s="253"/>
      <c r="B164" s="249" t="s">
        <v>378</v>
      </c>
      <c r="C164" s="249"/>
      <c r="D164" s="249"/>
      <c r="E164" s="249"/>
      <c r="F164" s="249"/>
      <c r="G164" s="249"/>
      <c r="H164" s="249"/>
      <c r="I164" s="249"/>
      <c r="J164" s="249"/>
      <c r="K164" s="249"/>
      <c r="L164" s="249"/>
    </row>
    <row r="165" s="251" customFormat="true" ht="13" hidden="false" customHeight="false" outlineLevel="0" collapsed="false">
      <c r="A165" s="253"/>
      <c r="B165" s="249" t="s">
        <v>379</v>
      </c>
      <c r="C165" s="249"/>
      <c r="D165" s="249"/>
      <c r="E165" s="249"/>
      <c r="F165" s="249"/>
      <c r="G165" s="249"/>
      <c r="H165" s="249"/>
      <c r="I165" s="249"/>
      <c r="J165" s="249"/>
      <c r="K165" s="249"/>
      <c r="L165" s="249"/>
    </row>
  </sheetData>
  <sheetProtection sheet="true" objects="true" scenarios="true"/>
  <mergeCells count="102">
    <mergeCell ref="A46:C46"/>
    <mergeCell ref="C48:D48"/>
    <mergeCell ref="C49:D49"/>
    <mergeCell ref="C50:D50"/>
    <mergeCell ref="C51:D51"/>
    <mergeCell ref="D62:E62"/>
    <mergeCell ref="J62:K62"/>
    <mergeCell ref="D63:E63"/>
    <mergeCell ref="J63:K63"/>
    <mergeCell ref="D64:E64"/>
    <mergeCell ref="J64:K64"/>
    <mergeCell ref="D65:E65"/>
    <mergeCell ref="J65:K65"/>
    <mergeCell ref="D66:E66"/>
    <mergeCell ref="J66:K66"/>
    <mergeCell ref="D69:E69"/>
    <mergeCell ref="D70:E70"/>
    <mergeCell ref="D71:E71"/>
    <mergeCell ref="D72:E72"/>
    <mergeCell ref="D73:E73"/>
    <mergeCell ref="D74:E74"/>
    <mergeCell ref="D75:E75"/>
    <mergeCell ref="D76:E76"/>
    <mergeCell ref="D77:E77"/>
    <mergeCell ref="A80:B80"/>
    <mergeCell ref="A81:L81"/>
    <mergeCell ref="B82:L82"/>
    <mergeCell ref="B83:L83"/>
    <mergeCell ref="B84:L84"/>
    <mergeCell ref="A85:L85"/>
    <mergeCell ref="B86:L86"/>
    <mergeCell ref="B87:L87"/>
    <mergeCell ref="B88:L88"/>
    <mergeCell ref="B89:L89"/>
    <mergeCell ref="A90:L90"/>
    <mergeCell ref="B91:L91"/>
    <mergeCell ref="B92:L92"/>
    <mergeCell ref="B93:L93"/>
    <mergeCell ref="B94:L94"/>
    <mergeCell ref="B95:L95"/>
    <mergeCell ref="A96:B96"/>
    <mergeCell ref="B97:L97"/>
    <mergeCell ref="B98:L98"/>
    <mergeCell ref="B99:L99"/>
    <mergeCell ref="B100:L100"/>
    <mergeCell ref="A101:B101"/>
    <mergeCell ref="B102:L102"/>
    <mergeCell ref="B103:L103"/>
    <mergeCell ref="A104:B104"/>
    <mergeCell ref="B105:L105"/>
    <mergeCell ref="B106:L106"/>
    <mergeCell ref="B107:L107"/>
    <mergeCell ref="B108:L108"/>
    <mergeCell ref="B109:L109"/>
    <mergeCell ref="B110:L110"/>
    <mergeCell ref="A111:B111"/>
    <mergeCell ref="B112:L112"/>
    <mergeCell ref="B113:L113"/>
    <mergeCell ref="B115:L115"/>
    <mergeCell ref="B116:L116"/>
    <mergeCell ref="B117:L117"/>
    <mergeCell ref="B118:L118"/>
    <mergeCell ref="B119:L119"/>
    <mergeCell ref="B120:L120"/>
    <mergeCell ref="B122:L122"/>
    <mergeCell ref="B123:L123"/>
    <mergeCell ref="B124:L124"/>
    <mergeCell ref="B125:L125"/>
    <mergeCell ref="B126:L126"/>
    <mergeCell ref="B128:L128"/>
    <mergeCell ref="B129:L129"/>
    <mergeCell ref="B131:L131"/>
    <mergeCell ref="B132:L132"/>
    <mergeCell ref="B133:L133"/>
    <mergeCell ref="B134:L134"/>
    <mergeCell ref="B135:L135"/>
    <mergeCell ref="A136:B136"/>
    <mergeCell ref="B137:L137"/>
    <mergeCell ref="B138:L138"/>
    <mergeCell ref="B139:L139"/>
    <mergeCell ref="B140:L140"/>
    <mergeCell ref="B141:L141"/>
    <mergeCell ref="B142:L142"/>
    <mergeCell ref="B143:L143"/>
    <mergeCell ref="B145:K145"/>
    <mergeCell ref="B146:K146"/>
    <mergeCell ref="B147:K147"/>
    <mergeCell ref="B148:K148"/>
    <mergeCell ref="B149:K149"/>
    <mergeCell ref="B150:K150"/>
    <mergeCell ref="B151:K151"/>
    <mergeCell ref="B153:L153"/>
    <mergeCell ref="B154:L154"/>
    <mergeCell ref="B155:L155"/>
    <mergeCell ref="B156:L156"/>
    <mergeCell ref="B157:L157"/>
    <mergeCell ref="B158:L158"/>
    <mergeCell ref="B161:L161"/>
    <mergeCell ref="B162:L162"/>
    <mergeCell ref="B163:L163"/>
    <mergeCell ref="B164:L164"/>
    <mergeCell ref="B165:L165"/>
  </mergeCells>
  <dataValidations count="2">
    <dataValidation allowBlank="true" operator="between" showDropDown="false" showErrorMessage="true" showInputMessage="true" sqref="B57" type="list">
      <formula1>$C$69:$C$77</formula1>
      <formula2>0</formula2>
    </dataValidation>
    <dataValidation allowBlank="true" operator="between" showDropDown="false" showErrorMessage="true" showInputMessage="true" sqref="B56" type="list">
      <formula1>$C$62:$C$67</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63"/>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C53" activeCellId="0" sqref="C53"/>
    </sheetView>
  </sheetViews>
  <sheetFormatPr defaultColWidth="6.34375" defaultRowHeight="13" zeroHeight="false" outlineLevelRow="0" outlineLevelCol="0"/>
  <cols>
    <col collapsed="false" customWidth="true" hidden="false" outlineLevel="0" max="1" min="1" style="24" width="10.16"/>
    <col collapsed="false" customWidth="true" hidden="false" outlineLevel="0" max="2" min="2" style="24" width="23.34"/>
    <col collapsed="false" customWidth="true" hidden="false" outlineLevel="0" max="5" min="3" style="24" width="12.17"/>
    <col collapsed="false" customWidth="true" hidden="false" outlineLevel="0" max="6" min="6" style="24" width="9.83"/>
    <col collapsed="false" customWidth="true" hidden="false" outlineLevel="0" max="8" min="7" style="24" width="8.67"/>
    <col collapsed="false" customWidth="false" hidden="false" outlineLevel="0" max="1024" min="9" style="24" width="6.34"/>
  </cols>
  <sheetData>
    <row r="1" customFormat="false" ht="13" hidden="true" customHeight="false" outlineLevel="0" collapsed="false">
      <c r="A1" s="268" t="str">
        <f aca="false">Constants!A1</f>
        <v>Constants</v>
      </c>
      <c r="B1" s="268" t="str">
        <f aca="false">Constants!B1</f>
        <v> </v>
      </c>
      <c r="C1" s="268" t="str">
        <f aca="false">Constants!D1</f>
        <v> </v>
      </c>
      <c r="D1" s="268" t="str">
        <f aca="false">Constants!E1</f>
        <v> </v>
      </c>
      <c r="E1" s="268" t="str">
        <f aca="false">Constants!F1</f>
        <v> </v>
      </c>
      <c r="F1" s="268" t="n">
        <f aca="false">Constants!G1</f>
        <v>0</v>
      </c>
      <c r="G1" s="23"/>
      <c r="H1" s="23"/>
    </row>
    <row r="2" customFormat="false" ht="13" hidden="true" customHeight="false" outlineLevel="0" collapsed="false">
      <c r="A2" s="268" t="str">
        <f aca="false">Constants!A2</f>
        <v>Start date:</v>
      </c>
      <c r="B2" s="268" t="n">
        <f aca="false">Constants!B2</f>
        <v>36526</v>
      </c>
      <c r="C2" s="268" t="str">
        <f aca="false">Constants!D2</f>
        <v> </v>
      </c>
      <c r="D2" s="268" t="str">
        <f aca="false">Constants!E2</f>
        <v>Grades:</v>
      </c>
      <c r="E2" s="268" t="str">
        <f aca="false">Constants!F2</f>
        <v>AA</v>
      </c>
      <c r="F2" s="268" t="n">
        <f aca="false">Constants!G2</f>
        <v>1</v>
      </c>
      <c r="G2" s="23"/>
      <c r="H2" s="23"/>
    </row>
    <row r="3" customFormat="false" ht="13" hidden="true" customHeight="false" outlineLevel="0" collapsed="false">
      <c r="A3" s="268" t="str">
        <f aca="false">Constants!A3</f>
        <v>End date:</v>
      </c>
      <c r="B3" s="268" t="n">
        <f aca="false">Constants!B3</f>
        <v>73051</v>
      </c>
      <c r="C3" s="268" t="str">
        <f aca="false">Constants!D3</f>
        <v> </v>
      </c>
      <c r="D3" s="268" t="str">
        <f aca="false">Constants!E3</f>
        <v> </v>
      </c>
      <c r="E3" s="268" t="str">
        <f aca="false">Constants!F3</f>
        <v>A</v>
      </c>
      <c r="F3" s="268" t="n">
        <f aca="false">Constants!G3</f>
        <v>0.95</v>
      </c>
      <c r="G3" s="23"/>
      <c r="H3" s="23"/>
    </row>
    <row r="4" customFormat="false" ht="13" hidden="true" customHeight="false" outlineLevel="0" collapsed="false">
      <c r="A4" s="268" t="str">
        <f aca="false">Constants!A4</f>
        <v>Phases:</v>
      </c>
      <c r="B4" s="268" t="str">
        <f aca="false">Constants!B4</f>
        <v>Analyze</v>
      </c>
      <c r="C4" s="268" t="str">
        <f aca="false">Constants!D4</f>
        <v>Identifying customer needs</v>
      </c>
      <c r="D4" s="268" t="str">
        <f aca="false">Constants!E4</f>
        <v> </v>
      </c>
      <c r="E4" s="268" t="str">
        <f aca="false">Constants!F4</f>
        <v>AB</v>
      </c>
      <c r="F4" s="268" t="n">
        <f aca="false">Constants!G4</f>
        <v>0.9</v>
      </c>
      <c r="G4" s="23"/>
      <c r="H4" s="23"/>
    </row>
    <row r="5" customFormat="false" ht="13" hidden="true" customHeight="false" outlineLevel="0" collapsed="false">
      <c r="A5" s="268" t="str">
        <f aca="false">Constants!A5</f>
        <v> </v>
      </c>
      <c r="B5" s="268" t="str">
        <f aca="false">Constants!B5</f>
        <v>Architect</v>
      </c>
      <c r="C5" s="268" t="str">
        <f aca="false">Constants!D5</f>
        <v>High-level design</v>
      </c>
      <c r="D5" s="268" t="str">
        <f aca="false">Constants!E5</f>
        <v> </v>
      </c>
      <c r="E5" s="268" t="str">
        <f aca="false">Constants!F5</f>
        <v>B</v>
      </c>
      <c r="F5" s="268" t="n">
        <f aca="false">Constants!G5</f>
        <v>0.85</v>
      </c>
      <c r="G5" s="23"/>
      <c r="H5" s="23"/>
    </row>
    <row r="6" customFormat="false" ht="13" hidden="true" customHeight="false" outlineLevel="0" collapsed="false">
      <c r="A6" s="268" t="str">
        <f aca="false">Constants!A6</f>
        <v> </v>
      </c>
      <c r="B6" s="268" t="str">
        <f aca="false">Constants!B6</f>
        <v>Plan project</v>
      </c>
      <c r="C6" s="268" t="str">
        <f aca="false">Constants!D6</f>
        <v>Determine actions/effort for project duration</v>
      </c>
      <c r="D6" s="268" t="str">
        <f aca="false">Constants!E6</f>
        <v> </v>
      </c>
      <c r="E6" s="268" t="str">
        <f aca="false">Constants!F6</f>
        <v>BC</v>
      </c>
      <c r="F6" s="268" t="n">
        <f aca="false">Constants!G6</f>
        <v>0.8</v>
      </c>
      <c r="G6" s="23"/>
      <c r="H6" s="23"/>
    </row>
    <row r="7" customFormat="false" ht="13" hidden="true" customHeight="false" outlineLevel="0" collapsed="false">
      <c r="A7" s="268" t="str">
        <f aca="false">Constants!A7</f>
        <v> </v>
      </c>
      <c r="B7" s="268" t="str">
        <f aca="false">Constants!B7</f>
        <v>Plan iteration</v>
      </c>
      <c r="C7" s="268" t="str">
        <f aca="false">Constants!D7</f>
        <v>Determine actions/effort this iteration</v>
      </c>
      <c r="D7" s="268" t="str">
        <f aca="false">Constants!E7</f>
        <v> </v>
      </c>
      <c r="E7" s="268" t="str">
        <f aca="false">Constants!F7</f>
        <v>C</v>
      </c>
      <c r="F7" s="268" t="n">
        <f aca="false">Constants!G7</f>
        <v>0.75</v>
      </c>
      <c r="G7" s="23"/>
      <c r="H7" s="23"/>
    </row>
    <row r="8" customFormat="false" ht="13" hidden="true" customHeight="false" outlineLevel="0" collapsed="false">
      <c r="A8" s="268" t="str">
        <f aca="false">Constants!A8</f>
        <v> </v>
      </c>
      <c r="B8" s="268" t="str">
        <f aca="false">Constants!B8</f>
        <v>Construct</v>
      </c>
      <c r="C8" s="268" t="str">
        <f aca="false">Constants!D8</f>
        <v>Low-level design, coding, unit testing</v>
      </c>
      <c r="D8" s="268" t="str">
        <f aca="false">Constants!E8</f>
        <v> </v>
      </c>
      <c r="E8" s="268" t="str">
        <f aca="false">Constants!F8</f>
        <v>CD</v>
      </c>
      <c r="F8" s="268" t="n">
        <f aca="false">Constants!G8</f>
        <v>0.7</v>
      </c>
      <c r="G8" s="23"/>
      <c r="H8" s="23"/>
    </row>
    <row r="9" customFormat="false" ht="13" hidden="true" customHeight="false" outlineLevel="0" collapsed="false">
      <c r="A9" s="268" t="str">
        <f aca="false">Constants!A9</f>
        <v> </v>
      </c>
      <c r="B9" s="268" t="str">
        <f aca="false">Constants!B9</f>
        <v>Refactor</v>
      </c>
      <c r="C9" s="268" t="str">
        <f aca="false">Constants!D9</f>
        <v>Restructure internal design</v>
      </c>
      <c r="D9" s="268" t="str">
        <f aca="false">Constants!E9</f>
        <v> </v>
      </c>
      <c r="E9" s="268" t="str">
        <f aca="false">Constants!F9</f>
        <v>D</v>
      </c>
      <c r="F9" s="268" t="n">
        <f aca="false">Constants!G9</f>
        <v>0.65</v>
      </c>
      <c r="G9" s="23"/>
      <c r="H9" s="23"/>
    </row>
    <row r="10" customFormat="false" ht="13" hidden="true" customHeight="false" outlineLevel="0" collapsed="false">
      <c r="A10" s="268" t="str">
        <f aca="false">Constants!A10</f>
        <v> </v>
      </c>
      <c r="B10" s="268" t="str">
        <f aca="false">Constants!B10</f>
        <v>Review</v>
      </c>
      <c r="C10" s="268" t="str">
        <f aca="false">Constants!D10</f>
        <v>Examine test code for risk mitigation</v>
      </c>
      <c r="D10" s="268" t="str">
        <f aca="false">Constants!E10</f>
        <v> </v>
      </c>
      <c r="E10" s="268" t="str">
        <f aca="false">Constants!F10</f>
        <v>F</v>
      </c>
      <c r="F10" s="268" t="n">
        <f aca="false">Constants!G10</f>
        <v>0.5</v>
      </c>
      <c r="G10" s="23"/>
      <c r="H10" s="23"/>
    </row>
    <row r="11" customFormat="false" ht="13" hidden="true" customHeight="false" outlineLevel="0" collapsed="false">
      <c r="A11" s="268" t="str">
        <f aca="false">Constants!A11</f>
        <v> </v>
      </c>
      <c r="B11" s="268" t="str">
        <f aca="false">Constants!B11</f>
        <v>Integration test</v>
      </c>
      <c r="C11" s="268" t="str">
        <f aca="false">Constants!D11</f>
        <v>End-to-end test of components to date</v>
      </c>
      <c r="D11" s="268" t="str">
        <f aca="false">Constants!E11</f>
        <v> </v>
      </c>
      <c r="E11" s="268" t="str">
        <f aca="false">Constants!F11</f>
        <v> </v>
      </c>
      <c r="F11" s="268" t="str">
        <f aca="false">Constants!G11</f>
        <v> </v>
      </c>
      <c r="G11" s="23"/>
      <c r="H11" s="23"/>
    </row>
    <row r="12" customFormat="false" ht="13" hidden="true" customHeight="false" outlineLevel="0" collapsed="false">
      <c r="A12" s="268" t="str">
        <f aca="false">Constants!A12</f>
        <v> </v>
      </c>
      <c r="B12" s="268" t="str">
        <f aca="false">Constants!B12</f>
        <v>Repattern</v>
      </c>
      <c r="C12" s="268" t="str">
        <f aca="false">Constants!D12</f>
        <v>Restructure external design</v>
      </c>
      <c r="D12" s="268" t="str">
        <f aca="false">Constants!E12</f>
        <v> </v>
      </c>
      <c r="E12" s="268" t="str">
        <f aca="false">Constants!F12</f>
        <v> </v>
      </c>
      <c r="F12" s="268" t="str">
        <f aca="false">Constants!G12</f>
        <v> </v>
      </c>
      <c r="G12" s="23"/>
      <c r="H12" s="23"/>
    </row>
    <row r="13" customFormat="false" ht="13" hidden="true" customHeight="false" outlineLevel="0" collapsed="false">
      <c r="A13" s="268" t="str">
        <f aca="false">Constants!A13</f>
        <v> </v>
      </c>
      <c r="B13" s="268" t="str">
        <f aca="false">Constants!B13</f>
        <v>Postmortem</v>
      </c>
      <c r="C13" s="268" t="str">
        <f aca="false">Constants!D13</f>
        <v>Capture post-development statistics</v>
      </c>
      <c r="D13" s="268" t="str">
        <f aca="false">Constants!E13</f>
        <v> </v>
      </c>
      <c r="E13" s="268" t="str">
        <f aca="false">Constants!F13</f>
        <v> </v>
      </c>
      <c r="F13" s="268" t="str">
        <f aca="false">Constants!G13</f>
        <v> </v>
      </c>
      <c r="G13" s="23"/>
      <c r="H13" s="23"/>
    </row>
    <row r="14" customFormat="false" ht="13" hidden="true" customHeight="false" outlineLevel="0" collapsed="false">
      <c r="A14" s="268" t="str">
        <f aca="false">Constants!A14</f>
        <v> </v>
      </c>
      <c r="B14" s="268" t="str">
        <f aca="false">Constants!B14</f>
        <v>Sandbox</v>
      </c>
      <c r="C14" s="268" t="str">
        <f aca="false">Constants!D14</f>
        <v>Prove ideas, try concepts</v>
      </c>
      <c r="D14" s="268" t="str">
        <f aca="false">Constants!E14</f>
        <v> </v>
      </c>
      <c r="E14" s="268" t="str">
        <f aca="false">Constants!F14</f>
        <v> </v>
      </c>
      <c r="F14" s="268" t="str">
        <f aca="false">Constants!G14</f>
        <v> </v>
      </c>
      <c r="G14" s="23"/>
      <c r="H14" s="23"/>
    </row>
    <row r="15" customFormat="false" ht="13" hidden="true" customHeight="false" outlineLevel="0" collapsed="false">
      <c r="A15" s="268" t="str">
        <f aca="false">Constants!A15</f>
        <v> </v>
      </c>
      <c r="B15" s="268" t="str">
        <f aca="false">Constants!B15</f>
        <v> </v>
      </c>
      <c r="C15" s="268" t="str">
        <f aca="false">Constants!C15</f>
        <v> </v>
      </c>
      <c r="D15" s="268" t="str">
        <f aca="false">Constants!D15</f>
        <v> </v>
      </c>
      <c r="E15" s="268" t="str">
        <f aca="false">Constants!E15</f>
        <v> </v>
      </c>
      <c r="F15" s="268" t="str">
        <f aca="false">Constants!F15</f>
        <v> </v>
      </c>
      <c r="G15" s="23"/>
      <c r="H15" s="23"/>
    </row>
    <row r="16" customFormat="false" ht="13" hidden="true" customHeight="false" outlineLevel="0" collapsed="false">
      <c r="A16" s="268" t="str">
        <f aca="false">Constants!A16</f>
        <v> </v>
      </c>
      <c r="B16" s="268" t="str">
        <f aca="false">Constants!B16</f>
        <v> </v>
      </c>
      <c r="C16" s="268" t="str">
        <f aca="false">Constants!C16</f>
        <v> </v>
      </c>
      <c r="D16" s="268" t="str">
        <f aca="false">Constants!D16</f>
        <v> </v>
      </c>
      <c r="E16" s="268" t="str">
        <f aca="false">Constants!E16</f>
        <v> </v>
      </c>
      <c r="F16" s="268" t="str">
        <f aca="false">Constants!F16</f>
        <v> </v>
      </c>
      <c r="G16" s="23"/>
      <c r="H16" s="23"/>
    </row>
    <row r="17" customFormat="false" ht="13" hidden="true" customHeight="false" outlineLevel="0" collapsed="false">
      <c r="A17" s="268" t="str">
        <f aca="false">Constants!A17</f>
        <v> </v>
      </c>
      <c r="B17" s="268" t="str">
        <f aca="false">Constants!B17</f>
        <v> </v>
      </c>
      <c r="C17" s="268" t="str">
        <f aca="false">Constants!C17</f>
        <v> </v>
      </c>
      <c r="D17" s="268" t="str">
        <f aca="false">Constants!D17</f>
        <v> </v>
      </c>
      <c r="E17" s="268" t="str">
        <f aca="false">Constants!E17</f>
        <v> </v>
      </c>
      <c r="F17" s="268" t="str">
        <f aca="false">Constants!F17</f>
        <v> </v>
      </c>
      <c r="G17" s="23"/>
      <c r="H17" s="23"/>
    </row>
    <row r="18" customFormat="false" ht="13" hidden="true" customHeight="false" outlineLevel="0" collapsed="false">
      <c r="A18" s="268" t="str">
        <f aca="false">Constants!A18</f>
        <v> </v>
      </c>
      <c r="B18" s="268" t="str">
        <f aca="false">Constants!B18</f>
        <v> </v>
      </c>
      <c r="C18" s="268" t="str">
        <f aca="false">Constants!C18</f>
        <v> </v>
      </c>
      <c r="D18" s="268" t="str">
        <f aca="false">Constants!D18</f>
        <v> </v>
      </c>
      <c r="E18" s="268" t="str">
        <f aca="false">Constants!E18</f>
        <v> </v>
      </c>
      <c r="F18" s="268" t="str">
        <f aca="false">Constants!F18</f>
        <v> </v>
      </c>
      <c r="G18" s="23"/>
      <c r="H18" s="23"/>
    </row>
    <row r="19" customFormat="false" ht="13" hidden="true" customHeight="false" outlineLevel="0" collapsed="false">
      <c r="A19" s="268" t="str">
        <f aca="false">Constants!A19</f>
        <v>Defect Types:</v>
      </c>
      <c r="B19" s="268" t="str">
        <f aca="false">Constants!B19</f>
        <v>Requirements Change</v>
      </c>
      <c r="C19" s="268" t="str">
        <f aca="false">Constants!C19</f>
        <v>Changes to requirements</v>
      </c>
      <c r="D19" s="268" t="str">
        <f aca="false">Constants!D19</f>
        <v>Iteration</v>
      </c>
      <c r="E19" s="268" t="str">
        <f aca="false">Constants!E19</f>
        <v>NA</v>
      </c>
      <c r="F19" s="268" t="str">
        <f aca="false">Constants!F19</f>
        <v>did not follow </v>
      </c>
      <c r="G19" s="23"/>
      <c r="H19" s="23"/>
    </row>
    <row r="20" customFormat="false" ht="13" hidden="true" customHeight="false" outlineLevel="0" collapsed="false">
      <c r="A20" s="268" t="str">
        <f aca="false">Constants!A20</f>
        <v> </v>
      </c>
      <c r="B20" s="268" t="str">
        <f aca="false">Constants!B20</f>
        <v>Requirements Clarification</v>
      </c>
      <c r="C20" s="268" t="str">
        <f aca="false">Constants!C20</f>
        <v>Clarifications to requirements</v>
      </c>
      <c r="D20" s="268" t="str">
        <f aca="false">Constants!D20</f>
        <v> </v>
      </c>
      <c r="E20" s="268" t="n">
        <f aca="false">Constants!E20</f>
        <v>1</v>
      </c>
      <c r="F20" s="268" t="str">
        <f aca="false">Constants!F20</f>
        <v>very painful</v>
      </c>
      <c r="G20" s="23"/>
      <c r="H20" s="23"/>
    </row>
    <row r="21" customFormat="false" ht="13" hidden="true" customHeight="false" outlineLevel="0" collapsed="false">
      <c r="A21" s="268" t="str">
        <f aca="false">Constants!A21</f>
        <v> </v>
      </c>
      <c r="B21" s="268" t="str">
        <f aca="false">Constants!B21</f>
        <v>Product syntax</v>
      </c>
      <c r="C21" s="268" t="str">
        <f aca="false">Constants!C21</f>
        <v>Syntax flaws in the deliverable product</v>
      </c>
      <c r="D21" s="268" t="str">
        <f aca="false">Constants!D21</f>
        <v> </v>
      </c>
      <c r="E21" s="268" t="n">
        <f aca="false">Constants!E21</f>
        <v>2</v>
      </c>
      <c r="F21" s="268" t="str">
        <f aca="false">Constants!F21</f>
        <v>painful</v>
      </c>
      <c r="G21" s="23"/>
      <c r="H21" s="23"/>
    </row>
    <row r="22" customFormat="false" ht="13" hidden="true" customHeight="false" outlineLevel="0" collapsed="false">
      <c r="A22" s="268" t="str">
        <f aca="false">Constants!A22</f>
        <v> </v>
      </c>
      <c r="B22" s="268" t="str">
        <f aca="false">Constants!B22</f>
        <v>Product logic</v>
      </c>
      <c r="C22" s="268" t="str">
        <f aca="false">Constants!C22</f>
        <v>Logic flaws in the deliverable product</v>
      </c>
      <c r="D22" s="268" t="str">
        <f aca="false">Constants!D22</f>
        <v> </v>
      </c>
      <c r="E22" s="268" t="n">
        <f aca="false">Constants!E22</f>
        <v>3</v>
      </c>
      <c r="F22" s="268" t="str">
        <f aca="false">Constants!F22</f>
        <v>neutral</v>
      </c>
      <c r="G22" s="23"/>
      <c r="H22" s="23"/>
    </row>
    <row r="23" customFormat="false" ht="13" hidden="true" customHeight="false" outlineLevel="0" collapsed="false">
      <c r="A23" s="268" t="str">
        <f aca="false">Constants!A23</f>
        <v> </v>
      </c>
      <c r="B23" s="268" t="str">
        <f aca="false">Constants!B23</f>
        <v>Product interface</v>
      </c>
      <c r="C23" s="268" t="str">
        <f aca="false">Constants!C23</f>
        <v>Flaws in the interface of a component of the deliverable product</v>
      </c>
      <c r="D23" s="268" t="str">
        <f aca="false">Constants!D23</f>
        <v> </v>
      </c>
      <c r="E23" s="268" t="n">
        <f aca="false">Constants!E23</f>
        <v>4</v>
      </c>
      <c r="F23" s="268" t="str">
        <f aca="false">Constants!F23</f>
        <v>helpful</v>
      </c>
      <c r="G23" s="23"/>
      <c r="H23" s="23"/>
    </row>
    <row r="24" customFormat="false" ht="13" hidden="true" customHeight="false" outlineLevel="0" collapsed="false">
      <c r="A24" s="268" t="str">
        <f aca="false">Constants!A24</f>
        <v> </v>
      </c>
      <c r="B24" s="268" t="str">
        <f aca="false">Constants!B24</f>
        <v>Product checking</v>
      </c>
      <c r="C24" s="268" t="str">
        <f aca="false">Constants!C24</f>
        <v>Flaws with boundary/type checking within a component of the deliverable product</v>
      </c>
      <c r="D24" s="268" t="str">
        <f aca="false">Constants!D24</f>
        <v> </v>
      </c>
      <c r="E24" s="268" t="n">
        <f aca="false">Constants!E24</f>
        <v>5</v>
      </c>
      <c r="F24" s="268" t="str">
        <f aca="false">Constants!F24</f>
        <v>very helpful</v>
      </c>
      <c r="G24" s="23"/>
      <c r="H24" s="23"/>
    </row>
    <row r="25" customFormat="false" ht="13" hidden="true" customHeight="false" outlineLevel="0" collapsed="false">
      <c r="A25" s="268" t="str">
        <f aca="false">Constants!A25</f>
        <v> </v>
      </c>
      <c r="B25" s="268" t="str">
        <f aca="false">Constants!B25</f>
        <v>Test syntax</v>
      </c>
      <c r="C25" s="268" t="str">
        <f aca="false">Constants!C25</f>
        <v>Syntax flaws in the test code </v>
      </c>
      <c r="D25" s="268" t="str">
        <f aca="false">Constants!D25</f>
        <v> </v>
      </c>
      <c r="E25" s="268" t="n">
        <f aca="false">Constants!E25</f>
        <v>6</v>
      </c>
      <c r="F25" s="268" t="str">
        <f aca="false">Constants!F25</f>
        <v> </v>
      </c>
      <c r="G25" s="23"/>
      <c r="H25" s="23"/>
    </row>
    <row r="26" customFormat="false" ht="13" hidden="true" customHeight="false" outlineLevel="0" collapsed="false">
      <c r="A26" s="268" t="str">
        <f aca="false">Constants!A26</f>
        <v> </v>
      </c>
      <c r="B26" s="268" t="str">
        <f aca="false">Constants!B26</f>
        <v>Test logic</v>
      </c>
      <c r="C26" s="268" t="str">
        <f aca="false">Constants!C26</f>
        <v>Logic flaws in the test code</v>
      </c>
      <c r="D26" s="268" t="str">
        <f aca="false">Constants!D26</f>
        <v> </v>
      </c>
      <c r="E26" s="268" t="n">
        <f aca="false">Constants!E26</f>
        <v>7</v>
      </c>
      <c r="F26" s="268" t="str">
        <f aca="false">Constants!F26</f>
        <v> </v>
      </c>
      <c r="G26" s="23"/>
      <c r="H26" s="23"/>
    </row>
    <row r="27" customFormat="false" ht="13" hidden="true" customHeight="false" outlineLevel="0" collapsed="false">
      <c r="A27" s="268" t="str">
        <f aca="false">Constants!A27</f>
        <v> </v>
      </c>
      <c r="B27" s="268" t="str">
        <f aca="false">Constants!B27</f>
        <v>Test interface</v>
      </c>
      <c r="C27" s="268" t="str">
        <f aca="false">Constants!C27</f>
        <v>Flaws in the interface of a component of the test code</v>
      </c>
      <c r="D27" s="268" t="str">
        <f aca="false">Constants!D27</f>
        <v> </v>
      </c>
      <c r="E27" s="268" t="n">
        <f aca="false">Constants!E27</f>
        <v>8</v>
      </c>
      <c r="F27" s="268" t="str">
        <f aca="false">Constants!F27</f>
        <v> </v>
      </c>
      <c r="G27" s="23"/>
      <c r="H27" s="23"/>
    </row>
    <row r="28" customFormat="false" ht="13" hidden="true" customHeight="false" outlineLevel="0" collapsed="false">
      <c r="A28" s="268" t="str">
        <f aca="false">Constants!A28</f>
        <v> </v>
      </c>
      <c r="B28" s="268" t="str">
        <f aca="false">Constants!B28</f>
        <v>Test checking</v>
      </c>
      <c r="C28" s="268" t="str">
        <f aca="false">Constants!C28</f>
        <v>Flaws with boundary/type checking within a component of the test code</v>
      </c>
      <c r="D28" s="268" t="str">
        <f aca="false">Constants!D28</f>
        <v> </v>
      </c>
      <c r="E28" s="268" t="n">
        <f aca="false">Constants!E28</f>
        <v>9</v>
      </c>
      <c r="F28" s="268" t="str">
        <f aca="false">Constants!F28</f>
        <v> </v>
      </c>
      <c r="G28" s="23"/>
      <c r="H28" s="23"/>
    </row>
    <row r="29" customFormat="false" ht="13" hidden="true" customHeight="false" outlineLevel="0" collapsed="false">
      <c r="A29" s="268" t="str">
        <f aca="false">Constants!A29</f>
        <v> </v>
      </c>
      <c r="B29" s="268" t="str">
        <f aca="false">Constants!B29</f>
        <v>Bad Smell</v>
      </c>
      <c r="C29" s="268" t="str">
        <f aca="false">Constants!C29</f>
        <v>Refactoring changes (please note the bad smell in the defect description)</v>
      </c>
      <c r="D29" s="268" t="str">
        <f aca="false">Constants!D29</f>
        <v> </v>
      </c>
      <c r="E29" s="268" t="n">
        <f aca="false">Constants!E29</f>
        <v>10</v>
      </c>
      <c r="F29" s="268" t="n">
        <f aca="false">Constants!F29</f>
        <v>0</v>
      </c>
      <c r="G29" s="23"/>
      <c r="H29" s="23"/>
    </row>
    <row r="30" s="26" customFormat="true" ht="13" hidden="true" customHeight="false" outlineLevel="0" collapsed="false">
      <c r="A30" s="268" t="str">
        <f aca="false">Constants!A30</f>
        <v>Y/N:</v>
      </c>
      <c r="B30" s="268" t="str">
        <f aca="false">Constants!B30</f>
        <v>Yes</v>
      </c>
      <c r="C30" s="268" t="str">
        <f aca="false">Constants!C30</f>
        <v> </v>
      </c>
      <c r="D30" s="268" t="str">
        <f aca="false">Constants!D30</f>
        <v> </v>
      </c>
      <c r="E30" s="268" t="str">
        <f aca="false">Constants!E30</f>
        <v>Passed</v>
      </c>
      <c r="F30" s="268" t="n">
        <f aca="false">Constants!F30</f>
        <v>0</v>
      </c>
      <c r="G30" s="25"/>
      <c r="H30" s="25"/>
      <c r="I30" s="24"/>
    </row>
    <row r="31" customFormat="false" ht="13" hidden="true" customHeight="false" outlineLevel="0" collapsed="false">
      <c r="A31" s="268" t="str">
        <f aca="false">Constants!A31</f>
        <v> </v>
      </c>
      <c r="B31" s="268" t="str">
        <f aca="false">Constants!B31</f>
        <v>No</v>
      </c>
      <c r="C31" s="268" t="str">
        <f aca="false">Constants!C31</f>
        <v> </v>
      </c>
      <c r="D31" s="268" t="str">
        <f aca="false">Constants!D31</f>
        <v> </v>
      </c>
      <c r="E31" s="268" t="str">
        <f aca="false">Constants!E31</f>
        <v>Passed with issues</v>
      </c>
      <c r="F31" s="268" t="n">
        <f aca="false">Constants!F31</f>
        <v>0</v>
      </c>
      <c r="G31" s="25"/>
      <c r="H31" s="23"/>
    </row>
    <row r="32" customFormat="false" ht="13" hidden="true" customHeight="false" outlineLevel="0" collapsed="false">
      <c r="A32" s="268" t="str">
        <f aca="false">Constants!A32</f>
        <v>Proxy Types:</v>
      </c>
      <c r="B32" s="268" t="s">
        <v>380</v>
      </c>
      <c r="C32" s="268" t="str">
        <f aca="false">Constants!C32</f>
        <v> </v>
      </c>
      <c r="D32" s="268" t="str">
        <f aca="false">Constants!D32</f>
        <v> </v>
      </c>
      <c r="E32" s="268" t="str">
        <f aca="false">Constants!E32</f>
        <v>Failed</v>
      </c>
      <c r="F32" s="268" t="str">
        <f aca="false">Constants!F32</f>
        <v>Base</v>
      </c>
      <c r="G32" s="25"/>
      <c r="H32" s="23"/>
    </row>
    <row r="33" customFormat="false" ht="13" hidden="true" customHeight="false" outlineLevel="0" collapsed="false">
      <c r="A33" s="268" t="str">
        <f aca="false">Constants!A33</f>
        <v> </v>
      </c>
      <c r="B33" s="268" t="str">
        <f aca="false">Constants!B33</f>
        <v>Calculation</v>
      </c>
      <c r="C33" s="268" t="str">
        <f aca="false">Constants!C33</f>
        <v> </v>
      </c>
      <c r="D33" s="268" t="str">
        <f aca="false">Constants!D33</f>
        <v> </v>
      </c>
      <c r="E33" s="268" t="str">
        <f aca="false">Constants!E33</f>
        <v>Not tested</v>
      </c>
      <c r="F33" s="268" t="str">
        <f aca="false">Constants!F33</f>
        <v>New</v>
      </c>
      <c r="G33" s="25"/>
      <c r="H33" s="23"/>
    </row>
    <row r="34" customFormat="false" ht="13" hidden="true" customHeight="false" outlineLevel="0" collapsed="false">
      <c r="A34" s="268" t="str">
        <f aca="false">Constants!A34</f>
        <v> </v>
      </c>
      <c r="B34" s="268" t="str">
        <f aca="false">Constants!B34</f>
        <v>Data</v>
      </c>
      <c r="C34" s="268" t="str">
        <f aca="false">Constants!C34</f>
        <v> </v>
      </c>
      <c r="D34" s="268" t="str">
        <f aca="false">Constants!D34</f>
        <v> </v>
      </c>
      <c r="E34" s="268" t="str">
        <f aca="false">Constants!E34</f>
        <v>Not applicable</v>
      </c>
      <c r="F34" s="268" t="str">
        <f aca="false">Constants!F34</f>
        <v>Reusable</v>
      </c>
      <c r="G34" s="25"/>
      <c r="H34" s="23"/>
    </row>
    <row r="35" customFormat="false" ht="13" hidden="true" customHeight="false" outlineLevel="0" collapsed="false">
      <c r="A35" s="268" t="str">
        <f aca="false">Constants!A35</f>
        <v> </v>
      </c>
      <c r="B35" s="268" t="str">
        <f aca="false">Constants!B35</f>
        <v>I/O</v>
      </c>
      <c r="C35" s="268" t="str">
        <f aca="false">Constants!C35</f>
        <v> </v>
      </c>
      <c r="D35" s="268" t="str">
        <f aca="false">Constants!D35</f>
        <v> </v>
      </c>
      <c r="E35" s="268" t="str">
        <f aca="false">Constants!E35</f>
        <v> </v>
      </c>
      <c r="F35" s="268" t="str">
        <f aca="false">Constants!F35</f>
        <v> </v>
      </c>
      <c r="G35" s="25"/>
      <c r="H35" s="23"/>
    </row>
    <row r="36" customFormat="false" ht="13" hidden="true" customHeight="false" outlineLevel="0" collapsed="false">
      <c r="A36" s="268" t="str">
        <f aca="false">Constants!A36</f>
        <v> </v>
      </c>
      <c r="B36" s="268" t="str">
        <f aca="false">Constants!B36</f>
        <v>Logic</v>
      </c>
      <c r="C36" s="268" t="str">
        <f aca="false">Constants!C36</f>
        <v> </v>
      </c>
      <c r="D36" s="268" t="str">
        <f aca="false">Constants!D36</f>
        <v> </v>
      </c>
      <c r="E36" s="268" t="str">
        <f aca="false">Constants!E36</f>
        <v> </v>
      </c>
      <c r="F36" s="268" t="str">
        <f aca="false">Constants!F36</f>
        <v> </v>
      </c>
      <c r="G36" s="25"/>
      <c r="H36" s="23"/>
    </row>
    <row r="37" customFormat="false" ht="13" hidden="true" customHeight="false" outlineLevel="0" collapsed="false">
      <c r="A37" s="268" t="str">
        <f aca="false">Constants!A37</f>
        <v> </v>
      </c>
      <c r="B37" s="268" t="str">
        <f aca="false">Constants!B37</f>
        <v> </v>
      </c>
      <c r="C37" s="268" t="str">
        <f aca="false">Constants!C37</f>
        <v> </v>
      </c>
      <c r="D37" s="268" t="str">
        <f aca="false">Constants!D37</f>
        <v> </v>
      </c>
      <c r="E37" s="268" t="str">
        <f aca="false">Constants!E37</f>
        <v> </v>
      </c>
      <c r="F37" s="268" t="str">
        <f aca="false">Constants!F37</f>
        <v> </v>
      </c>
      <c r="G37" s="25"/>
      <c r="H37" s="23"/>
    </row>
    <row r="38" customFormat="false" ht="13" hidden="true" customHeight="false" outlineLevel="0" collapsed="false">
      <c r="A38" s="268" t="str">
        <f aca="false">Constants!A38</f>
        <v>Sizes:</v>
      </c>
      <c r="B38" s="268" t="str">
        <f aca="false">Constants!B38</f>
        <v>VS</v>
      </c>
      <c r="C38" s="268" t="str">
        <f aca="false">Constants!C38</f>
        <v>S</v>
      </c>
      <c r="D38" s="268" t="str">
        <f aca="false">Constants!D38</f>
        <v>M</v>
      </c>
      <c r="E38" s="268" t="str">
        <f aca="false">Constants!E38</f>
        <v>L</v>
      </c>
      <c r="F38" s="268" t="str">
        <f aca="false">Constants!F38</f>
        <v>VL</v>
      </c>
      <c r="G38" s="25"/>
      <c r="H38" s="23"/>
    </row>
    <row r="39" customFormat="false" ht="13" hidden="true" customHeight="false" outlineLevel="0" collapsed="false">
      <c r="A39" s="268" t="str">
        <f aca="false">Constants!A39</f>
        <v>upper</v>
      </c>
      <c r="B39" s="268" t="n">
        <f aca="false">Constants!B39</f>
        <v>-1.5</v>
      </c>
      <c r="C39" s="268" t="n">
        <f aca="false">Constants!C39</f>
        <v>-0.5</v>
      </c>
      <c r="D39" s="268" t="n">
        <f aca="false">Constants!D39</f>
        <v>0.5</v>
      </c>
      <c r="E39" s="268" t="n">
        <f aca="false">Constants!E39</f>
        <v>1.5</v>
      </c>
      <c r="F39" s="268" t="n">
        <f aca="false">Constants!F39</f>
        <v>99999</v>
      </c>
      <c r="G39" s="25"/>
      <c r="H39" s="23"/>
    </row>
    <row r="40" customFormat="false" ht="13" hidden="true" customHeight="false" outlineLevel="0" collapsed="false">
      <c r="A40" s="268" t="str">
        <f aca="false">Constants!A40</f>
        <v>mid</v>
      </c>
      <c r="B40" s="268" t="n">
        <f aca="false">Constants!B40</f>
        <v>-2</v>
      </c>
      <c r="C40" s="268" t="n">
        <f aca="false">Constants!C40</f>
        <v>-1</v>
      </c>
      <c r="D40" s="268" t="n">
        <f aca="false">Constants!D40</f>
        <v>0</v>
      </c>
      <c r="E40" s="268" t="n">
        <f aca="false">Constants!E40</f>
        <v>1</v>
      </c>
      <c r="F40" s="268" t="n">
        <f aca="false">Constants!F40</f>
        <v>2</v>
      </c>
      <c r="G40" s="25"/>
      <c r="H40" s="23"/>
    </row>
    <row r="41" customFormat="false" ht="13" hidden="true" customHeight="false" outlineLevel="0" collapsed="false">
      <c r="A41" s="268" t="str">
        <f aca="false">Constants!A41</f>
        <v>lower</v>
      </c>
      <c r="B41" s="268" t="n">
        <f aca="false">Constants!B41</f>
        <v>0</v>
      </c>
      <c r="C41" s="268" t="n">
        <f aca="false">Constants!C41</f>
        <v>-1.5</v>
      </c>
      <c r="D41" s="268" t="n">
        <f aca="false">Constants!D41</f>
        <v>-0.5</v>
      </c>
      <c r="E41" s="268" t="n">
        <f aca="false">Constants!E41</f>
        <v>0.5</v>
      </c>
      <c r="F41" s="268" t="n">
        <f aca="false">Constants!F41</f>
        <v>1.5</v>
      </c>
      <c r="G41" s="25"/>
      <c r="H41" s="23"/>
    </row>
    <row r="42" customFormat="false" ht="13" hidden="true" customHeight="false" outlineLevel="0" collapsed="false">
      <c r="A42" s="268" t="str">
        <f aca="false">Constants!A42</f>
        <v> </v>
      </c>
      <c r="B42" s="268" t="n">
        <f aca="false">Constants!B42</f>
        <v>0</v>
      </c>
      <c r="C42" s="268" t="n">
        <f aca="false">Constants!C42</f>
        <v>0</v>
      </c>
      <c r="D42" s="268" t="n">
        <f aca="false">Constants!D42</f>
        <v>0</v>
      </c>
      <c r="E42" s="268" t="n">
        <f aca="false">Constants!E42</f>
        <v>0</v>
      </c>
      <c r="F42" s="268" t="str">
        <f aca="false">Constants!F42</f>
        <v> </v>
      </c>
      <c r="G42" s="27"/>
      <c r="H42" s="27"/>
    </row>
    <row r="43" s="4" customFormat="true" ht="13" hidden="true" customHeight="false" outlineLevel="0" collapsed="false">
      <c r="A43" s="268" t="str">
        <f aca="false">Constants!A43</f>
        <v> </v>
      </c>
      <c r="B43" s="268" t="str">
        <f aca="false">Constants!B43</f>
        <v> </v>
      </c>
      <c r="C43" s="268" t="str">
        <f aca="false">Constants!C43</f>
        <v> </v>
      </c>
      <c r="D43" s="268" t="str">
        <f aca="false">Constants!D43</f>
        <v> </v>
      </c>
      <c r="E43" s="268" t="str">
        <f aca="false">Constants!E43</f>
        <v> </v>
      </c>
      <c r="F43" s="268" t="str">
        <f aca="false">Constants!F43</f>
        <v> </v>
      </c>
      <c r="G43" s="28"/>
      <c r="H43" s="28"/>
      <c r="I43" s="28"/>
      <c r="J43" s="28"/>
      <c r="K43" s="28"/>
    </row>
    <row r="44" customFormat="false" ht="13" hidden="true" customHeight="false" outlineLevel="0" collapsed="false"/>
    <row r="45" customFormat="false" ht="20" hidden="false" customHeight="false" outlineLevel="0" collapsed="false">
      <c r="A45" s="230" t="s">
        <v>29</v>
      </c>
      <c r="B45" s="230"/>
      <c r="C45" s="230"/>
      <c r="D45" s="237"/>
      <c r="E45" s="237"/>
      <c r="F45" s="237"/>
      <c r="G45" s="237"/>
      <c r="H45" s="237"/>
    </row>
    <row r="46" customFormat="false" ht="10" hidden="false" customHeight="true" outlineLevel="0" collapsed="false">
      <c r="A46" s="237"/>
      <c r="B46" s="237"/>
      <c r="C46" s="237"/>
      <c r="D46" s="237"/>
      <c r="E46" s="237"/>
      <c r="F46" s="237"/>
      <c r="G46" s="237"/>
      <c r="H46" s="237"/>
    </row>
    <row r="47" s="271" customFormat="true" ht="13" hidden="true" customHeight="false" outlineLevel="0" collapsed="false">
      <c r="A47" s="269" t="s">
        <v>381</v>
      </c>
      <c r="B47" s="269"/>
      <c r="C47" s="270" t="s">
        <v>382</v>
      </c>
      <c r="D47" s="269" t="str">
        <f aca="false">CONCATENATE("CA",C47,".xls")</f>
        <v>CAAssignment 6.xls</v>
      </c>
      <c r="E47" s="269"/>
      <c r="F47" s="269"/>
      <c r="G47" s="269"/>
      <c r="H47" s="269"/>
    </row>
    <row r="48" s="271" customFormat="true" ht="13" hidden="true" customHeight="false" outlineLevel="0" collapsed="false">
      <c r="A48" s="269" t="s">
        <v>383</v>
      </c>
      <c r="B48" s="269"/>
      <c r="C48" s="269" t="s">
        <v>384</v>
      </c>
      <c r="D48" s="269" t="str">
        <f aca="false">CONCATENATE(C48)</f>
        <v>Assignment6</v>
      </c>
      <c r="E48" s="269"/>
      <c r="F48" s="269"/>
      <c r="G48" s="269"/>
      <c r="H48" s="269"/>
    </row>
    <row r="49" customFormat="false" ht="10" hidden="true" customHeight="true" outlineLevel="0" collapsed="false">
      <c r="A49" s="237"/>
      <c r="B49" s="237"/>
      <c r="C49" s="237"/>
      <c r="D49" s="237"/>
      <c r="E49" s="237"/>
      <c r="F49" s="237"/>
      <c r="G49" s="237"/>
      <c r="H49" s="237"/>
    </row>
    <row r="50" s="274" customFormat="true" ht="18" hidden="false" customHeight="false" outlineLevel="0" collapsed="false">
      <c r="A50" s="272" t="s">
        <v>385</v>
      </c>
      <c r="B50" s="272"/>
      <c r="C50" s="272"/>
      <c r="D50" s="273" t="str">
        <f aca="false">D48</f>
        <v>Assignment6</v>
      </c>
      <c r="E50" s="231"/>
      <c r="F50" s="231"/>
      <c r="G50" s="231"/>
      <c r="H50" s="231"/>
    </row>
    <row r="51" s="274" customFormat="true" ht="18" hidden="false" customHeight="false" outlineLevel="0" collapsed="false">
      <c r="A51" s="275"/>
      <c r="B51" s="275"/>
      <c r="C51" s="276" t="str">
        <f aca="false">D50</f>
        <v>Assignment6</v>
      </c>
      <c r="D51" s="276" t="str">
        <f aca="false">D50</f>
        <v>Assignment6</v>
      </c>
      <c r="E51" s="276" t="s">
        <v>386</v>
      </c>
      <c r="F51" s="231"/>
      <c r="G51" s="231"/>
      <c r="H51" s="231"/>
    </row>
    <row r="52" customFormat="false" ht="13" hidden="false" customHeight="false" outlineLevel="0" collapsed="false">
      <c r="A52" s="277" t="s">
        <v>387</v>
      </c>
      <c r="C52" s="276" t="s">
        <v>388</v>
      </c>
      <c r="D52" s="276" t="s">
        <v>389</v>
      </c>
      <c r="E52" s="276" t="s">
        <v>389</v>
      </c>
    </row>
    <row r="53" customFormat="false" ht="13" hidden="false" customHeight="false" outlineLevel="0" collapsed="false">
      <c r="A53" s="271" t="s">
        <v>390</v>
      </c>
      <c r="B53" s="271"/>
      <c r="C53" s="278"/>
      <c r="D53" s="278"/>
      <c r="E53" s="271"/>
      <c r="G53" s="271"/>
      <c r="H53" s="271"/>
    </row>
    <row r="54" customFormat="false" ht="13" hidden="false" customHeight="false" outlineLevel="0" collapsed="false">
      <c r="A54" s="271" t="s">
        <v>391</v>
      </c>
      <c r="B54" s="271"/>
      <c r="C54" s="278"/>
      <c r="D54" s="278"/>
      <c r="E54" s="278"/>
      <c r="G54" s="271"/>
      <c r="H54" s="271"/>
    </row>
    <row r="55" customFormat="false" ht="13" hidden="false" customHeight="false" outlineLevel="0" collapsed="false">
      <c r="A55" s="271" t="s">
        <v>392</v>
      </c>
      <c r="B55" s="271"/>
      <c r="C55" s="278"/>
      <c r="D55" s="278"/>
      <c r="E55" s="278"/>
      <c r="G55" s="271"/>
      <c r="H55" s="271"/>
    </row>
    <row r="56" customFormat="false" ht="13" hidden="false" customHeight="false" outlineLevel="0" collapsed="false">
      <c r="A56" s="271" t="s">
        <v>393</v>
      </c>
      <c r="B56" s="271"/>
      <c r="C56" s="278"/>
      <c r="D56" s="278"/>
      <c r="E56" s="278"/>
      <c r="G56" s="271"/>
      <c r="H56" s="271"/>
    </row>
    <row r="57" customFormat="false" ht="13" hidden="true" customHeight="false" outlineLevel="0" collapsed="false">
      <c r="A57" s="234" t="s">
        <v>394</v>
      </c>
      <c r="B57" s="271"/>
      <c r="C57" s="278"/>
      <c r="D57" s="278"/>
      <c r="E57" s="278"/>
      <c r="G57" s="271"/>
      <c r="H57" s="271"/>
    </row>
    <row r="58" customFormat="false" ht="13" hidden="false" customHeight="false" outlineLevel="0" collapsed="false">
      <c r="A58" s="234" t="s">
        <v>395</v>
      </c>
      <c r="B58" s="271"/>
      <c r="C58" s="278"/>
      <c r="D58" s="279"/>
      <c r="E58" s="280"/>
      <c r="G58" s="271"/>
      <c r="H58" s="271"/>
    </row>
    <row r="59" customFormat="false" ht="13" hidden="true" customHeight="false" outlineLevel="0" collapsed="false">
      <c r="C59" s="277"/>
      <c r="D59" s="277"/>
      <c r="E59" s="277"/>
    </row>
    <row r="60" customFormat="false" ht="13" hidden="true" customHeight="false" outlineLevel="0" collapsed="false">
      <c r="A60" s="24" t="s">
        <v>396</v>
      </c>
      <c r="C60" s="277" t="s">
        <v>21</v>
      </c>
      <c r="D60" s="277" t="s">
        <v>397</v>
      </c>
      <c r="E60" s="277" t="s">
        <v>398</v>
      </c>
    </row>
    <row r="61" customFormat="false" ht="13" hidden="true" customHeight="false" outlineLevel="0" collapsed="false">
      <c r="A61" s="234" t="s">
        <v>399</v>
      </c>
      <c r="B61" s="271"/>
      <c r="C61" s="278"/>
      <c r="D61" s="278"/>
      <c r="E61" s="278" t="n">
        <v>0</v>
      </c>
      <c r="G61" s="271"/>
      <c r="H61" s="271"/>
    </row>
    <row r="62" customFormat="false" ht="13" hidden="true" customHeight="false" outlineLevel="0" collapsed="false">
      <c r="A62" s="234" t="s">
        <v>400</v>
      </c>
      <c r="B62" s="271"/>
      <c r="C62" s="278"/>
      <c r="D62" s="278"/>
      <c r="E62" s="278" t="n">
        <v>0</v>
      </c>
      <c r="G62" s="271"/>
      <c r="H62" s="271"/>
    </row>
    <row r="63" customFormat="false" ht="13" hidden="true" customHeight="false" outlineLevel="0" collapsed="false">
      <c r="A63" s="234" t="s">
        <v>401</v>
      </c>
      <c r="B63" s="271"/>
      <c r="C63" s="278"/>
      <c r="D63" s="279"/>
      <c r="E63" s="280" t="n">
        <v>0</v>
      </c>
      <c r="G63" s="271"/>
      <c r="H63" s="271"/>
    </row>
    <row r="64" customFormat="false" ht="13" hidden="false" customHeight="false" outlineLevel="0" collapsed="false">
      <c r="C64" s="281"/>
      <c r="D64" s="281"/>
      <c r="E64" s="277"/>
    </row>
    <row r="65" customFormat="false" ht="13" hidden="false" customHeight="false" outlineLevel="0" collapsed="false">
      <c r="C65" s="281" t="str">
        <f aca="false">D50</f>
        <v>Assignment6</v>
      </c>
      <c r="D65" s="281" t="str">
        <f aca="false">D50</f>
        <v>Assignment6</v>
      </c>
      <c r="E65" s="277" t="str">
        <f aca="false">E51</f>
        <v>All previous</v>
      </c>
    </row>
    <row r="66" customFormat="false" ht="14" hidden="false" customHeight="false" outlineLevel="0" collapsed="false">
      <c r="A66" s="277" t="s">
        <v>402</v>
      </c>
      <c r="B66" s="277"/>
      <c r="C66" s="282" t="s">
        <v>403</v>
      </c>
      <c r="D66" s="282" t="s">
        <v>404</v>
      </c>
      <c r="E66" s="276" t="s">
        <v>404</v>
      </c>
      <c r="F66" s="276" t="s">
        <v>405</v>
      </c>
      <c r="H66" s="277"/>
      <c r="I66" s="283"/>
      <c r="J66" s="283"/>
      <c r="K66" s="283"/>
      <c r="L66" s="283"/>
      <c r="M66" s="283"/>
    </row>
    <row r="67" customFormat="false" ht="13" hidden="false" customHeight="false" outlineLevel="0" collapsed="false">
      <c r="A67" s="284" t="str">
        <f aca="false">B4</f>
        <v>Analyze</v>
      </c>
      <c r="C67" s="285"/>
      <c r="D67" s="286"/>
      <c r="E67" s="286"/>
      <c r="F67" s="287" t="n">
        <v>0</v>
      </c>
    </row>
    <row r="68" customFormat="false" ht="14" hidden="false" customHeight="false" outlineLevel="0" collapsed="false">
      <c r="A68" s="284" t="str">
        <f aca="false">B5</f>
        <v>Architect</v>
      </c>
      <c r="C68" s="285"/>
      <c r="D68" s="286"/>
      <c r="E68" s="286"/>
      <c r="F68" s="287" t="n">
        <v>0</v>
      </c>
      <c r="I68" s="288"/>
      <c r="J68" s="288"/>
      <c r="K68" s="288"/>
      <c r="L68" s="288"/>
      <c r="M68" s="288"/>
    </row>
    <row r="69" customFormat="false" ht="14" hidden="false" customHeight="false" outlineLevel="0" collapsed="false">
      <c r="A69" s="284" t="str">
        <f aca="false">B6</f>
        <v>Plan project</v>
      </c>
      <c r="C69" s="285"/>
      <c r="D69" s="286"/>
      <c r="E69" s="286"/>
      <c r="F69" s="287" t="n">
        <v>0</v>
      </c>
      <c r="I69" s="289"/>
      <c r="J69" s="288"/>
      <c r="K69" s="288"/>
      <c r="L69" s="288"/>
      <c r="M69" s="288"/>
    </row>
    <row r="70" customFormat="false" ht="14" hidden="false" customHeight="false" outlineLevel="0" collapsed="false">
      <c r="A70" s="284" t="str">
        <f aca="false">B7</f>
        <v>Plan iteration</v>
      </c>
      <c r="C70" s="285"/>
      <c r="D70" s="286"/>
      <c r="E70" s="286"/>
      <c r="F70" s="287" t="n">
        <v>0</v>
      </c>
      <c r="I70" s="288"/>
      <c r="J70" s="288"/>
      <c r="K70" s="288"/>
      <c r="L70" s="288"/>
      <c r="M70" s="288"/>
    </row>
    <row r="71" customFormat="false" ht="14" hidden="false" customHeight="false" outlineLevel="0" collapsed="false">
      <c r="A71" s="284" t="str">
        <f aca="false">B8</f>
        <v>Construct</v>
      </c>
      <c r="C71" s="285"/>
      <c r="D71" s="286"/>
      <c r="E71" s="286"/>
      <c r="F71" s="287" t="n">
        <v>0</v>
      </c>
      <c r="I71" s="288"/>
      <c r="J71" s="288"/>
      <c r="K71" s="288"/>
      <c r="L71" s="288"/>
      <c r="M71" s="288"/>
    </row>
    <row r="72" customFormat="false" ht="14" hidden="false" customHeight="false" outlineLevel="0" collapsed="false">
      <c r="A72" s="284" t="str">
        <f aca="false">B9</f>
        <v>Refactor</v>
      </c>
      <c r="C72" s="285"/>
      <c r="D72" s="286"/>
      <c r="E72" s="286"/>
      <c r="F72" s="287" t="n">
        <v>0</v>
      </c>
      <c r="I72" s="288"/>
      <c r="J72" s="288"/>
      <c r="K72" s="288"/>
      <c r="L72" s="288"/>
      <c r="M72" s="288"/>
    </row>
    <row r="73" customFormat="false" ht="14" hidden="false" customHeight="false" outlineLevel="0" collapsed="false">
      <c r="A73" s="284" t="str">
        <f aca="false">B10</f>
        <v>Review</v>
      </c>
      <c r="C73" s="285"/>
      <c r="D73" s="286"/>
      <c r="E73" s="286"/>
      <c r="F73" s="287" t="n">
        <v>0</v>
      </c>
      <c r="I73" s="288"/>
      <c r="J73" s="288"/>
      <c r="K73" s="288"/>
      <c r="L73" s="288"/>
      <c r="M73" s="288"/>
    </row>
    <row r="74" customFormat="false" ht="13" hidden="false" customHeight="false" outlineLevel="0" collapsed="false">
      <c r="A74" s="284" t="str">
        <f aca="false">B11</f>
        <v>Integration test</v>
      </c>
      <c r="C74" s="285"/>
      <c r="D74" s="286"/>
      <c r="E74" s="286"/>
      <c r="F74" s="287" t="n">
        <v>0</v>
      </c>
    </row>
    <row r="75" customFormat="false" ht="13" hidden="false" customHeight="false" outlineLevel="0" collapsed="false">
      <c r="A75" s="284" t="str">
        <f aca="false">B12</f>
        <v>Repattern</v>
      </c>
      <c r="C75" s="285"/>
      <c r="D75" s="286"/>
      <c r="E75" s="286"/>
      <c r="F75" s="287" t="n">
        <v>0</v>
      </c>
    </row>
    <row r="76" customFormat="false" ht="13" hidden="false" customHeight="false" outlineLevel="0" collapsed="false">
      <c r="A76" s="284" t="str">
        <f aca="false">B13</f>
        <v>Postmortem</v>
      </c>
      <c r="C76" s="285"/>
      <c r="D76" s="286"/>
      <c r="E76" s="286"/>
      <c r="F76" s="287" t="n">
        <v>0</v>
      </c>
    </row>
    <row r="77" customFormat="false" ht="13" hidden="false" customHeight="false" outlineLevel="0" collapsed="false">
      <c r="A77" s="284" t="str">
        <f aca="false">B14</f>
        <v>Sandbox</v>
      </c>
      <c r="C77" s="285"/>
      <c r="D77" s="286"/>
      <c r="E77" s="286"/>
      <c r="F77" s="287" t="n">
        <v>0</v>
      </c>
    </row>
    <row r="78" customFormat="false" ht="13" hidden="false" customHeight="false" outlineLevel="0" collapsed="false">
      <c r="A78" s="284" t="s">
        <v>406</v>
      </c>
      <c r="C78" s="286"/>
      <c r="D78" s="286"/>
      <c r="E78" s="290" t="n">
        <f aca="false">SUM(E67:E77)</f>
        <v>0</v>
      </c>
      <c r="F78" s="287" t="n">
        <v>0</v>
      </c>
    </row>
    <row r="79" customFormat="false" ht="13" hidden="false" customHeight="false" outlineLevel="0" collapsed="false">
      <c r="A79" s="277"/>
      <c r="B79" s="277"/>
      <c r="C79" s="281"/>
      <c r="D79" s="281"/>
      <c r="F79" s="277"/>
      <c r="H79" s="277"/>
    </row>
    <row r="80" customFormat="false" ht="13" hidden="false" customHeight="false" outlineLevel="0" collapsed="false">
      <c r="A80" s="277"/>
      <c r="B80" s="277"/>
      <c r="C80" s="281"/>
      <c r="D80" s="281"/>
      <c r="E80" s="276" t="str">
        <f aca="false">E65</f>
        <v>All previous</v>
      </c>
      <c r="F80" s="277"/>
      <c r="H80" s="277"/>
    </row>
    <row r="81" customFormat="false" ht="13" hidden="false" customHeight="false" outlineLevel="0" collapsed="false">
      <c r="A81" s="277" t="s">
        <v>407</v>
      </c>
      <c r="C81" s="25"/>
      <c r="D81" s="291"/>
      <c r="E81" s="276" t="s">
        <v>408</v>
      </c>
      <c r="F81" s="276" t="s">
        <v>405</v>
      </c>
    </row>
    <row r="82" customFormat="false" ht="13" hidden="false" customHeight="false" outlineLevel="0" collapsed="false">
      <c r="A82" s="292" t="str">
        <f aca="false">B4</f>
        <v>Analyze</v>
      </c>
      <c r="C82" s="25"/>
      <c r="D82" s="285"/>
      <c r="E82" s="286"/>
      <c r="F82" s="287" t="n">
        <f aca="false">IF(E82=0,0,E82/$E$93)</f>
        <v>0</v>
      </c>
    </row>
    <row r="83" customFormat="false" ht="13" hidden="false" customHeight="false" outlineLevel="0" collapsed="false">
      <c r="A83" s="292" t="str">
        <f aca="false">B5</f>
        <v>Architect</v>
      </c>
      <c r="C83" s="25"/>
      <c r="D83" s="285"/>
      <c r="E83" s="286"/>
      <c r="F83" s="287" t="n">
        <f aca="false">IF(E83=0,0,E83/$E$93)</f>
        <v>0</v>
      </c>
    </row>
    <row r="84" customFormat="false" ht="13" hidden="false" customHeight="false" outlineLevel="0" collapsed="false">
      <c r="A84" s="292" t="str">
        <f aca="false">B6</f>
        <v>Plan project</v>
      </c>
      <c r="B84" s="25"/>
      <c r="C84" s="25"/>
      <c r="D84" s="285"/>
      <c r="E84" s="286"/>
      <c r="F84" s="287" t="n">
        <f aca="false">IF(E84=0,0,E84/$E$93)</f>
        <v>0</v>
      </c>
      <c r="H84" s="25"/>
    </row>
    <row r="85" customFormat="false" ht="13" hidden="false" customHeight="false" outlineLevel="0" collapsed="false">
      <c r="A85" s="292" t="str">
        <f aca="false">B7</f>
        <v>Plan iteration</v>
      </c>
      <c r="C85" s="25"/>
      <c r="D85" s="285"/>
      <c r="E85" s="286"/>
      <c r="F85" s="287" t="n">
        <f aca="false">IF(E85=0,0,E85/$E$93)</f>
        <v>0</v>
      </c>
    </row>
    <row r="86" customFormat="false" ht="13" hidden="false" customHeight="false" outlineLevel="0" collapsed="false">
      <c r="A86" s="292" t="str">
        <f aca="false">B8</f>
        <v>Construct</v>
      </c>
      <c r="C86" s="25"/>
      <c r="D86" s="285"/>
      <c r="E86" s="286"/>
      <c r="F86" s="287" t="n">
        <f aca="false">IF(E86=0,0,E86/$E$93)</f>
        <v>0</v>
      </c>
    </row>
    <row r="87" customFormat="false" ht="13" hidden="false" customHeight="false" outlineLevel="0" collapsed="false">
      <c r="A87" s="292" t="str">
        <f aca="false">B9</f>
        <v>Refactor</v>
      </c>
      <c r="C87" s="25"/>
      <c r="D87" s="285"/>
      <c r="E87" s="286"/>
      <c r="F87" s="287" t="n">
        <f aca="false">IF(E87=0,0,E87/$E$93)</f>
        <v>0</v>
      </c>
    </row>
    <row r="88" customFormat="false" ht="13" hidden="false" customHeight="false" outlineLevel="0" collapsed="false">
      <c r="A88" s="292" t="str">
        <f aca="false">B10</f>
        <v>Review</v>
      </c>
      <c r="C88" s="25"/>
      <c r="D88" s="285"/>
      <c r="E88" s="286"/>
      <c r="F88" s="287" t="n">
        <f aca="false">IF(E88=0,0,E88/$E$93)</f>
        <v>0</v>
      </c>
    </row>
    <row r="89" customFormat="false" ht="13" hidden="false" customHeight="false" outlineLevel="0" collapsed="false">
      <c r="A89" s="292" t="str">
        <f aca="false">B11</f>
        <v>Integration test</v>
      </c>
      <c r="C89" s="25"/>
      <c r="D89" s="285"/>
      <c r="E89" s="286"/>
      <c r="F89" s="287" t="n">
        <f aca="false">IF(E89=0,0,E89/$E$93)</f>
        <v>0</v>
      </c>
    </row>
    <row r="90" customFormat="false" ht="13" hidden="false" customHeight="false" outlineLevel="0" collapsed="false">
      <c r="A90" s="292" t="str">
        <f aca="false">B12</f>
        <v>Repattern</v>
      </c>
      <c r="C90" s="25"/>
      <c r="D90" s="285"/>
      <c r="E90" s="286"/>
      <c r="F90" s="287" t="n">
        <f aca="false">IF(E90=0,0,E90/$E$93)</f>
        <v>0</v>
      </c>
    </row>
    <row r="91" customFormat="false" ht="13" hidden="false" customHeight="false" outlineLevel="0" collapsed="false">
      <c r="A91" s="292" t="str">
        <f aca="false">B13</f>
        <v>Postmortem</v>
      </c>
      <c r="C91" s="25"/>
      <c r="D91" s="285"/>
      <c r="E91" s="286"/>
      <c r="F91" s="287" t="n">
        <f aca="false">IF(E91=0,0,E91/$E$93)</f>
        <v>0</v>
      </c>
    </row>
    <row r="92" customFormat="false" ht="13" hidden="false" customHeight="false" outlineLevel="0" collapsed="false">
      <c r="A92" s="292" t="str">
        <f aca="false">B14</f>
        <v>Sandbox</v>
      </c>
      <c r="C92" s="25"/>
      <c r="D92" s="25"/>
      <c r="E92" s="286"/>
      <c r="F92" s="287" t="n">
        <f aca="false">IF(E92=0,0,E92/$E$93)</f>
        <v>0</v>
      </c>
    </row>
    <row r="93" customFormat="false" ht="13" hidden="false" customHeight="false" outlineLevel="0" collapsed="false">
      <c r="A93" s="293" t="s">
        <v>406</v>
      </c>
      <c r="B93" s="277"/>
      <c r="C93" s="281"/>
      <c r="D93" s="22"/>
      <c r="E93" s="290" t="n">
        <f aca="false">SUM(E82:E92)</f>
        <v>0</v>
      </c>
      <c r="F93" s="287" t="n">
        <f aca="false">IF(E93=0,0,E93/$E$93)</f>
        <v>0</v>
      </c>
      <c r="H93" s="277"/>
    </row>
    <row r="94" customFormat="false" ht="13" hidden="false" customHeight="false" outlineLevel="0" collapsed="false">
      <c r="C94" s="25"/>
      <c r="D94" s="285"/>
    </row>
    <row r="95" customFormat="false" ht="13" hidden="false" customHeight="false" outlineLevel="0" collapsed="false">
      <c r="C95" s="25"/>
      <c r="D95" s="285"/>
      <c r="E95" s="276" t="s">
        <v>409</v>
      </c>
    </row>
    <row r="96" customFormat="false" ht="13" hidden="false" customHeight="false" outlineLevel="0" collapsed="false">
      <c r="A96" s="277" t="s">
        <v>410</v>
      </c>
      <c r="C96" s="25"/>
      <c r="D96" s="291"/>
      <c r="E96" s="276" t="s">
        <v>408</v>
      </c>
      <c r="F96" s="276" t="s">
        <v>405</v>
      </c>
    </row>
    <row r="97" customFormat="false" ht="13" hidden="false" customHeight="false" outlineLevel="0" collapsed="false">
      <c r="A97" s="292" t="str">
        <f aca="false">B4</f>
        <v>Analyze</v>
      </c>
      <c r="C97" s="25"/>
      <c r="D97" s="285"/>
      <c r="E97" s="286"/>
      <c r="F97" s="287" t="n">
        <f aca="false">IF(E97=0,0,E97/$E$108)</f>
        <v>0</v>
      </c>
    </row>
    <row r="98" customFormat="false" ht="13" hidden="false" customHeight="false" outlineLevel="0" collapsed="false">
      <c r="A98" s="292" t="str">
        <f aca="false">B5</f>
        <v>Architect</v>
      </c>
      <c r="C98" s="25"/>
      <c r="D98" s="285"/>
      <c r="E98" s="286"/>
      <c r="F98" s="287" t="n">
        <f aca="false">IF(E98=0,0,E98/$E$108)</f>
        <v>0</v>
      </c>
    </row>
    <row r="99" customFormat="false" ht="13" hidden="false" customHeight="false" outlineLevel="0" collapsed="false">
      <c r="A99" s="292" t="str">
        <f aca="false">B6</f>
        <v>Plan project</v>
      </c>
      <c r="C99" s="25"/>
      <c r="D99" s="285"/>
      <c r="E99" s="286"/>
      <c r="F99" s="287" t="n">
        <f aca="false">IF(E99=0,0,E99/$E$108)</f>
        <v>0</v>
      </c>
    </row>
    <row r="100" customFormat="false" ht="13" hidden="false" customHeight="false" outlineLevel="0" collapsed="false">
      <c r="A100" s="292" t="str">
        <f aca="false">B7</f>
        <v>Plan iteration</v>
      </c>
      <c r="C100" s="25"/>
      <c r="D100" s="285"/>
      <c r="E100" s="286"/>
      <c r="F100" s="287" t="n">
        <f aca="false">IF(E100=0,0,E100/$E$108)</f>
        <v>0</v>
      </c>
    </row>
    <row r="101" customFormat="false" ht="13" hidden="false" customHeight="false" outlineLevel="0" collapsed="false">
      <c r="A101" s="292" t="str">
        <f aca="false">B8</f>
        <v>Construct</v>
      </c>
      <c r="C101" s="25"/>
      <c r="D101" s="285"/>
      <c r="E101" s="286"/>
      <c r="F101" s="287" t="n">
        <f aca="false">IF(E101=0,0,E101/$E$108)</f>
        <v>0</v>
      </c>
    </row>
    <row r="102" customFormat="false" ht="13" hidden="false" customHeight="false" outlineLevel="0" collapsed="false">
      <c r="A102" s="292" t="str">
        <f aca="false">B9</f>
        <v>Refactor</v>
      </c>
      <c r="C102" s="25"/>
      <c r="D102" s="285"/>
      <c r="E102" s="286"/>
      <c r="F102" s="287" t="n">
        <f aca="false">IF(E102=0,0,E102/$E$108)</f>
        <v>0</v>
      </c>
    </row>
    <row r="103" customFormat="false" ht="13" hidden="false" customHeight="false" outlineLevel="0" collapsed="false">
      <c r="A103" s="292" t="str">
        <f aca="false">B10</f>
        <v>Review</v>
      </c>
      <c r="C103" s="25"/>
      <c r="D103" s="285"/>
      <c r="E103" s="286"/>
      <c r="F103" s="287" t="n">
        <f aca="false">IF(E103=0,0,E103/$E$108)</f>
        <v>0</v>
      </c>
    </row>
    <row r="104" customFormat="false" ht="13" hidden="false" customHeight="false" outlineLevel="0" collapsed="false">
      <c r="A104" s="292" t="str">
        <f aca="false">B11</f>
        <v>Integration test</v>
      </c>
      <c r="C104" s="25"/>
      <c r="D104" s="285"/>
      <c r="E104" s="286"/>
      <c r="F104" s="287" t="n">
        <f aca="false">IF(E104=0,0,E104/$E$108)</f>
        <v>0</v>
      </c>
    </row>
    <row r="105" customFormat="false" ht="13" hidden="false" customHeight="false" outlineLevel="0" collapsed="false">
      <c r="A105" s="292" t="str">
        <f aca="false">B12</f>
        <v>Repattern</v>
      </c>
      <c r="C105" s="25"/>
      <c r="D105" s="285"/>
      <c r="E105" s="286"/>
      <c r="F105" s="287" t="n">
        <f aca="false">IF(E105=0,0,E105/$E$108)</f>
        <v>0</v>
      </c>
    </row>
    <row r="106" customFormat="false" ht="13" hidden="false" customHeight="false" outlineLevel="0" collapsed="false">
      <c r="A106" s="292" t="str">
        <f aca="false">B13</f>
        <v>Postmortem</v>
      </c>
      <c r="C106" s="25"/>
      <c r="D106" s="25"/>
      <c r="E106" s="286"/>
      <c r="F106" s="287" t="n">
        <f aca="false">IF(E106=0,0,E106/$E$108)</f>
        <v>0</v>
      </c>
    </row>
    <row r="107" customFormat="false" ht="13" hidden="false" customHeight="false" outlineLevel="0" collapsed="false">
      <c r="A107" s="292" t="str">
        <f aca="false">B14</f>
        <v>Sandbox</v>
      </c>
      <c r="C107" s="25"/>
      <c r="D107" s="25"/>
      <c r="E107" s="286"/>
      <c r="F107" s="287" t="n">
        <f aca="false">IF(E107=0,0,E107/$E$108)</f>
        <v>0</v>
      </c>
    </row>
    <row r="108" customFormat="false" ht="13" hidden="false" customHeight="false" outlineLevel="0" collapsed="false">
      <c r="A108" s="293" t="s">
        <v>406</v>
      </c>
      <c r="C108" s="25"/>
      <c r="D108" s="25"/>
      <c r="E108" s="290" t="n">
        <f aca="false">SUM(E97:E107)</f>
        <v>0</v>
      </c>
      <c r="F108" s="287" t="n">
        <f aca="false">IF(E108=0,0,E108/$E$108)</f>
        <v>0</v>
      </c>
    </row>
    <row r="109" customFormat="false" ht="13" hidden="false" customHeight="false" outlineLevel="0" collapsed="false">
      <c r="C109" s="25"/>
      <c r="D109" s="25"/>
      <c r="F109" s="287"/>
    </row>
    <row r="110" s="271" customFormat="true" ht="16" hidden="true" customHeight="false" outlineLevel="0" collapsed="false">
      <c r="A110" s="294" t="s">
        <v>411</v>
      </c>
      <c r="B110" s="295"/>
      <c r="C110" s="295"/>
      <c r="D110" s="295"/>
      <c r="E110" s="295"/>
      <c r="F110" s="295"/>
    </row>
    <row r="111" s="271" customFormat="true" ht="16" hidden="true" customHeight="false" outlineLevel="0" collapsed="false">
      <c r="A111" s="294"/>
      <c r="B111" s="296" t="s">
        <v>412</v>
      </c>
      <c r="C111" s="296" t="s">
        <v>413</v>
      </c>
      <c r="D111" s="296" t="s">
        <v>414</v>
      </c>
      <c r="E111" s="295"/>
      <c r="F111" s="295"/>
    </row>
    <row r="112" s="271" customFormat="true" ht="16" hidden="true" customHeight="false" outlineLevel="0" collapsed="false">
      <c r="A112" s="297" t="s">
        <v>415</v>
      </c>
      <c r="B112" s="298"/>
      <c r="C112" s="298"/>
      <c r="D112" s="298"/>
      <c r="E112" s="295"/>
      <c r="F112" s="295"/>
    </row>
    <row r="113" s="271" customFormat="true" ht="16" hidden="true" customHeight="false" outlineLevel="0" collapsed="false">
      <c r="A113" s="297" t="s">
        <v>416</v>
      </c>
      <c r="B113" s="298"/>
      <c r="C113" s="298"/>
      <c r="D113" s="298"/>
      <c r="E113" s="295"/>
      <c r="F113" s="295"/>
    </row>
    <row r="114" s="271" customFormat="true" ht="16" hidden="true" customHeight="false" outlineLevel="0" collapsed="false">
      <c r="A114" s="297" t="s">
        <v>417</v>
      </c>
      <c r="B114" s="298"/>
      <c r="C114" s="298"/>
      <c r="D114" s="298"/>
      <c r="E114" s="295"/>
      <c r="F114" s="295"/>
    </row>
    <row r="115" s="271" customFormat="true" ht="16" hidden="true" customHeight="false" outlineLevel="0" collapsed="false">
      <c r="A115" s="297" t="s">
        <v>418</v>
      </c>
      <c r="B115" s="298"/>
      <c r="C115" s="298"/>
      <c r="D115" s="298"/>
      <c r="E115" s="295"/>
      <c r="F115" s="295"/>
    </row>
    <row r="116" s="271" customFormat="true" ht="16" hidden="true" customHeight="false" outlineLevel="0" collapsed="false">
      <c r="A116" s="297" t="s">
        <v>419</v>
      </c>
      <c r="B116" s="238"/>
      <c r="C116" s="238"/>
      <c r="D116" s="238"/>
      <c r="E116" s="240"/>
      <c r="F116" s="240"/>
    </row>
    <row r="117" s="271" customFormat="true" ht="13" hidden="true" customHeight="false" outlineLevel="0" collapsed="false">
      <c r="A117" s="295"/>
      <c r="B117" s="295"/>
      <c r="C117" s="295"/>
      <c r="E117" s="295"/>
      <c r="F117" s="295"/>
      <c r="G117" s="295"/>
      <c r="H117" s="295"/>
      <c r="I117" s="235"/>
    </row>
    <row r="118" s="271" customFormat="true" ht="18" hidden="true" customHeight="false" outlineLevel="0" collapsed="false">
      <c r="A118" s="299" t="s">
        <v>420</v>
      </c>
      <c r="B118" s="295"/>
      <c r="C118" s="295"/>
      <c r="D118" s="295"/>
      <c r="E118" s="295"/>
      <c r="F118" s="295"/>
      <c r="G118" s="295"/>
      <c r="H118" s="240"/>
    </row>
    <row r="119" s="271" customFormat="true" ht="18" hidden="true" customHeight="false" outlineLevel="0" collapsed="false">
      <c r="A119" s="299"/>
      <c r="B119" s="300" t="s">
        <v>421</v>
      </c>
      <c r="C119" s="300"/>
      <c r="D119" s="300"/>
      <c r="E119" s="300" t="s">
        <v>422</v>
      </c>
      <c r="F119" s="300"/>
      <c r="G119" s="295"/>
      <c r="H119" s="240"/>
    </row>
    <row r="120" s="271" customFormat="true" ht="13" hidden="true" customHeight="false" outlineLevel="0" collapsed="false">
      <c r="A120" s="301" t="s">
        <v>423</v>
      </c>
      <c r="B120" s="302" t="s">
        <v>424</v>
      </c>
      <c r="C120" s="303" t="s">
        <v>425</v>
      </c>
      <c r="D120" s="304" t="s">
        <v>426</v>
      </c>
      <c r="E120" s="302" t="s">
        <v>427</v>
      </c>
      <c r="F120" s="304" t="s">
        <v>428</v>
      </c>
      <c r="G120" s="305" t="s">
        <v>429</v>
      </c>
      <c r="H120" s="306" t="s">
        <v>430</v>
      </c>
      <c r="I120" s="307"/>
      <c r="J120" s="307"/>
      <c r="K120" s="307"/>
    </row>
    <row r="121" s="271" customFormat="true" ht="13" hidden="true" customHeight="false" outlineLevel="0" collapsed="false">
      <c r="A121" s="301" t="s">
        <v>431</v>
      </c>
      <c r="B121" s="308" t="n">
        <f aca="false">C121</f>
        <v>0</v>
      </c>
      <c r="C121" s="309"/>
      <c r="D121" s="309"/>
      <c r="E121" s="309"/>
      <c r="F121" s="309"/>
      <c r="G121" s="310" t="n">
        <f aca="false">IF(ISERR(D121/B121),0,D121/B121)</f>
        <v>0</v>
      </c>
      <c r="H121" s="310" t="n">
        <f aca="false">IF(ISERR(F121/D121),0,F121/D121)</f>
        <v>0</v>
      </c>
      <c r="I121" s="310"/>
      <c r="J121" s="307"/>
      <c r="K121" s="307"/>
    </row>
    <row r="122" s="271" customFormat="true" ht="13" hidden="true" customHeight="false" outlineLevel="0" collapsed="false">
      <c r="A122" s="301" t="s">
        <v>432</v>
      </c>
      <c r="B122" s="308" t="n">
        <f aca="false">C122</f>
        <v>0</v>
      </c>
      <c r="C122" s="309"/>
      <c r="D122" s="309"/>
      <c r="E122" s="309"/>
      <c r="F122" s="309"/>
      <c r="G122" s="310" t="n">
        <f aca="false">IF(ISERR(D122/B122),0,D122/B122)</f>
        <v>0</v>
      </c>
      <c r="H122" s="310" t="n">
        <f aca="false">IF(ISERR(F122/D122),0,F122/D122)</f>
        <v>0</v>
      </c>
      <c r="I122" s="310"/>
      <c r="J122" s="307"/>
      <c r="K122" s="307"/>
    </row>
    <row r="123" s="271" customFormat="true" ht="12" hidden="true" customHeight="true" outlineLevel="0" collapsed="false">
      <c r="A123" s="301" t="s">
        <v>433</v>
      </c>
      <c r="B123" s="308"/>
      <c r="C123" s="309"/>
      <c r="D123" s="309"/>
      <c r="E123" s="309"/>
      <c r="F123" s="309"/>
      <c r="G123" s="310" t="n">
        <f aca="false">IF(ISERR(D123/B123),0,D123/B123)</f>
        <v>0</v>
      </c>
      <c r="H123" s="310" t="n">
        <f aca="false">IF(ISERR(F123/D123),0,F123/D123)</f>
        <v>0</v>
      </c>
      <c r="I123" s="310"/>
      <c r="J123" s="307"/>
      <c r="K123" s="307"/>
    </row>
    <row r="124" s="271" customFormat="true" ht="12" hidden="true" customHeight="true" outlineLevel="0" collapsed="false">
      <c r="A124" s="301" t="s">
        <v>434</v>
      </c>
      <c r="B124" s="308" t="n">
        <f aca="false">C124</f>
        <v>0</v>
      </c>
      <c r="C124" s="309"/>
      <c r="D124" s="309"/>
      <c r="E124" s="309"/>
      <c r="F124" s="309"/>
      <c r="G124" s="310" t="n">
        <f aca="false">IF(ISERR(D124/B124),0,D124/B124)</f>
        <v>0</v>
      </c>
      <c r="H124" s="310" t="n">
        <f aca="false">IF(ISERR(F124/D124),0,F124/D124)</f>
        <v>0</v>
      </c>
      <c r="I124" s="310"/>
      <c r="J124" s="307"/>
      <c r="K124" s="307"/>
    </row>
    <row r="125" s="271" customFormat="true" ht="12" hidden="true" customHeight="true" outlineLevel="0" collapsed="false">
      <c r="A125" s="301" t="s">
        <v>435</v>
      </c>
      <c r="B125" s="309"/>
      <c r="C125" s="308" t="n">
        <f aca="false">C58</f>
        <v>0</v>
      </c>
      <c r="D125" s="308" t="n">
        <f aca="false">D58</f>
        <v>0</v>
      </c>
      <c r="E125" s="308" t="n">
        <f aca="false">C78</f>
        <v>0</v>
      </c>
      <c r="F125" s="308" t="n">
        <f aca="false">D78</f>
        <v>0</v>
      </c>
      <c r="G125" s="310" t="n">
        <f aca="false">IF(ISERR(D125/B125),0,D125/B125)</f>
        <v>0</v>
      </c>
      <c r="H125" s="310" t="n">
        <f aca="false">IF(ISERR(F125/D125),0,F125/D125)</f>
        <v>0</v>
      </c>
      <c r="I125" s="311" t="str">
        <f aca="false">IF(ISERR(F125/C125),"",F125/C125)</f>
        <v/>
      </c>
    </row>
    <row r="126" s="271" customFormat="true" ht="12" hidden="true" customHeight="true" outlineLevel="0" collapsed="false">
      <c r="A126" s="295"/>
      <c r="B126" s="295"/>
      <c r="C126" s="295"/>
      <c r="D126" s="295"/>
      <c r="E126" s="295"/>
      <c r="F126" s="295"/>
      <c r="G126" s="295"/>
    </row>
    <row r="127" s="271" customFormat="true" ht="16" hidden="true" customHeight="false" outlineLevel="0" collapsed="false">
      <c r="A127" s="312" t="s">
        <v>436</v>
      </c>
      <c r="B127" s="295"/>
      <c r="C127" s="295"/>
      <c r="D127" s="295"/>
      <c r="E127" s="295"/>
      <c r="F127" s="295"/>
      <c r="G127" s="295"/>
    </row>
    <row r="128" s="271" customFormat="true" ht="13" hidden="true" customHeight="false" outlineLevel="0" collapsed="false">
      <c r="A128" s="301" t="s">
        <v>437</v>
      </c>
      <c r="B128" s="313" t="str">
        <f aca="false">IF(ISERR(SUM(D121:D125)/SUM(F121:F125)),"",SUM(D121:D123)/SUM(F121:F123)*60)</f>
        <v/>
      </c>
      <c r="C128" s="295" t="s">
        <v>438</v>
      </c>
      <c r="D128" s="295"/>
      <c r="E128" s="295"/>
      <c r="F128" s="295"/>
      <c r="G128" s="295"/>
    </row>
    <row r="129" s="271" customFormat="true" ht="13" hidden="true" customHeight="false" outlineLevel="0" collapsed="false">
      <c r="A129" s="301" t="s">
        <v>439</v>
      </c>
      <c r="B129" s="295" t="str">
        <f aca="false">IF(ISERR(ROUNDUP(EXP(AVERAGE(H133:H161)),0)),"",ROUNDUP(EXP(AVERAGE(H133:H161)),0))</f>
        <v/>
      </c>
      <c r="C129" s="295" t="s">
        <v>440</v>
      </c>
      <c r="D129" s="295"/>
      <c r="E129" s="295"/>
      <c r="F129" s="295"/>
      <c r="G129" s="295"/>
    </row>
    <row r="130" s="271" customFormat="true" ht="13" hidden="false" customHeight="false" outlineLevel="0" collapsed="false">
      <c r="A130" s="301"/>
      <c r="B130" s="295"/>
      <c r="C130" s="295"/>
      <c r="D130" s="295"/>
      <c r="E130" s="295"/>
      <c r="F130" s="295"/>
      <c r="G130" s="295"/>
    </row>
    <row r="131" s="271" customFormat="true" ht="16" hidden="false" customHeight="false" outlineLevel="0" collapsed="false">
      <c r="A131" s="294" t="s">
        <v>441</v>
      </c>
      <c r="B131" s="295"/>
      <c r="C131" s="295"/>
      <c r="D131" s="295"/>
      <c r="E131" s="295"/>
      <c r="F131" s="295"/>
      <c r="G131" s="295"/>
      <c r="H131" s="295"/>
      <c r="I131" s="235"/>
      <c r="J131" s="240"/>
    </row>
    <row r="132" s="271" customFormat="true" ht="13" hidden="false" customHeight="false" outlineLevel="0" collapsed="false">
      <c r="A132" s="314" t="s">
        <v>442</v>
      </c>
      <c r="B132" s="314"/>
      <c r="C132" s="295" t="s">
        <v>443</v>
      </c>
      <c r="D132" s="295" t="s">
        <v>444</v>
      </c>
      <c r="E132" s="295" t="s">
        <v>445</v>
      </c>
      <c r="F132" s="315" t="s">
        <v>446</v>
      </c>
      <c r="G132" s="315" t="s">
        <v>440</v>
      </c>
      <c r="H132" s="315" t="s">
        <v>447</v>
      </c>
      <c r="I132" s="235"/>
      <c r="J132" s="235"/>
    </row>
    <row r="133" s="271" customFormat="true" ht="13" hidden="false" customHeight="false" outlineLevel="0" collapsed="false">
      <c r="A133" s="316" t="s">
        <v>448</v>
      </c>
      <c r="B133" s="316"/>
      <c r="C133" s="309"/>
      <c r="D133" s="309"/>
      <c r="E133" s="317" t="s">
        <v>449</v>
      </c>
      <c r="F133" s="318" t="str">
        <f aca="false">IF($C$48&gt;5,IF(G133="","-",HLOOKUP(G133,#REF!,2)),IF(ISBLANK(A133),"-","M"))</f>
        <v>-</v>
      </c>
      <c r="G133" s="319" t="str">
        <f aca="false">IF(OR(ISBLANK(C133),ISBLANK(D133)),"",CEILING(C133/D133,1))</f>
        <v/>
      </c>
      <c r="H133" s="320" t="str">
        <f aca="false">IF(OR(ISBLANK(C133),ISBLANK(D133)),"",LN(G133))</f>
        <v/>
      </c>
      <c r="I133" s="235"/>
      <c r="J133" s="22"/>
    </row>
    <row r="134" s="271" customFormat="true" ht="13" hidden="false" customHeight="false" outlineLevel="0" collapsed="false">
      <c r="A134" s="233"/>
      <c r="B134" s="233"/>
      <c r="C134" s="309"/>
      <c r="D134" s="309"/>
      <c r="E134" s="317" t="s">
        <v>450</v>
      </c>
      <c r="F134" s="318" t="str">
        <f aca="false">IF($C$48&gt;5,IF(G134="","-",HLOOKUP(G134,#REF!,2)),IF(ISBLANK(A134),"-","M"))</f>
        <v>-</v>
      </c>
      <c r="G134" s="319" t="str">
        <f aca="false">IF(OR(ISBLANK(C134),ISBLANK(D134)),"",CEILING(C134/D134,1))</f>
        <v/>
      </c>
      <c r="H134" s="320" t="str">
        <f aca="false">IF(OR(ISBLANK(C134),ISBLANK(D134)),"",LN(G134))</f>
        <v/>
      </c>
      <c r="I134" s="235"/>
      <c r="J134" s="22"/>
    </row>
    <row r="135" s="271" customFormat="true" ht="13" hidden="false" customHeight="false" outlineLevel="0" collapsed="false">
      <c r="A135" s="233"/>
      <c r="B135" s="233"/>
      <c r="C135" s="309"/>
      <c r="D135" s="309"/>
      <c r="E135" s="317" t="s">
        <v>450</v>
      </c>
      <c r="F135" s="318" t="str">
        <f aca="false">IF($C$48&gt;5,IF(G135="","-",HLOOKUP(G135,#REF!,2)),IF(ISBLANK(A135),"-","M"))</f>
        <v>-</v>
      </c>
      <c r="G135" s="319" t="str">
        <f aca="false">IF(OR(ISBLANK(C135),ISBLANK(D135)),"",CEILING(C135/D135,1))</f>
        <v/>
      </c>
      <c r="H135" s="320" t="str">
        <f aca="false">IF(OR(ISBLANK(C135),ISBLANK(D135)),"",LN(G135))</f>
        <v/>
      </c>
      <c r="I135" s="235"/>
      <c r="J135" s="22"/>
      <c r="L135" s="234" t="s">
        <v>451</v>
      </c>
    </row>
    <row r="136" s="271" customFormat="true" ht="13" hidden="false" customHeight="false" outlineLevel="0" collapsed="false">
      <c r="A136" s="233"/>
      <c r="B136" s="233"/>
      <c r="C136" s="309"/>
      <c r="D136" s="309"/>
      <c r="E136" s="317" t="s">
        <v>450</v>
      </c>
      <c r="F136" s="318" t="str">
        <f aca="false">IF($C$48&gt;5,IF(G136="","-",HLOOKUP(G136,#REF!,2)),IF(ISBLANK(A136),"-","M"))</f>
        <v>-</v>
      </c>
      <c r="G136" s="319" t="str">
        <f aca="false">IF(OR(ISBLANK(C136),ISBLANK(D136)),"",CEILING(C136/D136,1))</f>
        <v/>
      </c>
      <c r="H136" s="320" t="str">
        <f aca="false">IF(OR(ISBLANK(C136),ISBLANK(D136)),"",LN(G136))</f>
        <v/>
      </c>
      <c r="I136" s="235"/>
      <c r="J136" s="235"/>
      <c r="L136" s="321"/>
      <c r="M136" s="321"/>
      <c r="N136" s="321"/>
      <c r="O136" s="321"/>
    </row>
    <row r="137" s="271" customFormat="true" ht="13" hidden="false" customHeight="false" outlineLevel="0" collapsed="false">
      <c r="A137" s="233"/>
      <c r="B137" s="233"/>
      <c r="C137" s="309"/>
      <c r="D137" s="309"/>
      <c r="E137" s="317" t="s">
        <v>450</v>
      </c>
      <c r="F137" s="318" t="str">
        <f aca="false">IF($C$48&gt;5,IF(G137="","-",HLOOKUP(G137,#REF!,2)),IF(ISBLANK(A137),"-","M"))</f>
        <v>-</v>
      </c>
      <c r="G137" s="319" t="str">
        <f aca="false">IF(OR(ISBLANK(C137),ISBLANK(D137)),"",CEILING(C137/D137,1))</f>
        <v/>
      </c>
      <c r="H137" s="320" t="str">
        <f aca="false">IF(OR(ISBLANK(C137),ISBLANK(D137)),"",LN(G137))</f>
        <v/>
      </c>
      <c r="I137" s="235"/>
      <c r="J137" s="235"/>
      <c r="L137" s="321"/>
      <c r="M137" s="321"/>
      <c r="N137" s="321"/>
      <c r="O137" s="321"/>
    </row>
    <row r="138" s="271" customFormat="true" ht="13" hidden="false" customHeight="false" outlineLevel="0" collapsed="false">
      <c r="A138" s="233"/>
      <c r="B138" s="233"/>
      <c r="C138" s="309"/>
      <c r="D138" s="309"/>
      <c r="E138" s="317" t="s">
        <v>450</v>
      </c>
      <c r="F138" s="318" t="str">
        <f aca="false">IF($C$48&gt;5,IF(G138="","-",HLOOKUP(G138,#REF!,2)),IF(ISBLANK(A138),"-","M"))</f>
        <v>-</v>
      </c>
      <c r="G138" s="319" t="str">
        <f aca="false">IF(OR(ISBLANK(C138),ISBLANK(D138)),"",CEILING(C138/D138,1))</f>
        <v/>
      </c>
      <c r="H138" s="320" t="str">
        <f aca="false">IF(OR(ISBLANK(C138),ISBLANK(D138)),"",LN(G138))</f>
        <v/>
      </c>
      <c r="I138" s="235"/>
      <c r="J138" s="235"/>
      <c r="L138" s="321"/>
      <c r="M138" s="321"/>
      <c r="N138" s="321"/>
      <c r="O138" s="321"/>
    </row>
    <row r="139" s="271" customFormat="true" ht="13" hidden="false" customHeight="false" outlineLevel="0" collapsed="false">
      <c r="A139" s="322"/>
      <c r="B139" s="322"/>
      <c r="C139" s="309"/>
      <c r="D139" s="309"/>
      <c r="E139" s="317" t="s">
        <v>450</v>
      </c>
      <c r="F139" s="318" t="str">
        <f aca="false">IF($C$48&gt;5,IF(G139="","-",HLOOKUP(G139,#REF!,2)),IF(ISBLANK(A139),"-","M"))</f>
        <v>-</v>
      </c>
      <c r="G139" s="319" t="str">
        <f aca="false">IF(OR(ISBLANK(C139),ISBLANK(D139)),"",CEILING(C139/D139,1))</f>
        <v/>
      </c>
      <c r="H139" s="320" t="str">
        <f aca="false">IF(OR(ISBLANK(C139),ISBLANK(D139)),"",LN(G139))</f>
        <v/>
      </c>
      <c r="I139" s="235"/>
      <c r="J139" s="235"/>
    </row>
    <row r="140" s="271" customFormat="true" ht="13" hidden="false" customHeight="false" outlineLevel="0" collapsed="false">
      <c r="A140" s="233"/>
      <c r="B140" s="233"/>
      <c r="C140" s="309"/>
      <c r="D140" s="309"/>
      <c r="E140" s="317" t="s">
        <v>450</v>
      </c>
      <c r="F140" s="318" t="str">
        <f aca="false">IF($C$48&gt;5,IF(G140="","-",HLOOKUP(G140,#REF!,2)),IF(ISBLANK(A140),"-","M"))</f>
        <v>-</v>
      </c>
      <c r="G140" s="319" t="str">
        <f aca="false">IF(OR(ISBLANK(C140),ISBLANK(D140)),"",CEILING(C140/D140,1))</f>
        <v/>
      </c>
      <c r="H140" s="320" t="str">
        <f aca="false">IF(OR(ISBLANK(C140),ISBLANK(D140)),"",LN(G140))</f>
        <v/>
      </c>
      <c r="I140" s="235"/>
      <c r="J140" s="235"/>
    </row>
    <row r="141" s="271" customFormat="true" ht="13" hidden="false" customHeight="false" outlineLevel="0" collapsed="false">
      <c r="A141" s="233"/>
      <c r="B141" s="233"/>
      <c r="C141" s="309"/>
      <c r="D141" s="309"/>
      <c r="E141" s="317" t="s">
        <v>450</v>
      </c>
      <c r="F141" s="318" t="str">
        <f aca="false">IF($C$48&gt;5,IF(G141="","-",HLOOKUP(G141,#REF!,2)),IF(ISBLANK(A141),"-","M"))</f>
        <v>-</v>
      </c>
      <c r="G141" s="319" t="str">
        <f aca="false">IF(OR(ISBLANK(C141),ISBLANK(D141)),"",CEILING(C141/D141,1))</f>
        <v/>
      </c>
      <c r="H141" s="320" t="str">
        <f aca="false">IF(OR(ISBLANK(C141),ISBLANK(D141)),"",LN(G141))</f>
        <v/>
      </c>
      <c r="I141" s="235"/>
      <c r="J141" s="235"/>
    </row>
    <row r="142" s="271" customFormat="true" ht="13" hidden="false" customHeight="false" outlineLevel="0" collapsed="false">
      <c r="A142" s="233"/>
      <c r="B142" s="233"/>
      <c r="C142" s="309"/>
      <c r="D142" s="309"/>
      <c r="E142" s="317" t="s">
        <v>450</v>
      </c>
      <c r="F142" s="318" t="str">
        <f aca="false">IF($C$48&gt;5,IF(G142="","-",HLOOKUP(G142,#REF!,2)),IF(ISBLANK(A142),"-","M"))</f>
        <v>-</v>
      </c>
      <c r="G142" s="319" t="str">
        <f aca="false">IF(OR(ISBLANK(C142),ISBLANK(D142)),"",CEILING(C142/D142,1))</f>
        <v/>
      </c>
      <c r="H142" s="320" t="str">
        <f aca="false">IF(OR(ISBLANK(C142),ISBLANK(D142)),"",LN(G142))</f>
        <v/>
      </c>
      <c r="I142" s="235"/>
      <c r="J142" s="235"/>
    </row>
    <row r="143" s="271" customFormat="true" ht="13" hidden="false" customHeight="false" outlineLevel="0" collapsed="false">
      <c r="A143" s="233"/>
      <c r="B143" s="233"/>
      <c r="C143" s="309"/>
      <c r="D143" s="309"/>
      <c r="E143" s="317" t="s">
        <v>450</v>
      </c>
      <c r="F143" s="318" t="str">
        <f aca="false">IF($C$48&gt;5,IF(G143="","-",HLOOKUP(G143,#REF!,2)),IF(ISBLANK(A143),"-","M"))</f>
        <v>-</v>
      </c>
      <c r="G143" s="319" t="str">
        <f aca="false">IF(OR(ISBLANK(C143),ISBLANK(D143)),"",CEILING(C143/D143,1))</f>
        <v/>
      </c>
      <c r="H143" s="320" t="str">
        <f aca="false">IF(OR(ISBLANK(C143),ISBLANK(D143)),"",LN(G143))</f>
        <v/>
      </c>
      <c r="I143" s="235"/>
      <c r="J143" s="235"/>
    </row>
    <row r="144" s="271" customFormat="true" ht="13" hidden="false" customHeight="false" outlineLevel="0" collapsed="false">
      <c r="A144" s="233"/>
      <c r="B144" s="233"/>
      <c r="C144" s="309"/>
      <c r="D144" s="309"/>
      <c r="E144" s="317" t="s">
        <v>450</v>
      </c>
      <c r="F144" s="318" t="str">
        <f aca="false">IF($C$48&gt;5,IF(G144="","-",HLOOKUP(G144,#REF!,2)),IF(ISBLANK(A144),"-","M"))</f>
        <v>-</v>
      </c>
      <c r="G144" s="319" t="str">
        <f aca="false">IF(OR(ISBLANK(C144),ISBLANK(D144)),"",CEILING(C144/D144,1))</f>
        <v/>
      </c>
      <c r="H144" s="320" t="str">
        <f aca="false">IF(OR(ISBLANK(C144),ISBLANK(D144)),"",LN(G144))</f>
        <v/>
      </c>
      <c r="I144" s="235"/>
      <c r="J144" s="235"/>
    </row>
    <row r="145" s="271" customFormat="true" ht="13" hidden="false" customHeight="false" outlineLevel="0" collapsed="false">
      <c r="A145" s="233"/>
      <c r="B145" s="233"/>
      <c r="C145" s="309"/>
      <c r="D145" s="309"/>
      <c r="E145" s="317" t="s">
        <v>450</v>
      </c>
      <c r="F145" s="318" t="str">
        <f aca="false">IF($C$48&gt;5,IF(G145="","-",HLOOKUP(G145,#REF!,2)),IF(ISBLANK(A145),"-","M"))</f>
        <v>-</v>
      </c>
      <c r="G145" s="319" t="str">
        <f aca="false">IF(OR(ISBLANK(C145),ISBLANK(D145)),"",CEILING(C145/D145,1))</f>
        <v/>
      </c>
      <c r="H145" s="320" t="str">
        <f aca="false">IF(OR(ISBLANK(C145),ISBLANK(D145)),"",LN(G145))</f>
        <v/>
      </c>
      <c r="I145" s="235"/>
      <c r="J145" s="235"/>
    </row>
    <row r="146" s="271" customFormat="true" ht="13" hidden="false" customHeight="false" outlineLevel="0" collapsed="false">
      <c r="A146" s="233"/>
      <c r="B146" s="233"/>
      <c r="C146" s="309"/>
      <c r="D146" s="309"/>
      <c r="E146" s="317" t="s">
        <v>450</v>
      </c>
      <c r="F146" s="318" t="str">
        <f aca="false">IF($C$48&gt;5,IF(G146="","-",HLOOKUP(G146,#REF!,2)),IF(ISBLANK(A146),"-","M"))</f>
        <v>-</v>
      </c>
      <c r="G146" s="319" t="str">
        <f aca="false">IF(OR(ISBLANK(C146),ISBLANK(D146)),"",CEILING(C146/D146,1))</f>
        <v/>
      </c>
      <c r="H146" s="320" t="str">
        <f aca="false">IF(OR(ISBLANK(C146),ISBLANK(D146)),"",LN(G146))</f>
        <v/>
      </c>
      <c r="I146" s="235"/>
      <c r="J146" s="235"/>
    </row>
    <row r="147" s="271" customFormat="true" ht="13" hidden="false" customHeight="false" outlineLevel="0" collapsed="false">
      <c r="A147" s="233"/>
      <c r="B147" s="233"/>
      <c r="C147" s="309"/>
      <c r="D147" s="309"/>
      <c r="E147" s="317" t="s">
        <v>450</v>
      </c>
      <c r="F147" s="318" t="str">
        <f aca="false">IF($C$48&gt;5,IF(G147="","-",HLOOKUP(G147,#REF!,2)),IF(ISBLANK(A147),"-","M"))</f>
        <v>-</v>
      </c>
      <c r="G147" s="319" t="str">
        <f aca="false">IF(OR(ISBLANK(C147),ISBLANK(D147)),"",CEILING(C147/D147,1))</f>
        <v/>
      </c>
      <c r="H147" s="320" t="str">
        <f aca="false">IF(OR(ISBLANK(C147),ISBLANK(D147)),"",LN(G147))</f>
        <v/>
      </c>
      <c r="I147" s="235"/>
      <c r="J147" s="235"/>
    </row>
    <row r="148" s="271" customFormat="true" ht="13" hidden="false" customHeight="false" outlineLevel="0" collapsed="false">
      <c r="A148" s="233"/>
      <c r="B148" s="233"/>
      <c r="C148" s="309"/>
      <c r="D148" s="309"/>
      <c r="E148" s="317" t="s">
        <v>450</v>
      </c>
      <c r="F148" s="318" t="str">
        <f aca="false">IF($C$48&gt;5,IF(G148="","-",HLOOKUP(G148,#REF!,2)),IF(ISBLANK(A148),"-","M"))</f>
        <v>-</v>
      </c>
      <c r="G148" s="319" t="str">
        <f aca="false">IF(OR(ISBLANK(C148),ISBLANK(D148)),"",CEILING(C148/D148,1))</f>
        <v/>
      </c>
      <c r="H148" s="320" t="str">
        <f aca="false">IF(OR(ISBLANK(C148),ISBLANK(D148)),"",LN(G148))</f>
        <v/>
      </c>
      <c r="I148" s="235"/>
      <c r="J148" s="235"/>
    </row>
    <row r="149" s="271" customFormat="true" ht="13" hidden="false" customHeight="false" outlineLevel="0" collapsed="false">
      <c r="A149" s="233"/>
      <c r="B149" s="233"/>
      <c r="C149" s="309"/>
      <c r="D149" s="309"/>
      <c r="E149" s="317" t="s">
        <v>450</v>
      </c>
      <c r="F149" s="318" t="str">
        <f aca="false">IF($C$48&gt;5,IF(G149="","-",HLOOKUP(G149,#REF!,2)),IF(ISBLANK(A149),"-","M"))</f>
        <v>-</v>
      </c>
      <c r="G149" s="319" t="str">
        <f aca="false">IF(OR(ISBLANK(C149),ISBLANK(D149)),"",CEILING(C149/D149,1))</f>
        <v/>
      </c>
      <c r="H149" s="320" t="str">
        <f aca="false">IF(OR(ISBLANK(C149),ISBLANK(D149)),"",LN(G149))</f>
        <v/>
      </c>
      <c r="I149" s="235"/>
      <c r="J149" s="235"/>
    </row>
    <row r="150" s="271" customFormat="true" ht="13" hidden="false" customHeight="false" outlineLevel="0" collapsed="false">
      <c r="A150" s="233"/>
      <c r="B150" s="233"/>
      <c r="C150" s="309"/>
      <c r="D150" s="309"/>
      <c r="E150" s="317" t="s">
        <v>450</v>
      </c>
      <c r="F150" s="318" t="str">
        <f aca="false">IF($C$48&gt;5,IF(G150="","-",HLOOKUP(G150,#REF!,2)),IF(ISBLANK(A150),"-","M"))</f>
        <v>-</v>
      </c>
      <c r="G150" s="319" t="str">
        <f aca="false">IF(OR(ISBLANK(C150),ISBLANK(D150)),"",CEILING(C150/D150,1))</f>
        <v/>
      </c>
      <c r="H150" s="320" t="str">
        <f aca="false">IF(OR(ISBLANK(C150),ISBLANK(D150)),"",LN(G150))</f>
        <v/>
      </c>
      <c r="I150" s="235"/>
      <c r="J150" s="235"/>
    </row>
    <row r="151" s="271" customFormat="true" ht="13" hidden="false" customHeight="false" outlineLevel="0" collapsed="false">
      <c r="A151" s="233"/>
      <c r="B151" s="233"/>
      <c r="C151" s="309"/>
      <c r="D151" s="309"/>
      <c r="E151" s="317" t="s">
        <v>450</v>
      </c>
      <c r="F151" s="318" t="str">
        <f aca="false">IF($C$48&gt;5,IF(G151="","-",HLOOKUP(G151,#REF!,2)),IF(ISBLANK(A151),"-","M"))</f>
        <v>-</v>
      </c>
      <c r="G151" s="319" t="str">
        <f aca="false">IF(OR(ISBLANK(C151),ISBLANK(D151)),"",CEILING(C151/D151,1))</f>
        <v/>
      </c>
      <c r="H151" s="320" t="str">
        <f aca="false">IF(OR(ISBLANK(C151),ISBLANK(D151)),"",LN(G151))</f>
        <v/>
      </c>
      <c r="I151" s="235"/>
      <c r="J151" s="235"/>
    </row>
    <row r="152" s="271" customFormat="true" ht="13" hidden="false" customHeight="false" outlineLevel="0" collapsed="false">
      <c r="A152" s="233"/>
      <c r="B152" s="233"/>
      <c r="C152" s="309"/>
      <c r="D152" s="309"/>
      <c r="E152" s="317" t="s">
        <v>450</v>
      </c>
      <c r="F152" s="318" t="str">
        <f aca="false">IF($C$48&gt;5,IF(G152="","-",HLOOKUP(G152,#REF!,2)),IF(ISBLANK(A152),"-","M"))</f>
        <v>-</v>
      </c>
      <c r="G152" s="319" t="str">
        <f aca="false">IF(OR(ISBLANK(C152),ISBLANK(D152)),"",CEILING(C152/D152,1))</f>
        <v/>
      </c>
      <c r="H152" s="320" t="str">
        <f aca="false">IF(OR(ISBLANK(C152),ISBLANK(D152)),"",LN(G152))</f>
        <v/>
      </c>
      <c r="I152" s="235"/>
      <c r="J152" s="235"/>
    </row>
    <row r="153" s="271" customFormat="true" ht="13" hidden="false" customHeight="false" outlineLevel="0" collapsed="false">
      <c r="A153" s="233"/>
      <c r="B153" s="233"/>
      <c r="C153" s="309"/>
      <c r="D153" s="309"/>
      <c r="E153" s="317" t="s">
        <v>450</v>
      </c>
      <c r="F153" s="318" t="str">
        <f aca="false">IF($C$48&gt;5,IF(G153="","-",HLOOKUP(G153,#REF!,2)),IF(ISBLANK(A153),"-","M"))</f>
        <v>-</v>
      </c>
      <c r="G153" s="319" t="str">
        <f aca="false">IF(OR(ISBLANK(C153),ISBLANK(D153)),"",CEILING(C153/D153,1))</f>
        <v/>
      </c>
      <c r="H153" s="320" t="str">
        <f aca="false">IF(OR(ISBLANK(C153),ISBLANK(D153)),"",LN(G153))</f>
        <v/>
      </c>
      <c r="I153" s="235"/>
      <c r="J153" s="235"/>
    </row>
    <row r="154" s="271" customFormat="true" ht="13" hidden="false" customHeight="false" outlineLevel="0" collapsed="false">
      <c r="A154" s="233"/>
      <c r="B154" s="233"/>
      <c r="C154" s="309"/>
      <c r="D154" s="309"/>
      <c r="E154" s="317" t="s">
        <v>450</v>
      </c>
      <c r="F154" s="318" t="str">
        <f aca="false">IF($C$48&gt;5,IF(G154="","-",HLOOKUP(G154,#REF!,2)),IF(ISBLANK(A154),"-","M"))</f>
        <v>-</v>
      </c>
      <c r="G154" s="319" t="str">
        <f aca="false">IF(OR(ISBLANK(C154),ISBLANK(D154)),"",CEILING(C154/D154,1))</f>
        <v/>
      </c>
      <c r="H154" s="320" t="str">
        <f aca="false">IF(OR(ISBLANK(C154),ISBLANK(D154)),"",LN(G154))</f>
        <v/>
      </c>
      <c r="I154" s="235"/>
      <c r="J154" s="235"/>
    </row>
    <row r="155" s="271" customFormat="true" ht="13" hidden="false" customHeight="false" outlineLevel="0" collapsed="false">
      <c r="A155" s="233"/>
      <c r="B155" s="233"/>
      <c r="C155" s="309"/>
      <c r="D155" s="309"/>
      <c r="E155" s="317" t="s">
        <v>450</v>
      </c>
      <c r="F155" s="318" t="str">
        <f aca="false">IF($C$48&gt;5,IF(G155="","-",HLOOKUP(G155,#REF!,2)),IF(ISBLANK(A155),"-","M"))</f>
        <v>-</v>
      </c>
      <c r="G155" s="319" t="str">
        <f aca="false">IF(OR(ISBLANK(C155),ISBLANK(D155)),"",CEILING(C155/D155,1))</f>
        <v/>
      </c>
      <c r="H155" s="320" t="str">
        <f aca="false">IF(OR(ISBLANK(C155),ISBLANK(D155)),"",LN(G155))</f>
        <v/>
      </c>
      <c r="I155" s="235"/>
      <c r="J155" s="235"/>
    </row>
    <row r="156" s="271" customFormat="true" ht="13" hidden="false" customHeight="false" outlineLevel="0" collapsed="false">
      <c r="A156" s="233"/>
      <c r="B156" s="233"/>
      <c r="C156" s="309"/>
      <c r="D156" s="309"/>
      <c r="E156" s="317" t="s">
        <v>450</v>
      </c>
      <c r="F156" s="318" t="str">
        <f aca="false">IF($C$48&gt;5,IF(G156="","-",HLOOKUP(G156,#REF!,2)),IF(ISBLANK(A156),"-","M"))</f>
        <v>-</v>
      </c>
      <c r="G156" s="319" t="str">
        <f aca="false">IF(OR(ISBLANK(C156),ISBLANK(D156)),"",CEILING(C156/D156,1))</f>
        <v/>
      </c>
      <c r="H156" s="320" t="str">
        <f aca="false">IF(OR(ISBLANK(C156),ISBLANK(D156)),"",LN(G156))</f>
        <v/>
      </c>
      <c r="I156" s="235"/>
      <c r="J156" s="235"/>
    </row>
    <row r="157" s="271" customFormat="true" ht="13" hidden="false" customHeight="false" outlineLevel="0" collapsed="false">
      <c r="A157" s="233"/>
      <c r="B157" s="233"/>
      <c r="C157" s="309"/>
      <c r="D157" s="309"/>
      <c r="E157" s="317" t="s">
        <v>450</v>
      </c>
      <c r="F157" s="318" t="str">
        <f aca="false">IF($C$48&gt;5,IF(G157="","-",HLOOKUP(G157,#REF!,2)),IF(ISBLANK(A157),"-","M"))</f>
        <v>-</v>
      </c>
      <c r="G157" s="319" t="str">
        <f aca="false">IF(OR(ISBLANK(C157),ISBLANK(D157)),"",CEILING(C157/D157,1))</f>
        <v/>
      </c>
      <c r="H157" s="320" t="str">
        <f aca="false">IF(OR(ISBLANK(C157),ISBLANK(D157)),"",LN(G157))</f>
        <v/>
      </c>
      <c r="I157" s="235"/>
      <c r="J157" s="235"/>
    </row>
    <row r="158" s="271" customFormat="true" ht="13" hidden="false" customHeight="false" outlineLevel="0" collapsed="false">
      <c r="A158" s="233"/>
      <c r="B158" s="233"/>
      <c r="C158" s="309"/>
      <c r="D158" s="309"/>
      <c r="E158" s="317" t="s">
        <v>450</v>
      </c>
      <c r="F158" s="318" t="str">
        <f aca="false">IF($C$48&gt;5,IF(G158="","-",HLOOKUP(G158,#REF!,2)),IF(ISBLANK(A158),"-","M"))</f>
        <v>-</v>
      </c>
      <c r="G158" s="319" t="str">
        <f aca="false">IF(OR(ISBLANK(C158),ISBLANK(D158)),"",CEILING(C158/D158,1))</f>
        <v/>
      </c>
      <c r="H158" s="320" t="str">
        <f aca="false">IF(OR(ISBLANK(C158),ISBLANK(D158)),"",LN(G158))</f>
        <v/>
      </c>
      <c r="I158" s="235"/>
      <c r="J158" s="235"/>
    </row>
    <row r="159" s="271" customFormat="true" ht="13" hidden="false" customHeight="false" outlineLevel="0" collapsed="false">
      <c r="A159" s="233"/>
      <c r="B159" s="233"/>
      <c r="C159" s="309"/>
      <c r="D159" s="309"/>
      <c r="E159" s="317" t="s">
        <v>450</v>
      </c>
      <c r="F159" s="318" t="str">
        <f aca="false">IF($C$48&gt;5,IF(G159="","-",HLOOKUP(G159,#REF!,2)),IF(ISBLANK(A159),"-","M"))</f>
        <v>-</v>
      </c>
      <c r="G159" s="319" t="str">
        <f aca="false">IF(OR(ISBLANK(C159),ISBLANK(D159)),"",CEILING(C159/D159,1))</f>
        <v/>
      </c>
      <c r="H159" s="320" t="str">
        <f aca="false">IF(OR(ISBLANK(C159),ISBLANK(D159)),"",LN(G159))</f>
        <v/>
      </c>
      <c r="I159" s="235"/>
      <c r="J159" s="235"/>
    </row>
    <row r="160" s="271" customFormat="true" ht="13" hidden="false" customHeight="false" outlineLevel="0" collapsed="false">
      <c r="A160" s="233"/>
      <c r="B160" s="233"/>
      <c r="C160" s="309"/>
      <c r="D160" s="309"/>
      <c r="E160" s="317" t="s">
        <v>450</v>
      </c>
      <c r="F160" s="318" t="str">
        <f aca="false">IF($C$48&gt;5,IF(G160="","-",HLOOKUP(G160,#REF!,2)),IF(ISBLANK(A160),"-","M"))</f>
        <v>-</v>
      </c>
      <c r="G160" s="319" t="str">
        <f aca="false">IF(OR(ISBLANK(C160),ISBLANK(D160)),"",CEILING(C160/D160,1))</f>
        <v/>
      </c>
      <c r="H160" s="320" t="str">
        <f aca="false">IF(OR(ISBLANK(C160),ISBLANK(D160)),"",LN(G160))</f>
        <v/>
      </c>
      <c r="I160" s="235"/>
      <c r="J160" s="235"/>
    </row>
    <row r="161" s="271" customFormat="true" ht="13" hidden="false" customHeight="false" outlineLevel="0" collapsed="false">
      <c r="A161" s="233"/>
      <c r="B161" s="233"/>
      <c r="C161" s="309"/>
      <c r="D161" s="309"/>
      <c r="E161" s="317" t="s">
        <v>450</v>
      </c>
      <c r="F161" s="318" t="str">
        <f aca="false">IF($C$48&gt;5,IF(G161="","-",HLOOKUP(G161,#REF!,2)),IF(ISBLANK(A161),"-","M"))</f>
        <v>-</v>
      </c>
      <c r="G161" s="319" t="str">
        <f aca="false">IF(OR(ISBLANK(C161),ISBLANK(D161)),"",CEILING(C161/D161,1))</f>
        <v/>
      </c>
      <c r="H161" s="320" t="str">
        <f aca="false">IF(OR(ISBLANK(C161),ISBLANK(D161)),"",LN(G161))</f>
        <v/>
      </c>
      <c r="I161" s="235"/>
      <c r="J161" s="235"/>
    </row>
    <row r="162" customFormat="false" ht="13" hidden="false" customHeight="false" outlineLevel="0" collapsed="false">
      <c r="F162" s="323"/>
      <c r="G162" s="324" t="s">
        <v>452</v>
      </c>
      <c r="H162" s="325" t="n">
        <f aca="false">IF(ISERR(AVERAGE(H133:H161)),0,AVERAGE(H133:H161))</f>
        <v>0</v>
      </c>
    </row>
    <row r="163" customFormat="false" ht="13" hidden="false" customHeight="false" outlineLevel="0" collapsed="false">
      <c r="F163" s="323"/>
      <c r="G163" s="324" t="s">
        <v>453</v>
      </c>
      <c r="H163" s="325" t="n">
        <f aca="false">IF(ISERR(STDEV(H133:H161)),0,STDEV(H133:H161))</f>
        <v>0</v>
      </c>
    </row>
  </sheetData>
  <sheetProtection sheet="true" objects="true" scenarios="true"/>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s>
  <dataValidations count="3">
    <dataValidation allowBlank="true" error="Value must be an integer greater than or equal to zero." errorTitle=".GE. zero" operator="greaterThanOrEqual" showDropDown="false" showErrorMessage="true" showInputMessage="false" sqref="D67:D77 D81:D91 E91 D94:D105 E105" type="whole">
      <formula1>0</formula1>
      <formula2>0</formula2>
    </dataValidation>
    <dataValidation allowBlank="true" error="Value must be an integer greater than or equal to zero." errorTitle=".GE. zero integer" operator="greaterThanOrEqual" showDropDown="false" showErrorMessage="true" showInputMessage="false" sqref="C67:C77" type="none">
      <formula1>0</formula1>
      <formula2>0</formula2>
    </dataValidation>
    <dataValidation allowBlank="true" operator="between" showDropDown="false" showErrorMessage="true" showInputMessage="true" sqref="E133:E161" type="list">
      <formula1>$B$32:$B$36</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6.34375" defaultRowHeight="13" zeroHeight="false" outlineLevelRow="0" outlineLevelCol="0"/>
  <cols>
    <col collapsed="false" customWidth="true" hidden="false" outlineLevel="0" max="1" min="1" style="24" width="8.67"/>
    <col collapsed="false" customWidth="true" hidden="false" outlineLevel="0" max="2" min="2" style="24" width="22.16"/>
    <col collapsed="false" customWidth="true" hidden="false" outlineLevel="0" max="3" min="3" style="24" width="12.83"/>
    <col collapsed="false" customWidth="true" hidden="false" outlineLevel="0" max="4" min="4" style="24" width="69.51"/>
    <col collapsed="false" customWidth="true" hidden="false" outlineLevel="0" max="5" min="5" style="24" width="26.33"/>
    <col collapsed="false" customWidth="true" hidden="false" outlineLevel="0" max="6" min="6" style="24" width="7.16"/>
    <col collapsed="false" customWidth="true" hidden="false" outlineLevel="0" max="7" min="7" style="24" width="8.67"/>
    <col collapsed="false" customWidth="false" hidden="false" outlineLevel="0" max="1024" min="8" style="24" width="6.34"/>
  </cols>
  <sheetData>
    <row r="1" customFormat="false" ht="20" hidden="false" customHeight="false" outlineLevel="0" collapsed="false">
      <c r="A1" s="230" t="s">
        <v>31</v>
      </c>
      <c r="B1" s="230"/>
      <c r="C1" s="237"/>
      <c r="D1" s="237"/>
      <c r="E1" s="237"/>
      <c r="F1" s="237"/>
      <c r="G1" s="237"/>
    </row>
    <row r="2" customFormat="false" ht="14" hidden="true" customHeight="false" outlineLevel="0" collapsed="false">
      <c r="A2" s="326"/>
      <c r="B2" s="326"/>
      <c r="C2" s="326"/>
      <c r="D2" s="326"/>
      <c r="E2" s="326"/>
      <c r="F2" s="326"/>
      <c r="G2" s="326"/>
      <c r="H2" s="326"/>
      <c r="I2" s="326"/>
      <c r="J2" s="326"/>
    </row>
    <row r="3" customFormat="false" ht="20" hidden="true" customHeight="false" outlineLevel="0" collapsed="false">
      <c r="A3" s="327" t="s">
        <v>454</v>
      </c>
      <c r="B3" s="327"/>
      <c r="C3" s="328"/>
      <c r="D3" s="328"/>
      <c r="E3" s="328"/>
      <c r="F3" s="328"/>
      <c r="G3" s="328"/>
      <c r="H3" s="329"/>
      <c r="I3" s="329"/>
      <c r="J3" s="329"/>
    </row>
    <row r="4" customFormat="false" ht="13" hidden="true" customHeight="false" outlineLevel="0" collapsed="false">
      <c r="A4" s="328" t="s">
        <v>455</v>
      </c>
      <c r="B4" s="330" t="n">
        <v>36526</v>
      </c>
      <c r="C4" s="328"/>
      <c r="D4" s="328" t="s">
        <v>456</v>
      </c>
      <c r="E4" s="328"/>
      <c r="F4" s="328"/>
      <c r="G4" s="328" t="s">
        <v>457</v>
      </c>
      <c r="H4" s="329"/>
      <c r="I4" s="329"/>
      <c r="J4" s="329"/>
    </row>
    <row r="5" customFormat="false" ht="13" hidden="true" customHeight="false" outlineLevel="0" collapsed="false">
      <c r="A5" s="328" t="s">
        <v>458</v>
      </c>
      <c r="B5" s="330" t="n">
        <v>43831</v>
      </c>
      <c r="C5" s="328"/>
      <c r="D5" s="328"/>
      <c r="E5" s="328"/>
      <c r="F5" s="328"/>
      <c r="G5" s="328" t="s">
        <v>459</v>
      </c>
      <c r="H5" s="329"/>
      <c r="I5" s="329"/>
      <c r="J5" s="329"/>
    </row>
    <row r="6" customFormat="false" ht="13" hidden="true" customHeight="false" outlineLevel="0" collapsed="false">
      <c r="A6" s="328" t="s">
        <v>460</v>
      </c>
      <c r="B6" s="328" t="s">
        <v>82</v>
      </c>
      <c r="C6" s="328"/>
      <c r="D6" s="328"/>
      <c r="E6" s="328"/>
      <c r="F6" s="328"/>
      <c r="G6" s="328" t="s">
        <v>461</v>
      </c>
      <c r="H6" s="329"/>
      <c r="I6" s="329"/>
      <c r="J6" s="329"/>
    </row>
    <row r="7" customFormat="false" ht="13" hidden="true" customHeight="false" outlineLevel="0" collapsed="false">
      <c r="A7" s="328"/>
      <c r="B7" s="328" t="s">
        <v>37</v>
      </c>
      <c r="C7" s="328"/>
      <c r="D7" s="328"/>
      <c r="E7" s="328"/>
      <c r="F7" s="328"/>
      <c r="G7" s="328" t="s">
        <v>462</v>
      </c>
      <c r="H7" s="329"/>
      <c r="I7" s="329"/>
      <c r="J7" s="329"/>
    </row>
    <row r="8" customFormat="false" ht="13" hidden="true" customHeight="false" outlineLevel="0" collapsed="false">
      <c r="A8" s="328"/>
      <c r="B8" s="328" t="s">
        <v>463</v>
      </c>
      <c r="C8" s="328"/>
      <c r="D8" s="328"/>
      <c r="E8" s="328"/>
      <c r="F8" s="328"/>
      <c r="G8" s="328" t="s">
        <v>464</v>
      </c>
      <c r="H8" s="329"/>
      <c r="I8" s="329"/>
      <c r="J8" s="329"/>
    </row>
    <row r="9" customFormat="false" ht="13" hidden="true" customHeight="false" outlineLevel="0" collapsed="false">
      <c r="A9" s="328"/>
      <c r="B9" s="328" t="s">
        <v>88</v>
      </c>
      <c r="C9" s="328"/>
      <c r="D9" s="328"/>
      <c r="E9" s="328"/>
      <c r="F9" s="328"/>
      <c r="G9" s="328" t="s">
        <v>465</v>
      </c>
      <c r="H9" s="329"/>
      <c r="I9" s="329"/>
      <c r="J9" s="329"/>
    </row>
    <row r="10" customFormat="false" ht="13" hidden="true" customHeight="false" outlineLevel="0" collapsed="false">
      <c r="A10" s="328"/>
      <c r="B10" s="328" t="s">
        <v>466</v>
      </c>
      <c r="C10" s="328"/>
      <c r="D10" s="328"/>
      <c r="E10" s="328"/>
      <c r="F10" s="328"/>
      <c r="G10" s="328" t="s">
        <v>467</v>
      </c>
      <c r="H10" s="329"/>
      <c r="I10" s="329"/>
      <c r="J10" s="329"/>
    </row>
    <row r="11" customFormat="false" ht="13" hidden="true" customHeight="false" outlineLevel="0" collapsed="false">
      <c r="A11" s="328"/>
      <c r="B11" s="328" t="s">
        <v>31</v>
      </c>
      <c r="C11" s="328"/>
      <c r="D11" s="328"/>
      <c r="E11" s="328"/>
      <c r="F11" s="328"/>
      <c r="G11" s="328" t="s">
        <v>468</v>
      </c>
      <c r="H11" s="329"/>
      <c r="I11" s="329"/>
      <c r="J11" s="329"/>
    </row>
    <row r="12" customFormat="false" ht="13" hidden="true" customHeight="false" outlineLevel="0" collapsed="false">
      <c r="A12" s="328"/>
      <c r="B12" s="328" t="s">
        <v>67</v>
      </c>
      <c r="C12" s="328"/>
      <c r="D12" s="328"/>
      <c r="E12" s="328"/>
      <c r="F12" s="328"/>
      <c r="G12" s="328" t="s">
        <v>469</v>
      </c>
      <c r="H12" s="329"/>
      <c r="I12" s="329"/>
      <c r="J12" s="329"/>
    </row>
    <row r="13" customFormat="false" ht="13" hidden="true" customHeight="false" outlineLevel="0" collapsed="false">
      <c r="A13" s="328"/>
      <c r="B13" s="328" t="s">
        <v>470</v>
      </c>
      <c r="C13" s="328"/>
      <c r="D13" s="328"/>
      <c r="E13" s="328"/>
      <c r="F13" s="328"/>
      <c r="G13" s="328"/>
      <c r="H13" s="329"/>
      <c r="I13" s="329"/>
      <c r="J13" s="329"/>
    </row>
    <row r="14" customFormat="false" ht="13" hidden="true" customHeight="false" outlineLevel="0" collapsed="false">
      <c r="A14" s="328"/>
      <c r="B14" s="328" t="s">
        <v>471</v>
      </c>
      <c r="C14" s="328"/>
      <c r="D14" s="328"/>
      <c r="E14" s="328"/>
      <c r="F14" s="328"/>
      <c r="G14" s="328"/>
      <c r="H14" s="329"/>
      <c r="I14" s="329"/>
      <c r="J14" s="329"/>
    </row>
    <row r="15" customFormat="false" ht="13" hidden="true" customHeight="false" outlineLevel="0" collapsed="false">
      <c r="A15" s="328" t="s">
        <v>472</v>
      </c>
      <c r="B15" s="328" t="s">
        <v>473</v>
      </c>
      <c r="C15" s="328"/>
      <c r="D15" s="328" t="s">
        <v>474</v>
      </c>
      <c r="E15" s="328"/>
      <c r="F15" s="328"/>
      <c r="G15" s="328" t="s">
        <v>475</v>
      </c>
      <c r="H15" s="329"/>
      <c r="I15" s="329"/>
      <c r="J15" s="329"/>
    </row>
    <row r="16" customFormat="false" ht="13" hidden="true" customHeight="false" outlineLevel="0" collapsed="false">
      <c r="A16" s="328"/>
      <c r="B16" s="328" t="s">
        <v>476</v>
      </c>
      <c r="C16" s="328"/>
      <c r="D16" s="328"/>
      <c r="E16" s="328"/>
      <c r="F16" s="328"/>
      <c r="G16" s="328" t="n">
        <v>1</v>
      </c>
      <c r="H16" s="329"/>
      <c r="I16" s="329"/>
      <c r="J16" s="329"/>
    </row>
    <row r="17" customFormat="false" ht="13" hidden="true" customHeight="false" outlineLevel="0" collapsed="false">
      <c r="A17" s="328"/>
      <c r="B17" s="328" t="s">
        <v>477</v>
      </c>
      <c r="C17" s="328"/>
      <c r="D17" s="328"/>
      <c r="E17" s="328"/>
      <c r="F17" s="328"/>
      <c r="G17" s="328" t="n">
        <v>2</v>
      </c>
      <c r="H17" s="329"/>
      <c r="I17" s="329"/>
      <c r="J17" s="329"/>
    </row>
    <row r="18" customFormat="false" ht="13" hidden="true" customHeight="false" outlineLevel="0" collapsed="false">
      <c r="A18" s="328"/>
      <c r="B18" s="328" t="s">
        <v>478</v>
      </c>
      <c r="C18" s="328"/>
      <c r="D18" s="328"/>
      <c r="E18" s="328"/>
      <c r="F18" s="328"/>
      <c r="G18" s="328" t="n">
        <v>3</v>
      </c>
      <c r="H18" s="329"/>
      <c r="I18" s="329"/>
      <c r="J18" s="329"/>
    </row>
    <row r="19" customFormat="false" ht="13" hidden="true" customHeight="false" outlineLevel="0" collapsed="false">
      <c r="A19" s="328"/>
      <c r="B19" s="328" t="s">
        <v>479</v>
      </c>
      <c r="C19" s="328"/>
      <c r="D19" s="328"/>
      <c r="E19" s="328"/>
      <c r="F19" s="328"/>
      <c r="G19" s="328" t="n">
        <v>4</v>
      </c>
      <c r="H19" s="329"/>
      <c r="I19" s="329"/>
      <c r="J19" s="329"/>
    </row>
    <row r="20" customFormat="false" ht="13" hidden="true" customHeight="false" outlineLevel="0" collapsed="false">
      <c r="A20" s="328"/>
      <c r="B20" s="328" t="s">
        <v>480</v>
      </c>
      <c r="C20" s="328"/>
      <c r="D20" s="328"/>
      <c r="E20" s="328"/>
      <c r="F20" s="328"/>
      <c r="G20" s="328" t="n">
        <v>5</v>
      </c>
      <c r="H20" s="329"/>
      <c r="I20" s="329"/>
      <c r="J20" s="329"/>
    </row>
    <row r="21" customFormat="false" ht="13" hidden="true" customHeight="false" outlineLevel="0" collapsed="false">
      <c r="A21" s="328"/>
      <c r="B21" s="328" t="s">
        <v>481</v>
      </c>
      <c r="C21" s="328"/>
      <c r="D21" s="328"/>
      <c r="E21" s="328"/>
      <c r="F21" s="328"/>
      <c r="G21" s="328" t="n">
        <v>6</v>
      </c>
      <c r="H21" s="329"/>
      <c r="I21" s="329"/>
      <c r="J21" s="329"/>
    </row>
    <row r="22" customFormat="false" ht="13" hidden="true" customHeight="false" outlineLevel="0" collapsed="false">
      <c r="A22" s="328"/>
      <c r="B22" s="328" t="s">
        <v>482</v>
      </c>
      <c r="C22" s="328"/>
      <c r="D22" s="328"/>
      <c r="E22" s="328"/>
      <c r="F22" s="328"/>
      <c r="G22" s="328" t="n">
        <v>7</v>
      </c>
      <c r="H22" s="329"/>
      <c r="I22" s="329"/>
      <c r="J22" s="329"/>
    </row>
    <row r="23" customFormat="false" ht="13" hidden="true" customHeight="false" outlineLevel="0" collapsed="false">
      <c r="A23" s="328"/>
      <c r="B23" s="328" t="s">
        <v>483</v>
      </c>
      <c r="C23" s="328"/>
      <c r="D23" s="328"/>
      <c r="E23" s="328"/>
      <c r="F23" s="328"/>
      <c r="G23" s="328" t="n">
        <v>8</v>
      </c>
      <c r="H23" s="329"/>
      <c r="I23" s="329"/>
      <c r="J23" s="329"/>
    </row>
    <row r="24" customFormat="false" ht="13" hidden="true" customHeight="false" outlineLevel="0" collapsed="false">
      <c r="A24" s="328"/>
      <c r="B24" s="328" t="s">
        <v>484</v>
      </c>
      <c r="C24" s="328"/>
      <c r="D24" s="328"/>
      <c r="E24" s="328"/>
      <c r="F24" s="328"/>
      <c r="G24" s="328" t="n">
        <v>9</v>
      </c>
      <c r="H24" s="329"/>
      <c r="I24" s="329"/>
      <c r="J24" s="329"/>
    </row>
    <row r="25" customFormat="false" ht="13" hidden="true" customHeight="false" outlineLevel="0" collapsed="false">
      <c r="A25" s="328"/>
      <c r="B25" s="328" t="s">
        <v>485</v>
      </c>
      <c r="C25" s="328"/>
      <c r="D25" s="328"/>
      <c r="E25" s="328"/>
      <c r="F25" s="328"/>
      <c r="G25" s="328" t="n">
        <v>10</v>
      </c>
      <c r="H25" s="329"/>
      <c r="I25" s="329"/>
      <c r="J25" s="329"/>
    </row>
    <row r="26" customFormat="false" ht="13" hidden="true" customHeight="false" outlineLevel="0" collapsed="false">
      <c r="A26" s="328" t="s">
        <v>486</v>
      </c>
      <c r="B26" s="328" t="s">
        <v>487</v>
      </c>
      <c r="C26" s="328"/>
      <c r="D26" s="328"/>
      <c r="E26" s="328"/>
      <c r="F26" s="328"/>
      <c r="G26" s="328"/>
      <c r="H26" s="329"/>
      <c r="I26" s="329"/>
      <c r="J26" s="329"/>
    </row>
    <row r="27" s="26" customFormat="true" ht="13" hidden="true" customHeight="false" outlineLevel="0" collapsed="false">
      <c r="A27" s="328"/>
      <c r="B27" s="329" t="s">
        <v>488</v>
      </c>
      <c r="C27" s="328"/>
      <c r="D27" s="328"/>
      <c r="E27" s="328"/>
      <c r="F27" s="328"/>
      <c r="G27" s="328"/>
      <c r="H27" s="331"/>
      <c r="I27" s="331"/>
      <c r="J27" s="331"/>
    </row>
    <row r="28" customFormat="false" ht="13" hidden="true" customHeight="false" outlineLevel="0" collapsed="false">
      <c r="A28" s="328" t="s">
        <v>489</v>
      </c>
      <c r="B28" s="328" t="s">
        <v>490</v>
      </c>
      <c r="C28" s="328"/>
      <c r="D28" s="328"/>
      <c r="E28" s="328"/>
      <c r="F28" s="328"/>
      <c r="G28" s="328"/>
      <c r="H28" s="331"/>
      <c r="I28" s="331"/>
      <c r="J28" s="331"/>
    </row>
    <row r="29" customFormat="false" ht="13" hidden="true" customHeight="false" outlineLevel="0" collapsed="false">
      <c r="A29" s="328"/>
      <c r="B29" s="328" t="s">
        <v>491</v>
      </c>
      <c r="C29" s="328"/>
      <c r="D29" s="328"/>
      <c r="E29" s="328"/>
      <c r="F29" s="328"/>
      <c r="G29" s="328"/>
      <c r="H29" s="331"/>
      <c r="I29" s="331"/>
      <c r="J29" s="331"/>
    </row>
    <row r="30" customFormat="false" ht="13" hidden="true" customHeight="false" outlineLevel="0" collapsed="false">
      <c r="A30" s="328"/>
      <c r="B30" s="328" t="s">
        <v>492</v>
      </c>
      <c r="C30" s="328"/>
      <c r="D30" s="328"/>
      <c r="E30" s="328"/>
      <c r="F30" s="328"/>
      <c r="G30" s="328"/>
      <c r="H30" s="331"/>
      <c r="I30" s="331"/>
      <c r="J30" s="331"/>
    </row>
    <row r="31" customFormat="false" ht="13" hidden="true" customHeight="false" outlineLevel="0" collapsed="false">
      <c r="A31" s="328"/>
      <c r="B31" s="328" t="s">
        <v>449</v>
      </c>
      <c r="C31" s="328"/>
      <c r="D31" s="328"/>
      <c r="E31" s="328"/>
      <c r="F31" s="328"/>
      <c r="G31" s="328"/>
      <c r="H31" s="331"/>
      <c r="I31" s="331"/>
      <c r="J31" s="331"/>
    </row>
    <row r="32" customFormat="false" ht="13" hidden="true" customHeight="false" outlineLevel="0" collapsed="false">
      <c r="A32" s="328"/>
      <c r="B32" s="328"/>
      <c r="C32" s="328"/>
      <c r="D32" s="328"/>
      <c r="E32" s="328"/>
      <c r="F32" s="328"/>
      <c r="G32" s="328"/>
      <c r="H32" s="331"/>
      <c r="I32" s="331"/>
      <c r="J32" s="331"/>
    </row>
    <row r="33" customFormat="false" ht="13" hidden="true" customHeight="false" outlineLevel="0" collapsed="false">
      <c r="A33" s="328"/>
      <c r="B33" s="328"/>
      <c r="C33" s="328"/>
      <c r="D33" s="328"/>
      <c r="E33" s="328"/>
      <c r="F33" s="328"/>
      <c r="G33" s="328"/>
      <c r="H33" s="331"/>
      <c r="I33" s="331"/>
      <c r="J33" s="331"/>
    </row>
    <row r="34" customFormat="false" ht="13" hidden="true" customHeight="false" outlineLevel="0" collapsed="false">
      <c r="A34" s="328" t="s">
        <v>493</v>
      </c>
      <c r="B34" s="328" t="s">
        <v>415</v>
      </c>
      <c r="C34" s="328"/>
      <c r="D34" s="328"/>
      <c r="E34" s="328"/>
      <c r="F34" s="328"/>
      <c r="G34" s="328"/>
      <c r="H34" s="331"/>
      <c r="I34" s="331"/>
      <c r="J34" s="331"/>
    </row>
    <row r="35" customFormat="false" ht="13" hidden="true" customHeight="false" outlineLevel="0" collapsed="false">
      <c r="A35" s="328"/>
      <c r="B35" s="328" t="s">
        <v>416</v>
      </c>
      <c r="C35" s="328"/>
      <c r="D35" s="328"/>
      <c r="E35" s="328"/>
      <c r="F35" s="328"/>
      <c r="G35" s="328"/>
      <c r="H35" s="331"/>
      <c r="I35" s="331"/>
      <c r="J35" s="331"/>
    </row>
    <row r="36" customFormat="false" ht="13" hidden="true" customHeight="false" outlineLevel="0" collapsed="false">
      <c r="A36" s="328"/>
      <c r="B36" s="328" t="s">
        <v>417</v>
      </c>
      <c r="C36" s="328"/>
      <c r="D36" s="328"/>
      <c r="E36" s="328"/>
      <c r="F36" s="328"/>
      <c r="G36" s="328"/>
      <c r="H36" s="331"/>
      <c r="I36" s="331"/>
      <c r="J36" s="331"/>
    </row>
    <row r="37" customFormat="false" ht="13" hidden="true" customHeight="false" outlineLevel="0" collapsed="false">
      <c r="A37" s="328"/>
      <c r="B37" s="328" t="s">
        <v>418</v>
      </c>
      <c r="C37" s="328"/>
      <c r="D37" s="328"/>
      <c r="E37" s="328"/>
      <c r="F37" s="328"/>
      <c r="G37" s="328"/>
      <c r="H37" s="331"/>
      <c r="I37" s="331"/>
      <c r="J37" s="331"/>
    </row>
    <row r="38" customFormat="false" ht="13" hidden="true" customHeight="false" outlineLevel="0" collapsed="false">
      <c r="A38" s="328"/>
      <c r="B38" s="328" t="s">
        <v>419</v>
      </c>
      <c r="C38" s="328"/>
      <c r="D38" s="328"/>
      <c r="E38" s="328"/>
      <c r="F38" s="328"/>
      <c r="G38" s="328"/>
      <c r="H38" s="331"/>
      <c r="I38" s="331"/>
      <c r="J38" s="331"/>
    </row>
    <row r="39" s="25" customFormat="true" ht="20" hidden="false" customHeight="false" outlineLevel="0" collapsed="false">
      <c r="A39" s="332"/>
      <c r="B39" s="332"/>
      <c r="C39" s="332"/>
      <c r="D39" s="332"/>
      <c r="E39" s="332"/>
      <c r="F39" s="332"/>
      <c r="G39" s="332"/>
    </row>
    <row r="40" s="235" customFormat="true" ht="13" hidden="false" customHeight="false" outlineLevel="0" collapsed="false">
      <c r="A40" s="333" t="s">
        <v>494</v>
      </c>
      <c r="B40" s="334"/>
      <c r="C40" s="334"/>
      <c r="D40" s="334"/>
      <c r="E40" s="334"/>
      <c r="F40" s="25"/>
      <c r="G40" s="25"/>
      <c r="H40" s="25"/>
      <c r="I40" s="25"/>
    </row>
    <row r="41" s="235" customFormat="true" ht="13" hidden="false" customHeight="false" outlineLevel="0" collapsed="false">
      <c r="A41" s="335"/>
      <c r="B41" s="336" t="s">
        <v>445</v>
      </c>
      <c r="C41" s="336" t="s">
        <v>495</v>
      </c>
      <c r="D41" s="336"/>
      <c r="E41" s="336" t="s">
        <v>496</v>
      </c>
      <c r="F41" s="305" t="s">
        <v>497</v>
      </c>
      <c r="G41" s="25"/>
      <c r="H41" s="25"/>
      <c r="I41" s="25"/>
    </row>
    <row r="42" s="235" customFormat="true" ht="12.75" hidden="false" customHeight="true" outlineLevel="0" collapsed="false">
      <c r="A42" s="335"/>
      <c r="B42" s="4" t="str">
        <f aca="false">Constants!B19</f>
        <v>Requirements Change</v>
      </c>
      <c r="C42" s="4" t="str">
        <f aca="false">Constants!C19</f>
        <v>Changes to requirements</v>
      </c>
      <c r="D42" s="334"/>
      <c r="E42" s="337"/>
      <c r="F42" s="338" t="str">
        <f aca="false">IF(ISERR(E42/$E$53),"",E42/$E$53)</f>
        <v/>
      </c>
      <c r="G42" s="334"/>
      <c r="H42" s="25"/>
      <c r="I42" s="25"/>
    </row>
    <row r="43" s="235" customFormat="true" ht="12.75" hidden="false" customHeight="true" outlineLevel="0" collapsed="false">
      <c r="A43" s="335"/>
      <c r="B43" s="4" t="str">
        <f aca="false">Constants!B20</f>
        <v>Requirements Clarification</v>
      </c>
      <c r="C43" s="4" t="str">
        <f aca="false">Constants!C20</f>
        <v>Clarifications to requirements</v>
      </c>
      <c r="D43" s="334"/>
      <c r="E43" s="337"/>
      <c r="F43" s="338" t="str">
        <f aca="false">IF(ISERR(E43/$E$53),"",E43/$E$53)</f>
        <v/>
      </c>
      <c r="G43" s="334"/>
      <c r="H43" s="25"/>
      <c r="I43" s="25"/>
    </row>
    <row r="44" s="235" customFormat="true" ht="12.75" hidden="false" customHeight="true" outlineLevel="0" collapsed="false">
      <c r="A44" s="335"/>
      <c r="B44" s="4" t="str">
        <f aca="false">Constants!B21</f>
        <v>Product syntax</v>
      </c>
      <c r="C44" s="4" t="str">
        <f aca="false">Constants!C21</f>
        <v>Syntax flaws in the deliverable product</v>
      </c>
      <c r="D44" s="334"/>
      <c r="E44" s="337"/>
      <c r="F44" s="338" t="str">
        <f aca="false">IF(ISERR(E44/$E$53),"",E44/$E$53)</f>
        <v/>
      </c>
      <c r="G44" s="339"/>
      <c r="H44" s="25"/>
      <c r="I44" s="25"/>
    </row>
    <row r="45" s="235" customFormat="true" ht="12.75" hidden="false" customHeight="true" outlineLevel="0" collapsed="false">
      <c r="A45" s="335"/>
      <c r="B45" s="4" t="str">
        <f aca="false">Constants!B22</f>
        <v>Product logic</v>
      </c>
      <c r="C45" s="4" t="str">
        <f aca="false">Constants!C22</f>
        <v>Logic flaws in the deliverable product</v>
      </c>
      <c r="D45" s="334"/>
      <c r="E45" s="337"/>
      <c r="F45" s="338" t="str">
        <f aca="false">IF(ISERR(E45/$E$53),"",E45/$E$53)</f>
        <v/>
      </c>
      <c r="G45" s="339"/>
      <c r="H45" s="25"/>
      <c r="I45" s="25"/>
    </row>
    <row r="46" s="235" customFormat="true" ht="12.75" hidden="false" customHeight="true" outlineLevel="0" collapsed="false">
      <c r="A46" s="335"/>
      <c r="B46" s="4" t="str">
        <f aca="false">Constants!B23</f>
        <v>Product interface</v>
      </c>
      <c r="C46" s="4" t="str">
        <f aca="false">Constants!C23</f>
        <v>Flaws in the interface of a component of the deliverable product</v>
      </c>
      <c r="D46" s="334"/>
      <c r="E46" s="337"/>
      <c r="F46" s="338" t="str">
        <f aca="false">IF(ISERR(E46/$E$53),"",E46/$E$53)</f>
        <v/>
      </c>
      <c r="G46" s="339"/>
      <c r="H46" s="25"/>
      <c r="I46" s="25"/>
    </row>
    <row r="47" s="235" customFormat="true" ht="12.75" hidden="false" customHeight="true" outlineLevel="0" collapsed="false">
      <c r="A47" s="335"/>
      <c r="B47" s="4" t="str">
        <f aca="false">Constants!B24</f>
        <v>Product checking</v>
      </c>
      <c r="C47" s="4" t="str">
        <f aca="false">Constants!C24</f>
        <v>Flaws with boundary/type checking within a component of the deliverable product</v>
      </c>
      <c r="D47" s="334"/>
      <c r="E47" s="337"/>
      <c r="F47" s="338" t="str">
        <f aca="false">IF(ISERR(E47/$E$53),"",E47/$E$53)</f>
        <v/>
      </c>
      <c r="G47" s="339"/>
      <c r="H47" s="25"/>
      <c r="I47" s="25"/>
    </row>
    <row r="48" s="235" customFormat="true" ht="12.75" hidden="false" customHeight="true" outlineLevel="0" collapsed="false">
      <c r="A48" s="335"/>
      <c r="B48" s="4" t="str">
        <f aca="false">Constants!B25</f>
        <v>Test syntax</v>
      </c>
      <c r="C48" s="4" t="str">
        <f aca="false">Constants!C25</f>
        <v>Syntax flaws in the test code </v>
      </c>
      <c r="D48" s="334"/>
      <c r="E48" s="337"/>
      <c r="F48" s="338" t="str">
        <f aca="false">IF(ISERR(E48/$E$53),"",E48/$E$53)</f>
        <v/>
      </c>
      <c r="G48" s="334"/>
      <c r="H48" s="25"/>
      <c r="I48" s="25"/>
    </row>
    <row r="49" s="235" customFormat="true" ht="12.75" hidden="false" customHeight="true" outlineLevel="0" collapsed="false">
      <c r="A49" s="335"/>
      <c r="B49" s="4" t="str">
        <f aca="false">Constants!B26</f>
        <v>Test logic</v>
      </c>
      <c r="C49" s="4" t="str">
        <f aca="false">Constants!C26</f>
        <v>Logic flaws in the test code</v>
      </c>
      <c r="D49" s="334"/>
      <c r="E49" s="337"/>
      <c r="F49" s="338" t="str">
        <f aca="false">IF(ISERR(E49/$E$53),"",E49/$E$53)</f>
        <v/>
      </c>
      <c r="G49" s="339"/>
      <c r="H49" s="25"/>
      <c r="I49" s="25"/>
    </row>
    <row r="50" s="235" customFormat="true" ht="12.75" hidden="false" customHeight="true" outlineLevel="0" collapsed="false">
      <c r="A50" s="335"/>
      <c r="B50" s="4" t="str">
        <f aca="false">Constants!B27</f>
        <v>Test interface</v>
      </c>
      <c r="C50" s="4" t="str">
        <f aca="false">Constants!C27</f>
        <v>Flaws in the interface of a component of the test code</v>
      </c>
      <c r="D50" s="334"/>
      <c r="E50" s="337"/>
      <c r="F50" s="338" t="str">
        <f aca="false">IF(ISERR(E50/$E$53),"",E50/$E$53)</f>
        <v/>
      </c>
      <c r="G50" s="339"/>
      <c r="H50" s="25"/>
      <c r="I50" s="25"/>
    </row>
    <row r="51" s="235" customFormat="true" ht="12.75" hidden="false" customHeight="true" outlineLevel="0" collapsed="false">
      <c r="A51" s="335"/>
      <c r="B51" s="4" t="str">
        <f aca="false">Constants!B28</f>
        <v>Test checking</v>
      </c>
      <c r="C51" s="4" t="str">
        <f aca="false">Constants!C28</f>
        <v>Flaws with boundary/type checking within a component of the test code</v>
      </c>
      <c r="D51" s="334"/>
      <c r="E51" s="337"/>
      <c r="F51" s="338" t="str">
        <f aca="false">IF(ISERR(E51/$E$53),"",E51/$E$53)</f>
        <v/>
      </c>
      <c r="G51" s="339"/>
      <c r="H51" s="25"/>
      <c r="I51" s="25"/>
    </row>
    <row r="52" s="235" customFormat="true" ht="12.75" hidden="false" customHeight="true" outlineLevel="0" collapsed="false">
      <c r="A52" s="335"/>
      <c r="B52" s="4" t="str">
        <f aca="false">Constants!B29</f>
        <v>Bad Smell</v>
      </c>
      <c r="C52" s="4" t="str">
        <f aca="false">Constants!C29</f>
        <v>Refactoring changes (please note the bad smell in the defect description)</v>
      </c>
      <c r="D52" s="334"/>
      <c r="E52" s="337"/>
      <c r="F52" s="338" t="str">
        <f aca="false">IF(ISERR(E52/$E$53),"",E52/$E$53)</f>
        <v/>
      </c>
      <c r="G52" s="339"/>
      <c r="H52" s="25"/>
      <c r="I52" s="25"/>
    </row>
    <row r="53" s="235" customFormat="true" ht="35" hidden="false" customHeight="true" outlineLevel="0" collapsed="false">
      <c r="A53" s="335"/>
      <c r="B53" s="25"/>
      <c r="C53" s="340"/>
      <c r="D53" s="341" t="s">
        <v>498</v>
      </c>
      <c r="E53" s="334" t="n">
        <f aca="false">SUM(E42:E52)</f>
        <v>0</v>
      </c>
      <c r="F53" s="338" t="n">
        <f aca="false">IF(E53='Historical Data'!E93,,"&lt;-- Warning, defect count doesn't match Historical Data")</f>
        <v>0</v>
      </c>
      <c r="G53" s="339"/>
      <c r="H53" s="25"/>
      <c r="I53" s="25"/>
    </row>
    <row r="54" s="235" customFormat="true" ht="12.75" hidden="false" customHeight="true" outlineLevel="0" collapsed="false">
      <c r="A54" s="333" t="s">
        <v>499</v>
      </c>
      <c r="B54" s="25"/>
      <c r="C54" s="334"/>
      <c r="D54" s="334"/>
      <c r="E54" s="334"/>
      <c r="F54" s="334"/>
      <c r="G54" s="334"/>
      <c r="H54" s="25"/>
      <c r="I54" s="25"/>
    </row>
    <row r="55" s="235" customFormat="true" ht="36" hidden="false" customHeight="true" outlineLevel="0" collapsed="false">
      <c r="A55" s="335"/>
      <c r="B55" s="342" t="s">
        <v>500</v>
      </c>
      <c r="C55" s="342"/>
      <c r="D55" s="334"/>
      <c r="E55" s="343" t="s">
        <v>501</v>
      </c>
      <c r="F55" s="334"/>
      <c r="G55" s="339"/>
      <c r="H55" s="25"/>
      <c r="I55" s="25"/>
    </row>
    <row r="56" s="235" customFormat="true" ht="27" hidden="false" customHeight="true" outlineLevel="0" collapsed="false">
      <c r="A56" s="335"/>
      <c r="B56" s="344"/>
      <c r="C56" s="344"/>
      <c r="D56" s="344"/>
      <c r="E56" s="345"/>
      <c r="F56" s="334"/>
      <c r="G56" s="339"/>
      <c r="H56" s="25"/>
      <c r="I56" s="25"/>
    </row>
    <row r="57" s="235" customFormat="true" ht="27" hidden="false" customHeight="true" outlineLevel="0" collapsed="false">
      <c r="A57" s="335"/>
      <c r="B57" s="344"/>
      <c r="C57" s="344"/>
      <c r="D57" s="344"/>
      <c r="E57" s="345"/>
      <c r="F57" s="334"/>
      <c r="G57" s="339"/>
      <c r="H57" s="25"/>
      <c r="I57" s="25"/>
      <c r="J57" s="25"/>
    </row>
    <row r="58" s="235" customFormat="true" ht="27" hidden="false" customHeight="true" outlineLevel="0" collapsed="false">
      <c r="A58" s="335"/>
      <c r="B58" s="344"/>
      <c r="C58" s="344"/>
      <c r="D58" s="344"/>
      <c r="E58" s="345"/>
      <c r="F58" s="334"/>
      <c r="G58" s="339"/>
      <c r="H58" s="25"/>
      <c r="I58" s="25"/>
      <c r="J58" s="25"/>
    </row>
    <row r="59" s="235" customFormat="true" ht="27" hidden="false" customHeight="true" outlineLevel="0" collapsed="false">
      <c r="A59" s="335"/>
      <c r="B59" s="344"/>
      <c r="C59" s="344"/>
      <c r="D59" s="344"/>
      <c r="E59" s="345"/>
      <c r="F59" s="334"/>
      <c r="G59" s="339"/>
      <c r="H59" s="25"/>
      <c r="I59" s="25"/>
      <c r="J59" s="25"/>
    </row>
    <row r="60" s="235" customFormat="true" ht="27" hidden="false" customHeight="true" outlineLevel="0" collapsed="false">
      <c r="A60" s="335"/>
      <c r="B60" s="344"/>
      <c r="C60" s="344"/>
      <c r="D60" s="344"/>
      <c r="E60" s="345"/>
      <c r="F60" s="334"/>
      <c r="G60" s="339"/>
      <c r="H60" s="25"/>
      <c r="I60" s="25"/>
      <c r="J60" s="25"/>
    </row>
    <row r="61" s="235" customFormat="true" ht="27" hidden="false" customHeight="true" outlineLevel="0" collapsed="false">
      <c r="A61" s="335"/>
      <c r="B61" s="344"/>
      <c r="C61" s="344"/>
      <c r="D61" s="344"/>
      <c r="E61" s="345"/>
      <c r="F61" s="334"/>
      <c r="G61" s="339"/>
      <c r="H61" s="25"/>
      <c r="I61" s="25"/>
      <c r="J61" s="25"/>
    </row>
    <row r="62" s="235" customFormat="true" ht="27" hidden="false" customHeight="true" outlineLevel="0" collapsed="false">
      <c r="A62" s="335"/>
      <c r="B62" s="344"/>
      <c r="C62" s="344"/>
      <c r="D62" s="344"/>
      <c r="E62" s="345"/>
      <c r="F62" s="334"/>
      <c r="G62" s="339"/>
      <c r="H62" s="25"/>
      <c r="I62" s="25"/>
      <c r="J62" s="25"/>
    </row>
    <row r="63" s="235" customFormat="true" ht="27" hidden="false" customHeight="true" outlineLevel="0" collapsed="false">
      <c r="A63" s="335"/>
      <c r="B63" s="344"/>
      <c r="C63" s="344"/>
      <c r="D63" s="344"/>
      <c r="E63" s="345"/>
      <c r="F63" s="334"/>
      <c r="G63" s="339"/>
      <c r="H63" s="25"/>
      <c r="I63" s="25"/>
      <c r="J63" s="25"/>
    </row>
    <row r="64" s="235" customFormat="true" ht="27" hidden="false" customHeight="true" outlineLevel="0" collapsed="false">
      <c r="A64" s="335"/>
      <c r="B64" s="344"/>
      <c r="C64" s="344"/>
      <c r="D64" s="344"/>
      <c r="E64" s="345"/>
      <c r="F64" s="334"/>
      <c r="G64" s="339"/>
      <c r="H64" s="25"/>
      <c r="I64" s="25"/>
      <c r="J64" s="25"/>
    </row>
    <row r="65" s="235" customFormat="true" ht="27" hidden="false" customHeight="true" outlineLevel="0" collapsed="false">
      <c r="A65" s="335"/>
      <c r="B65" s="344"/>
      <c r="C65" s="344"/>
      <c r="D65" s="344"/>
      <c r="E65" s="345"/>
      <c r="F65" s="334"/>
      <c r="G65" s="339"/>
      <c r="H65" s="25"/>
      <c r="I65" s="25"/>
      <c r="J65" s="25"/>
    </row>
    <row r="66" s="235" customFormat="true" ht="27" hidden="false" customHeight="true" outlineLevel="0" collapsed="false">
      <c r="A66" s="335"/>
      <c r="B66" s="344"/>
      <c r="C66" s="344"/>
      <c r="D66" s="344"/>
      <c r="E66" s="345"/>
      <c r="F66" s="334"/>
      <c r="G66" s="339"/>
      <c r="H66" s="25"/>
      <c r="I66" s="25"/>
      <c r="J66" s="25"/>
    </row>
    <row r="67" s="235" customFormat="true" ht="27" hidden="false" customHeight="true" outlineLevel="0" collapsed="false">
      <c r="A67" s="335"/>
      <c r="B67" s="344"/>
      <c r="C67" s="344"/>
      <c r="D67" s="344"/>
      <c r="E67" s="345"/>
      <c r="F67" s="334"/>
      <c r="G67" s="339"/>
      <c r="H67" s="25"/>
      <c r="I67" s="25"/>
      <c r="J67" s="25"/>
    </row>
    <row r="68" s="235" customFormat="true" ht="27" hidden="false" customHeight="true" outlineLevel="0" collapsed="false">
      <c r="A68" s="335"/>
      <c r="B68" s="344"/>
      <c r="C68" s="344"/>
      <c r="D68" s="344"/>
      <c r="E68" s="345"/>
      <c r="F68" s="334"/>
      <c r="G68" s="339"/>
      <c r="H68" s="25"/>
      <c r="I68" s="25"/>
      <c r="J68" s="25"/>
    </row>
    <row r="69" s="235" customFormat="true" ht="27" hidden="false" customHeight="true" outlineLevel="0" collapsed="false">
      <c r="A69" s="335"/>
      <c r="B69" s="344"/>
      <c r="C69" s="344"/>
      <c r="D69" s="344"/>
      <c r="E69" s="345"/>
      <c r="F69" s="334"/>
      <c r="G69" s="339"/>
      <c r="H69" s="25"/>
      <c r="I69" s="25"/>
      <c r="J69" s="25"/>
    </row>
    <row r="70" s="235" customFormat="true" ht="27" hidden="false" customHeight="true" outlineLevel="0" collapsed="false">
      <c r="A70" s="335"/>
      <c r="B70" s="344"/>
      <c r="C70" s="344"/>
      <c r="D70" s="344"/>
      <c r="E70" s="345"/>
      <c r="F70" s="334"/>
      <c r="G70" s="339"/>
      <c r="H70" s="25"/>
      <c r="I70" s="25"/>
      <c r="J70" s="25"/>
    </row>
    <row r="71" s="235" customFormat="true" ht="27" hidden="false" customHeight="true" outlineLevel="0" collapsed="false">
      <c r="A71" s="335"/>
      <c r="B71" s="344"/>
      <c r="C71" s="344"/>
      <c r="D71" s="344"/>
      <c r="E71" s="345"/>
      <c r="F71" s="334"/>
      <c r="G71" s="339"/>
      <c r="H71" s="25"/>
      <c r="I71" s="25"/>
      <c r="J71" s="25"/>
    </row>
    <row r="72" s="235" customFormat="true" ht="27" hidden="false" customHeight="true" outlineLevel="0" collapsed="false">
      <c r="A72" s="335"/>
      <c r="B72" s="344"/>
      <c r="C72" s="344"/>
      <c r="D72" s="344"/>
      <c r="E72" s="345"/>
      <c r="F72" s="334"/>
      <c r="G72" s="339"/>
      <c r="H72" s="25"/>
      <c r="I72" s="25"/>
      <c r="J72" s="25"/>
    </row>
    <row r="73" s="235" customFormat="true" ht="27" hidden="false" customHeight="true" outlineLevel="0" collapsed="false">
      <c r="A73" s="335"/>
      <c r="B73" s="344"/>
      <c r="C73" s="344"/>
      <c r="D73" s="344"/>
      <c r="E73" s="345"/>
      <c r="F73" s="334"/>
      <c r="G73" s="339"/>
      <c r="H73" s="25"/>
      <c r="I73" s="25"/>
      <c r="J73" s="25"/>
    </row>
    <row r="74" s="235" customFormat="true" ht="27" hidden="false" customHeight="true" outlineLevel="0" collapsed="false">
      <c r="A74" s="335"/>
      <c r="B74" s="344"/>
      <c r="C74" s="344"/>
      <c r="D74" s="344"/>
      <c r="E74" s="345"/>
      <c r="F74" s="334"/>
      <c r="G74" s="339"/>
      <c r="H74" s="25"/>
      <c r="I74" s="25"/>
      <c r="J74" s="25"/>
    </row>
    <row r="75" s="235" customFormat="true" ht="27" hidden="false" customHeight="true" outlineLevel="0" collapsed="false">
      <c r="A75" s="335"/>
      <c r="B75" s="344"/>
      <c r="C75" s="344"/>
      <c r="D75" s="344"/>
      <c r="E75" s="345"/>
      <c r="F75" s="334"/>
      <c r="G75" s="339"/>
      <c r="H75" s="25"/>
      <c r="I75" s="25"/>
      <c r="J75" s="25"/>
    </row>
    <row r="76" s="235" customFormat="true" ht="27" hidden="false" customHeight="true" outlineLevel="0" collapsed="false">
      <c r="A76" s="335"/>
      <c r="B76" s="344"/>
      <c r="C76" s="344"/>
      <c r="D76" s="344"/>
      <c r="E76" s="345"/>
      <c r="F76" s="334"/>
      <c r="G76" s="339"/>
      <c r="H76" s="25"/>
      <c r="I76" s="25"/>
      <c r="J76" s="25"/>
    </row>
    <row r="77" s="235" customFormat="true" ht="27" hidden="false" customHeight="true" outlineLevel="0" collapsed="false">
      <c r="A77" s="335"/>
      <c r="B77" s="344"/>
      <c r="C77" s="344"/>
      <c r="D77" s="344"/>
      <c r="E77" s="345"/>
      <c r="F77" s="334"/>
      <c r="G77" s="339"/>
      <c r="H77" s="25"/>
      <c r="I77" s="25"/>
      <c r="J77" s="25"/>
    </row>
    <row r="78" s="235" customFormat="true" ht="27" hidden="false" customHeight="true" outlineLevel="0" collapsed="false">
      <c r="A78" s="335"/>
      <c r="B78" s="344"/>
      <c r="C78" s="344"/>
      <c r="D78" s="344"/>
      <c r="E78" s="345"/>
      <c r="F78" s="334"/>
      <c r="G78" s="339"/>
      <c r="H78" s="25"/>
      <c r="I78" s="25"/>
      <c r="J78" s="25"/>
    </row>
    <row r="79" s="235" customFormat="true" ht="27" hidden="false" customHeight="true" outlineLevel="0" collapsed="false">
      <c r="A79" s="335"/>
      <c r="B79" s="344"/>
      <c r="C79" s="344"/>
      <c r="D79" s="344"/>
      <c r="E79" s="345"/>
      <c r="F79" s="334"/>
      <c r="G79" s="339"/>
      <c r="H79" s="25"/>
      <c r="I79" s="25"/>
      <c r="J79" s="25"/>
    </row>
    <row r="80" s="235" customFormat="true" ht="12.75" hidden="false" customHeight="true" outlineLevel="0" collapsed="false">
      <c r="A80" s="335"/>
      <c r="B80" s="25"/>
      <c r="C80" s="334"/>
      <c r="D80" s="334"/>
      <c r="E80" s="334"/>
      <c r="F80" s="334"/>
      <c r="G80" s="339"/>
      <c r="H80" s="25"/>
      <c r="I80" s="25"/>
      <c r="J80" s="25"/>
    </row>
    <row r="81" s="235" customFormat="true" ht="12.75" hidden="false" customHeight="true" outlineLevel="0" collapsed="false">
      <c r="A81" s="335"/>
      <c r="B81" s="25"/>
      <c r="C81" s="334"/>
      <c r="D81" s="334"/>
      <c r="E81" s="334"/>
      <c r="F81" s="334"/>
      <c r="G81" s="334"/>
      <c r="H81" s="25"/>
      <c r="I81" s="25"/>
      <c r="J81" s="25"/>
    </row>
    <row r="82" s="235" customFormat="true" ht="12.75" hidden="false" customHeight="true" outlineLevel="0" collapsed="false">
      <c r="A82" s="335"/>
      <c r="B82" s="25"/>
      <c r="C82" s="334"/>
      <c r="D82" s="334"/>
      <c r="E82" s="334"/>
      <c r="F82" s="334"/>
      <c r="G82" s="339"/>
      <c r="H82" s="25"/>
      <c r="I82" s="25"/>
      <c r="J82" s="25"/>
    </row>
    <row r="83" s="235" customFormat="true" ht="12.75" hidden="false" customHeight="true" outlineLevel="0" collapsed="false">
      <c r="A83" s="335"/>
      <c r="B83" s="25"/>
      <c r="C83" s="334"/>
      <c r="D83" s="334"/>
      <c r="E83" s="334"/>
      <c r="F83" s="334"/>
      <c r="G83" s="334"/>
      <c r="H83" s="25"/>
      <c r="I83" s="25"/>
      <c r="J83" s="25"/>
    </row>
    <row r="84" s="235" customFormat="true" ht="12.75" hidden="false" customHeight="true" outlineLevel="0" collapsed="false">
      <c r="A84" s="335"/>
      <c r="B84" s="25"/>
      <c r="C84" s="334"/>
      <c r="D84" s="334"/>
      <c r="E84" s="334"/>
      <c r="F84" s="334"/>
      <c r="G84" s="334"/>
      <c r="H84" s="25"/>
      <c r="I84" s="25"/>
      <c r="J84" s="25"/>
    </row>
    <row r="85" s="235" customFormat="true" ht="12.75" hidden="false" customHeight="true" outlineLevel="0" collapsed="false">
      <c r="A85" s="335"/>
      <c r="B85" s="25"/>
      <c r="C85" s="334"/>
      <c r="D85" s="334"/>
      <c r="E85" s="334"/>
      <c r="F85" s="334"/>
      <c r="G85" s="339"/>
      <c r="H85" s="25"/>
      <c r="I85" s="25"/>
      <c r="J85" s="25"/>
    </row>
    <row r="86" s="235" customFormat="true" ht="12.75" hidden="false" customHeight="true" outlineLevel="0" collapsed="false">
      <c r="A86" s="335"/>
      <c r="B86" s="25"/>
      <c r="C86" s="334"/>
      <c r="D86" s="334"/>
      <c r="E86" s="334"/>
      <c r="F86" s="334"/>
      <c r="G86" s="339"/>
      <c r="H86" s="25"/>
      <c r="I86" s="25"/>
      <c r="J86" s="25"/>
    </row>
    <row r="87" s="235" customFormat="true" ht="12.75" hidden="false" customHeight="true" outlineLevel="0" collapsed="false">
      <c r="A87" s="335"/>
      <c r="B87" s="25"/>
      <c r="C87" s="334"/>
      <c r="D87" s="334"/>
      <c r="E87" s="334"/>
      <c r="F87" s="334"/>
      <c r="G87" s="339"/>
      <c r="H87" s="25"/>
      <c r="I87" s="25"/>
      <c r="J87" s="25"/>
    </row>
    <row r="88" s="235" customFormat="true" ht="12.75" hidden="false" customHeight="true" outlineLevel="0" collapsed="false">
      <c r="A88" s="335"/>
      <c r="B88" s="25"/>
      <c r="C88" s="334"/>
      <c r="D88" s="334"/>
      <c r="E88" s="334"/>
      <c r="F88" s="334"/>
      <c r="G88" s="339"/>
      <c r="H88" s="25"/>
      <c r="I88" s="25"/>
      <c r="J88" s="25"/>
    </row>
    <row r="89" s="235" customFormat="true" ht="12.75" hidden="false" customHeight="true" outlineLevel="0" collapsed="false">
      <c r="A89" s="335"/>
      <c r="B89" s="25"/>
      <c r="C89" s="334"/>
      <c r="D89" s="334"/>
      <c r="E89" s="334"/>
      <c r="F89" s="334"/>
      <c r="G89" s="334"/>
      <c r="H89" s="25"/>
      <c r="I89" s="25"/>
      <c r="J89" s="25"/>
    </row>
    <row r="90" s="235" customFormat="true" ht="12.75" hidden="false" customHeight="true" outlineLevel="0" collapsed="false">
      <c r="A90" s="335"/>
      <c r="B90" s="25"/>
      <c r="C90" s="334"/>
      <c r="D90" s="334"/>
      <c r="E90" s="334"/>
      <c r="F90" s="334"/>
      <c r="G90" s="339"/>
      <c r="H90" s="25"/>
      <c r="I90" s="25"/>
      <c r="J90" s="25"/>
    </row>
    <row r="91" s="235" customFormat="true" ht="12.75" hidden="false" customHeight="true" outlineLevel="0" collapsed="false">
      <c r="A91" s="335"/>
      <c r="B91" s="25"/>
      <c r="C91" s="334"/>
      <c r="D91" s="334"/>
      <c r="E91" s="334"/>
      <c r="F91" s="334"/>
      <c r="G91" s="339"/>
      <c r="H91" s="25"/>
      <c r="I91" s="25"/>
      <c r="J91" s="25"/>
    </row>
    <row r="92" s="235" customFormat="true" ht="12.75" hidden="false" customHeight="true" outlineLevel="0" collapsed="false">
      <c r="A92" s="335"/>
      <c r="B92" s="25"/>
      <c r="C92" s="334"/>
      <c r="D92" s="334"/>
      <c r="E92" s="334"/>
      <c r="F92" s="334"/>
      <c r="G92" s="334"/>
      <c r="H92" s="25"/>
      <c r="I92" s="25"/>
      <c r="J92" s="25"/>
    </row>
    <row r="93" s="235" customFormat="true" ht="12.75" hidden="false" customHeight="true" outlineLevel="0" collapsed="false">
      <c r="A93" s="335"/>
      <c r="B93" s="25"/>
      <c r="C93" s="334"/>
      <c r="D93" s="334"/>
      <c r="E93" s="334"/>
      <c r="F93" s="334"/>
      <c r="G93" s="334"/>
      <c r="H93" s="25"/>
      <c r="I93" s="25"/>
      <c r="J93" s="25"/>
    </row>
    <row r="94" s="235" customFormat="true" ht="12.75" hidden="false" customHeight="true" outlineLevel="0" collapsed="false">
      <c r="A94" s="335"/>
      <c r="B94" s="25"/>
      <c r="C94" s="334"/>
      <c r="D94" s="334"/>
      <c r="E94" s="334"/>
      <c r="F94" s="334"/>
      <c r="G94" s="339"/>
      <c r="H94" s="25"/>
      <c r="I94" s="25"/>
      <c r="J94" s="25"/>
    </row>
    <row r="95" s="235" customFormat="true" ht="12.75" hidden="false" customHeight="true" outlineLevel="0" collapsed="false">
      <c r="A95" s="335"/>
      <c r="B95" s="25"/>
      <c r="C95" s="334"/>
      <c r="D95" s="334"/>
      <c r="E95" s="334"/>
      <c r="F95" s="334"/>
      <c r="G95" s="339"/>
      <c r="H95" s="25"/>
      <c r="I95" s="25"/>
      <c r="J95" s="25"/>
    </row>
    <row r="96" s="235" customFormat="true" ht="12.75" hidden="false" customHeight="true" outlineLevel="0" collapsed="false">
      <c r="A96" s="335"/>
      <c r="B96" s="25"/>
      <c r="C96" s="334"/>
      <c r="D96" s="334"/>
      <c r="E96" s="334"/>
      <c r="F96" s="334"/>
      <c r="G96" s="339"/>
      <c r="H96" s="25"/>
      <c r="I96" s="25"/>
      <c r="J96" s="25"/>
    </row>
    <row r="97" s="235" customFormat="true" ht="12.75" hidden="false" customHeight="true" outlineLevel="0" collapsed="false">
      <c r="A97" s="335"/>
      <c r="B97" s="25"/>
      <c r="C97" s="334"/>
      <c r="D97" s="334"/>
      <c r="E97" s="334"/>
      <c r="F97" s="334"/>
      <c r="G97" s="339"/>
      <c r="H97" s="25"/>
      <c r="I97" s="25"/>
      <c r="J97" s="25"/>
    </row>
    <row r="98" s="235" customFormat="true" ht="12.75" hidden="false" customHeight="true" outlineLevel="0" collapsed="false">
      <c r="A98" s="335"/>
      <c r="B98" s="25"/>
      <c r="C98" s="334"/>
      <c r="D98" s="334"/>
      <c r="E98" s="334"/>
      <c r="F98" s="334"/>
      <c r="G98" s="334"/>
      <c r="H98" s="25"/>
      <c r="I98" s="25"/>
      <c r="J98" s="25"/>
    </row>
    <row r="99" s="235" customFormat="true" ht="12.75" hidden="false" customHeight="true" outlineLevel="0" collapsed="false">
      <c r="A99" s="335"/>
      <c r="B99" s="25"/>
      <c r="C99" s="334"/>
      <c r="D99" s="334"/>
      <c r="E99" s="334"/>
      <c r="F99" s="334"/>
      <c r="G99" s="339"/>
      <c r="H99" s="25"/>
      <c r="I99" s="25"/>
      <c r="J99" s="25"/>
    </row>
    <row r="100" s="235" customFormat="true" ht="12.75" hidden="false" customHeight="true" outlineLevel="0" collapsed="false">
      <c r="A100" s="335"/>
      <c r="B100" s="25"/>
      <c r="C100" s="334"/>
      <c r="D100" s="334"/>
      <c r="E100" s="334"/>
      <c r="F100" s="334"/>
      <c r="G100" s="339"/>
      <c r="H100" s="25"/>
      <c r="I100" s="25"/>
      <c r="J100" s="25"/>
    </row>
    <row r="101" s="235" customFormat="true" ht="12.75" hidden="false" customHeight="true" outlineLevel="0" collapsed="false">
      <c r="A101" s="335"/>
      <c r="B101" s="25"/>
      <c r="C101" s="334"/>
      <c r="D101" s="334"/>
      <c r="E101" s="334"/>
      <c r="F101" s="334"/>
      <c r="G101" s="339"/>
      <c r="H101" s="25"/>
      <c r="I101" s="25"/>
      <c r="J101" s="25"/>
    </row>
    <row r="102" s="235" customFormat="true" ht="12.75" hidden="false" customHeight="true" outlineLevel="0" collapsed="false">
      <c r="A102" s="335"/>
      <c r="B102" s="25"/>
      <c r="C102" s="334"/>
      <c r="D102" s="334"/>
      <c r="E102" s="334"/>
      <c r="F102" s="334"/>
      <c r="G102" s="339"/>
      <c r="H102" s="25"/>
      <c r="I102" s="25"/>
      <c r="J102" s="25"/>
    </row>
    <row r="103" s="235" customFormat="true" ht="12.75" hidden="false" customHeight="true" outlineLevel="0" collapsed="false">
      <c r="A103" s="335"/>
      <c r="B103" s="25"/>
      <c r="C103" s="334"/>
      <c r="D103" s="334"/>
      <c r="E103" s="334"/>
      <c r="F103" s="334"/>
      <c r="G103" s="334"/>
      <c r="H103" s="25"/>
      <c r="I103" s="25"/>
      <c r="J103" s="25"/>
    </row>
    <row r="104" s="235" customFormat="true" ht="12.75" hidden="false" customHeight="true" outlineLevel="0" collapsed="false">
      <c r="A104" s="335"/>
      <c r="B104" s="25"/>
      <c r="C104" s="334"/>
      <c r="D104" s="334"/>
      <c r="E104" s="334"/>
      <c r="F104" s="334"/>
      <c r="G104" s="339"/>
      <c r="H104" s="25"/>
      <c r="I104" s="25"/>
      <c r="J104" s="25"/>
    </row>
    <row r="105" s="235" customFormat="true" ht="12.75" hidden="false" customHeight="true" outlineLevel="0" collapsed="false">
      <c r="A105" s="335"/>
      <c r="B105" s="25"/>
      <c r="C105" s="334"/>
      <c r="D105" s="334"/>
      <c r="E105" s="334"/>
      <c r="F105" s="334"/>
      <c r="G105" s="339"/>
      <c r="H105" s="25"/>
      <c r="I105" s="25"/>
      <c r="J105" s="25"/>
    </row>
    <row r="106" s="235" customFormat="true" ht="12.75" hidden="false" customHeight="true" outlineLevel="0" collapsed="false">
      <c r="A106" s="335"/>
      <c r="B106" s="25"/>
      <c r="C106" s="334"/>
      <c r="D106" s="334"/>
      <c r="E106" s="334"/>
      <c r="F106" s="334"/>
      <c r="G106" s="339"/>
      <c r="H106" s="25"/>
      <c r="I106" s="25"/>
      <c r="J106" s="25"/>
    </row>
    <row r="107" s="235" customFormat="true" ht="12.75" hidden="false" customHeight="true" outlineLevel="0" collapsed="false">
      <c r="A107" s="335"/>
      <c r="B107" s="25"/>
      <c r="C107" s="334"/>
      <c r="D107" s="334"/>
      <c r="E107" s="334"/>
      <c r="F107" s="334"/>
      <c r="G107" s="334"/>
      <c r="H107" s="25"/>
      <c r="I107" s="25"/>
      <c r="J107" s="25"/>
    </row>
    <row r="108" s="235" customFormat="true" ht="12.75" hidden="false" customHeight="true" outlineLevel="0" collapsed="false">
      <c r="A108" s="335"/>
      <c r="B108" s="25"/>
      <c r="C108" s="334"/>
      <c r="D108" s="334"/>
      <c r="E108" s="334"/>
      <c r="F108" s="334"/>
      <c r="G108" s="339"/>
      <c r="H108" s="25"/>
      <c r="I108" s="25"/>
      <c r="J108" s="25"/>
    </row>
    <row r="109" s="235" customFormat="true" ht="12.75" hidden="false" customHeight="true" outlineLevel="0" collapsed="false">
      <c r="A109" s="335"/>
      <c r="B109" s="25"/>
      <c r="C109" s="334"/>
      <c r="D109" s="334"/>
      <c r="E109" s="334"/>
      <c r="F109" s="334"/>
      <c r="G109" s="339"/>
      <c r="H109" s="25"/>
      <c r="I109" s="25"/>
      <c r="J109" s="25"/>
    </row>
    <row r="110" s="235" customFormat="true" ht="12.75" hidden="false" customHeight="true" outlineLevel="0" collapsed="false">
      <c r="A110" s="335"/>
      <c r="B110" s="25"/>
      <c r="C110" s="334"/>
      <c r="D110" s="334"/>
      <c r="E110" s="334"/>
      <c r="F110" s="334"/>
      <c r="G110" s="339"/>
      <c r="H110" s="25"/>
      <c r="I110" s="25"/>
      <c r="J110" s="25"/>
    </row>
    <row r="111" s="235" customFormat="true" ht="12.75" hidden="false" customHeight="true" outlineLevel="0" collapsed="false">
      <c r="A111" s="335"/>
      <c r="B111" s="25"/>
      <c r="C111" s="334"/>
      <c r="D111" s="334"/>
      <c r="E111" s="334"/>
      <c r="F111" s="334"/>
      <c r="G111" s="339"/>
      <c r="H111" s="25"/>
      <c r="I111" s="25"/>
      <c r="J111" s="25"/>
    </row>
    <row r="112" s="235" customFormat="true" ht="12.75" hidden="false" customHeight="true" outlineLevel="0" collapsed="false">
      <c r="A112" s="335"/>
      <c r="B112" s="25"/>
      <c r="C112" s="334"/>
      <c r="D112" s="334"/>
      <c r="E112" s="334"/>
      <c r="F112" s="334"/>
      <c r="G112" s="339"/>
      <c r="H112" s="25"/>
      <c r="I112" s="25"/>
      <c r="J112" s="25"/>
    </row>
    <row r="113" s="235" customFormat="true" ht="12.75" hidden="false" customHeight="true" outlineLevel="0" collapsed="false">
      <c r="A113" s="335"/>
      <c r="B113" s="25"/>
      <c r="C113" s="334"/>
      <c r="D113" s="334"/>
      <c r="E113" s="334"/>
      <c r="F113" s="334"/>
      <c r="G113" s="339"/>
      <c r="H113" s="25"/>
      <c r="I113" s="25"/>
      <c r="J113" s="25"/>
    </row>
    <row r="114" s="235" customFormat="true" ht="12.75" hidden="false" customHeight="true" outlineLevel="0" collapsed="false">
      <c r="A114" s="335"/>
      <c r="B114" s="25"/>
      <c r="C114" s="334"/>
      <c r="D114" s="334"/>
      <c r="E114" s="334"/>
      <c r="F114" s="334"/>
      <c r="G114" s="339"/>
      <c r="H114" s="25"/>
      <c r="I114" s="25"/>
      <c r="J114" s="25"/>
    </row>
    <row r="115" s="235" customFormat="true" ht="12.75" hidden="false" customHeight="true" outlineLevel="0" collapsed="false">
      <c r="A115" s="335"/>
      <c r="B115" s="25"/>
      <c r="C115" s="334"/>
      <c r="D115" s="334"/>
      <c r="E115" s="334"/>
      <c r="F115" s="334"/>
      <c r="G115" s="339"/>
      <c r="H115" s="25"/>
      <c r="I115" s="25"/>
      <c r="J115" s="25"/>
    </row>
    <row r="116" s="235" customFormat="true" ht="12.75" hidden="false" customHeight="true" outlineLevel="0" collapsed="false">
      <c r="A116" s="335"/>
      <c r="B116" s="25"/>
      <c r="C116" s="334"/>
      <c r="D116" s="334"/>
      <c r="E116" s="334"/>
      <c r="F116" s="334"/>
      <c r="G116" s="339"/>
      <c r="H116" s="25"/>
      <c r="I116" s="25"/>
      <c r="J116" s="25"/>
    </row>
    <row r="117" s="235" customFormat="true" ht="12.75" hidden="false" customHeight="true" outlineLevel="0" collapsed="false">
      <c r="A117" s="335"/>
      <c r="B117" s="25"/>
      <c r="C117" s="334"/>
      <c r="D117" s="334"/>
      <c r="E117" s="334"/>
      <c r="F117" s="334"/>
      <c r="G117" s="339"/>
      <c r="H117" s="25"/>
      <c r="I117" s="25"/>
      <c r="J117" s="25"/>
    </row>
    <row r="118" s="235" customFormat="true" ht="12.75" hidden="false" customHeight="true" outlineLevel="0" collapsed="false">
      <c r="A118" s="335"/>
      <c r="B118" s="25"/>
      <c r="C118" s="334"/>
      <c r="D118" s="334"/>
      <c r="E118" s="334"/>
      <c r="F118" s="334"/>
      <c r="G118" s="339"/>
      <c r="H118" s="25"/>
      <c r="I118" s="25"/>
      <c r="J118" s="25"/>
    </row>
    <row r="119" s="235" customFormat="true" ht="12.75" hidden="false" customHeight="true" outlineLevel="0" collapsed="false">
      <c r="A119" s="335"/>
      <c r="B119" s="25"/>
      <c r="C119" s="334"/>
      <c r="D119" s="334"/>
      <c r="E119" s="334"/>
      <c r="F119" s="334"/>
      <c r="G119" s="339"/>
      <c r="H119" s="25"/>
      <c r="I119" s="25"/>
      <c r="J119" s="25"/>
    </row>
    <row r="120" s="235" customFormat="true" ht="12.75" hidden="false" customHeight="true" outlineLevel="0" collapsed="false">
      <c r="A120" s="335"/>
      <c r="B120" s="25"/>
      <c r="C120" s="334"/>
      <c r="D120" s="334"/>
      <c r="E120" s="334"/>
      <c r="F120" s="334"/>
      <c r="G120" s="339"/>
      <c r="H120" s="25"/>
      <c r="I120" s="25"/>
      <c r="J120" s="25"/>
    </row>
    <row r="121" s="235" customFormat="true" ht="12.75" hidden="false" customHeight="true" outlineLevel="0" collapsed="false">
      <c r="A121" s="335"/>
      <c r="B121" s="25"/>
      <c r="C121" s="334"/>
      <c r="D121" s="334"/>
      <c r="E121" s="334"/>
      <c r="F121" s="334"/>
      <c r="G121" s="339"/>
      <c r="H121" s="25"/>
      <c r="I121" s="25"/>
      <c r="J121" s="25"/>
    </row>
    <row r="122" s="235" customFormat="true" ht="12.75" hidden="false" customHeight="true" outlineLevel="0" collapsed="false">
      <c r="A122" s="335"/>
      <c r="B122" s="25"/>
      <c r="C122" s="334"/>
      <c r="D122" s="334"/>
      <c r="E122" s="334"/>
      <c r="F122" s="334"/>
      <c r="G122" s="339"/>
      <c r="H122" s="25"/>
      <c r="I122" s="25"/>
      <c r="J122" s="25"/>
    </row>
    <row r="123" s="235" customFormat="true" ht="12.75" hidden="false" customHeight="true" outlineLevel="0" collapsed="false">
      <c r="A123" s="335"/>
      <c r="B123" s="25"/>
      <c r="C123" s="334"/>
      <c r="D123" s="334"/>
      <c r="E123" s="334"/>
      <c r="F123" s="334"/>
      <c r="G123" s="339"/>
      <c r="H123" s="25"/>
      <c r="I123" s="25"/>
      <c r="J123" s="25"/>
    </row>
    <row r="124" s="235" customFormat="true" ht="12.75" hidden="false" customHeight="true" outlineLevel="0" collapsed="false">
      <c r="A124" s="335"/>
      <c r="B124" s="25"/>
      <c r="C124" s="334"/>
      <c r="D124" s="334"/>
      <c r="E124" s="334"/>
      <c r="F124" s="334"/>
      <c r="G124" s="339"/>
      <c r="H124" s="25"/>
      <c r="I124" s="25"/>
      <c r="J124" s="25"/>
    </row>
    <row r="125" s="235" customFormat="true" ht="12.75" hidden="false" customHeight="true" outlineLevel="0" collapsed="false">
      <c r="A125" s="335"/>
      <c r="B125" s="25"/>
      <c r="C125" s="334"/>
      <c r="D125" s="334"/>
      <c r="E125" s="334"/>
      <c r="F125" s="334"/>
      <c r="G125" s="339"/>
      <c r="H125" s="25"/>
      <c r="I125" s="25"/>
      <c r="J125" s="25"/>
    </row>
    <row r="126" s="235" customFormat="true" ht="12.75" hidden="false" customHeight="true" outlineLevel="0" collapsed="false">
      <c r="A126" s="335"/>
      <c r="B126" s="25"/>
      <c r="C126" s="334"/>
      <c r="D126" s="334"/>
      <c r="E126" s="334"/>
      <c r="F126" s="334"/>
      <c r="G126" s="339"/>
      <c r="H126" s="25"/>
      <c r="I126" s="25"/>
      <c r="J126" s="25"/>
    </row>
    <row r="127" s="235" customFormat="true" ht="12.75" hidden="false" customHeight="true" outlineLevel="0" collapsed="false">
      <c r="A127" s="335"/>
      <c r="B127" s="25"/>
      <c r="C127" s="334"/>
      <c r="D127" s="334"/>
      <c r="E127" s="334"/>
      <c r="F127" s="334"/>
      <c r="G127" s="339"/>
      <c r="H127" s="25"/>
      <c r="I127" s="25"/>
      <c r="J127" s="25"/>
    </row>
    <row r="128" s="235" customFormat="true" ht="13" hidden="false" customHeight="false" outlineLevel="0" collapsed="false">
      <c r="A128" s="335"/>
      <c r="B128" s="25"/>
      <c r="C128" s="25"/>
      <c r="D128" s="25"/>
      <c r="E128" s="25"/>
      <c r="F128" s="25"/>
      <c r="G128" s="25"/>
      <c r="H128" s="25"/>
      <c r="I128" s="25"/>
      <c r="J128" s="25"/>
    </row>
    <row r="129" s="235" customFormat="true" ht="13" hidden="false" customHeight="false" outlineLevel="0" collapsed="false">
      <c r="A129" s="335"/>
      <c r="B129" s="25"/>
      <c r="C129" s="25"/>
      <c r="D129" s="25"/>
      <c r="E129" s="25"/>
      <c r="F129" s="25"/>
      <c r="G129" s="25"/>
      <c r="H129" s="25"/>
      <c r="I129" s="25"/>
      <c r="J129" s="25"/>
    </row>
    <row r="130" s="235" customFormat="true" ht="13" hidden="false" customHeight="false" outlineLevel="0" collapsed="false">
      <c r="A130" s="335"/>
      <c r="B130" s="25"/>
      <c r="C130" s="25"/>
      <c r="D130" s="25"/>
      <c r="E130" s="25"/>
      <c r="F130" s="25"/>
      <c r="G130" s="25"/>
      <c r="H130" s="25"/>
      <c r="I130" s="25"/>
      <c r="J130" s="25"/>
    </row>
    <row r="131" s="235" customFormat="true" ht="13" hidden="false" customHeight="false" outlineLevel="0" collapsed="false">
      <c r="A131" s="335"/>
      <c r="B131" s="25"/>
      <c r="C131" s="25"/>
      <c r="D131" s="25"/>
      <c r="E131" s="25"/>
      <c r="F131" s="25"/>
      <c r="G131" s="25"/>
      <c r="H131" s="25"/>
      <c r="I131" s="25"/>
      <c r="J131" s="25"/>
    </row>
    <row r="132" s="235" customFormat="true" ht="13" hidden="false" customHeight="false" outlineLevel="0" collapsed="false">
      <c r="A132" s="335"/>
      <c r="B132" s="25"/>
      <c r="C132" s="25"/>
      <c r="D132" s="25"/>
      <c r="E132" s="25"/>
      <c r="F132" s="25"/>
      <c r="G132" s="25"/>
      <c r="H132" s="25"/>
      <c r="I132" s="25"/>
      <c r="J132" s="25"/>
    </row>
    <row r="133" s="235" customFormat="true" ht="13" hidden="false" customHeight="false" outlineLevel="0" collapsed="false">
      <c r="A133" s="335"/>
      <c r="B133" s="25"/>
      <c r="C133" s="25"/>
      <c r="D133" s="25"/>
      <c r="E133" s="25"/>
      <c r="F133" s="25"/>
      <c r="G133" s="25"/>
      <c r="H133" s="25"/>
      <c r="I133" s="25"/>
      <c r="J133" s="25"/>
    </row>
    <row r="134" s="235" customFormat="true" ht="13" hidden="false" customHeight="false" outlineLevel="0" collapsed="false">
      <c r="A134" s="335"/>
      <c r="B134" s="25"/>
      <c r="C134" s="25"/>
      <c r="D134" s="25"/>
      <c r="E134" s="25"/>
      <c r="F134" s="25"/>
      <c r="G134" s="25"/>
      <c r="H134" s="25"/>
      <c r="I134" s="25"/>
      <c r="J134" s="25"/>
    </row>
    <row r="135" s="235" customFormat="true" ht="13" hidden="false" customHeight="false" outlineLevel="0" collapsed="false">
      <c r="A135" s="335"/>
      <c r="B135" s="25"/>
      <c r="C135" s="25"/>
      <c r="D135" s="25"/>
      <c r="E135" s="25"/>
      <c r="F135" s="25"/>
      <c r="G135" s="25"/>
      <c r="H135" s="25"/>
      <c r="I135" s="25"/>
      <c r="J135" s="25"/>
    </row>
    <row r="136" s="235" customFormat="true" ht="13" hidden="false" customHeight="false" outlineLevel="0" collapsed="false">
      <c r="A136" s="335"/>
      <c r="B136" s="25"/>
      <c r="C136" s="25"/>
      <c r="D136" s="25"/>
      <c r="E136" s="25"/>
      <c r="F136" s="25"/>
      <c r="G136" s="25"/>
      <c r="H136" s="25"/>
      <c r="I136" s="25"/>
      <c r="J136" s="25"/>
    </row>
    <row r="137" s="25" customFormat="true" ht="13" hidden="false" customHeight="false" outlineLevel="0" collapsed="false"/>
    <row r="138" s="25" customFormat="true" ht="13" hidden="false" customHeight="false" outlineLevel="0" collapsed="false"/>
    <row r="139" s="25" customFormat="true" ht="13" hidden="false" customHeight="false" outlineLevel="0" collapsed="false"/>
    <row r="140" s="25" customFormat="true" ht="13" hidden="false" customHeight="false" outlineLevel="0" collapsed="false"/>
  </sheetData>
  <sheetProtection sheet="true" objects="true" scenarios="true"/>
  <mergeCells count="27">
    <mergeCell ref="A1:B1"/>
    <mergeCell ref="A3:B3"/>
    <mergeCell ref="B55:C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09"/>
  <sheetViews>
    <sheetView showFormulas="false" showGridLines="false" showRowColHeaders="true" showZeros="true" rightToLeft="false" tabSelected="false" showOutlineSymbols="true" defaultGridColor="true" view="normal" topLeftCell="A1" colorId="64" zoomScale="125" zoomScaleNormal="125" zoomScalePageLayoutView="100" workbookViewId="0">
      <selection pane="topLeft" activeCell="F52" activeCellId="0" sqref="F52"/>
    </sheetView>
  </sheetViews>
  <sheetFormatPr defaultColWidth="6.34375" defaultRowHeight="13" zeroHeight="false" outlineLevelRow="0" outlineLevelCol="0"/>
  <cols>
    <col collapsed="false" customWidth="true" hidden="false" outlineLevel="0" max="1" min="1" style="24" width="21.66"/>
    <col collapsed="false" customWidth="true" hidden="false" outlineLevel="0" max="2" min="2" style="24" width="35.33"/>
    <col collapsed="false" customWidth="true" hidden="false" outlineLevel="0" max="3" min="3" style="24" width="50.16"/>
    <col collapsed="false" customWidth="true" hidden="false" outlineLevel="0" max="4" min="4" style="24" width="74.49"/>
    <col collapsed="false" customWidth="true" hidden="false" outlineLevel="0" max="5" min="5" style="24" width="1.16"/>
    <col collapsed="false" customWidth="true" hidden="false" outlineLevel="0" max="6" min="6" style="24" width="12.33"/>
    <col collapsed="false" customWidth="true" hidden="false" outlineLevel="0" max="7" min="7" style="24" width="48.01"/>
    <col collapsed="false" customWidth="false" hidden="false" outlineLevel="0" max="1024" min="8" style="24" width="6.34"/>
  </cols>
  <sheetData>
    <row r="1" customFormat="false" ht="13" hidden="true" customHeight="false" outlineLevel="0" collapsed="false">
      <c r="A1" s="346" t="str">
        <f aca="false">Constants!A1</f>
        <v>Constants</v>
      </c>
      <c r="B1" s="346" t="str">
        <f aca="false">Constants!B1</f>
        <v> </v>
      </c>
      <c r="C1" s="346"/>
      <c r="D1" s="346" t="str">
        <f aca="false">Constants!D1</f>
        <v> </v>
      </c>
      <c r="E1" s="346" t="str">
        <f aca="false">Constants!E1</f>
        <v> </v>
      </c>
      <c r="F1" s="346" t="str">
        <f aca="false">Constants!F1</f>
        <v> </v>
      </c>
      <c r="G1" s="346" t="n">
        <f aca="false">Constants!G1</f>
        <v>0</v>
      </c>
      <c r="H1" s="346" t="str">
        <f aca="false">Constants!I1</f>
        <v> </v>
      </c>
    </row>
    <row r="2" customFormat="false" ht="13" hidden="true" customHeight="false" outlineLevel="0" collapsed="false">
      <c r="A2" s="346" t="str">
        <f aca="false">Constants!A2</f>
        <v>Start date:</v>
      </c>
      <c r="B2" s="346" t="n">
        <f aca="false">Constants!B2</f>
        <v>36526</v>
      </c>
      <c r="C2" s="346"/>
      <c r="D2" s="346" t="str">
        <f aca="false">Constants!D2</f>
        <v> </v>
      </c>
      <c r="E2" s="346" t="str">
        <f aca="false">Constants!E2</f>
        <v>Grades:</v>
      </c>
      <c r="F2" s="346" t="str">
        <f aca="false">Constants!F2</f>
        <v>AA</v>
      </c>
      <c r="G2" s="346" t="n">
        <f aca="false">Constants!G2</f>
        <v>1</v>
      </c>
      <c r="H2" s="346" t="n">
        <f aca="false">Constants!I2</f>
        <v>0</v>
      </c>
    </row>
    <row r="3" customFormat="false" ht="13" hidden="true" customHeight="false" outlineLevel="0" collapsed="false">
      <c r="A3" s="346" t="str">
        <f aca="false">Constants!A3</f>
        <v>End date:</v>
      </c>
      <c r="B3" s="346" t="n">
        <f aca="false">Constants!B3</f>
        <v>73051</v>
      </c>
      <c r="C3" s="346"/>
      <c r="D3" s="346" t="str">
        <f aca="false">Constants!D3</f>
        <v> </v>
      </c>
      <c r="E3" s="346" t="str">
        <f aca="false">Constants!E3</f>
        <v> </v>
      </c>
      <c r="F3" s="346" t="str">
        <f aca="false">Constants!F3</f>
        <v>A</v>
      </c>
      <c r="G3" s="346" t="n">
        <f aca="false">Constants!G3</f>
        <v>0.95</v>
      </c>
      <c r="H3" s="346" t="n">
        <f aca="false">Constants!I3</f>
        <v>0</v>
      </c>
    </row>
    <row r="4" customFormat="false" ht="13" hidden="true" customHeight="false" outlineLevel="0" collapsed="false">
      <c r="A4" s="346" t="str">
        <f aca="false">Constants!A4</f>
        <v>Phases:</v>
      </c>
      <c r="B4" s="346" t="str">
        <f aca="false">Constants!B4</f>
        <v>Analyze</v>
      </c>
      <c r="C4" s="346"/>
      <c r="D4" s="346" t="str">
        <f aca="false">Constants!D4</f>
        <v>Identifying customer needs</v>
      </c>
      <c r="E4" s="346" t="str">
        <f aca="false">Constants!E4</f>
        <v> </v>
      </c>
      <c r="F4" s="346" t="str">
        <f aca="false">Constants!F4</f>
        <v>AB</v>
      </c>
      <c r="G4" s="346" t="n">
        <f aca="false">Constants!G4</f>
        <v>0.9</v>
      </c>
      <c r="H4" s="346" t="n">
        <f aca="false">Constants!I4</f>
        <v>0</v>
      </c>
    </row>
    <row r="5" customFormat="false" ht="13" hidden="true" customHeight="false" outlineLevel="0" collapsed="false">
      <c r="A5" s="346" t="str">
        <f aca="false">Constants!A5</f>
        <v> </v>
      </c>
      <c r="B5" s="346" t="str">
        <f aca="false">Constants!B5</f>
        <v>Architect</v>
      </c>
      <c r="C5" s="346"/>
      <c r="D5" s="346" t="str">
        <f aca="false">Constants!D5</f>
        <v>High-level design</v>
      </c>
      <c r="E5" s="346" t="str">
        <f aca="false">Constants!E5</f>
        <v> </v>
      </c>
      <c r="F5" s="346" t="str">
        <f aca="false">Constants!F5</f>
        <v>B</v>
      </c>
      <c r="G5" s="346" t="n">
        <f aca="false">Constants!G5</f>
        <v>0.85</v>
      </c>
      <c r="H5" s="346" t="n">
        <f aca="false">Constants!I5</f>
        <v>0</v>
      </c>
    </row>
    <row r="6" customFormat="false" ht="13" hidden="true" customHeight="false" outlineLevel="0" collapsed="false">
      <c r="A6" s="346" t="str">
        <f aca="false">Constants!A6</f>
        <v> </v>
      </c>
      <c r="B6" s="346" t="str">
        <f aca="false">Constants!B6</f>
        <v>Plan project</v>
      </c>
      <c r="C6" s="346"/>
      <c r="D6" s="346" t="str">
        <f aca="false">Constants!D6</f>
        <v>Determine actions/effort for project duration</v>
      </c>
      <c r="E6" s="346" t="str">
        <f aca="false">Constants!E6</f>
        <v> </v>
      </c>
      <c r="F6" s="346" t="str">
        <f aca="false">Constants!F6</f>
        <v>BC</v>
      </c>
      <c r="G6" s="346" t="n">
        <f aca="false">Constants!G6</f>
        <v>0.8</v>
      </c>
      <c r="H6" s="346" t="n">
        <f aca="false">Constants!I6</f>
        <v>0</v>
      </c>
    </row>
    <row r="7" customFormat="false" ht="13" hidden="true" customHeight="false" outlineLevel="0" collapsed="false">
      <c r="A7" s="346" t="str">
        <f aca="false">Constants!A7</f>
        <v> </v>
      </c>
      <c r="B7" s="346" t="str">
        <f aca="false">Constants!B7</f>
        <v>Plan iteration</v>
      </c>
      <c r="C7" s="346"/>
      <c r="D7" s="346" t="str">
        <f aca="false">Constants!D7</f>
        <v>Determine actions/effort this iteration</v>
      </c>
      <c r="E7" s="346" t="str">
        <f aca="false">Constants!E7</f>
        <v> </v>
      </c>
      <c r="F7" s="346" t="str">
        <f aca="false">Constants!F7</f>
        <v>C</v>
      </c>
      <c r="G7" s="346" t="n">
        <f aca="false">Constants!G7</f>
        <v>0.75</v>
      </c>
      <c r="H7" s="346" t="n">
        <f aca="false">Constants!I7</f>
        <v>0</v>
      </c>
    </row>
    <row r="8" customFormat="false" ht="13" hidden="true" customHeight="false" outlineLevel="0" collapsed="false">
      <c r="A8" s="346" t="str">
        <f aca="false">Constants!A8</f>
        <v> </v>
      </c>
      <c r="B8" s="346" t="str">
        <f aca="false">Constants!B8</f>
        <v>Construct</v>
      </c>
      <c r="C8" s="346"/>
      <c r="D8" s="346" t="str">
        <f aca="false">Constants!D8</f>
        <v>Low-level design, coding, unit testing</v>
      </c>
      <c r="E8" s="346" t="str">
        <f aca="false">Constants!E8</f>
        <v> </v>
      </c>
      <c r="F8" s="346" t="str">
        <f aca="false">Constants!F8</f>
        <v>CD</v>
      </c>
      <c r="G8" s="346" t="n">
        <f aca="false">Constants!G8</f>
        <v>0.7</v>
      </c>
      <c r="H8" s="346" t="n">
        <f aca="false">Constants!H8</f>
        <v>44453</v>
      </c>
    </row>
    <row r="9" customFormat="false" ht="13" hidden="true" customHeight="false" outlineLevel="0" collapsed="false">
      <c r="A9" s="346" t="str">
        <f aca="false">Constants!A9</f>
        <v> </v>
      </c>
      <c r="B9" s="346" t="str">
        <f aca="false">Constants!B9</f>
        <v>Refactor</v>
      </c>
      <c r="C9" s="346"/>
      <c r="D9" s="346" t="str">
        <f aca="false">Constants!D9</f>
        <v>Restructure internal design</v>
      </c>
      <c r="E9" s="346" t="str">
        <f aca="false">Constants!E9</f>
        <v> </v>
      </c>
      <c r="F9" s="346" t="str">
        <f aca="false">Constants!F9</f>
        <v>D</v>
      </c>
      <c r="G9" s="346" t="n">
        <f aca="false">Constants!G9</f>
        <v>0.65</v>
      </c>
      <c r="H9" s="346" t="n">
        <f aca="false">Constants!H9</f>
        <v>44454</v>
      </c>
    </row>
    <row r="10" customFormat="false" ht="13" hidden="true" customHeight="false" outlineLevel="0" collapsed="false">
      <c r="A10" s="346" t="str">
        <f aca="false">Constants!A10</f>
        <v> </v>
      </c>
      <c r="B10" s="346" t="str">
        <f aca="false">Constants!B10</f>
        <v>Review</v>
      </c>
      <c r="C10" s="346"/>
      <c r="D10" s="346" t="str">
        <f aca="false">Constants!D10</f>
        <v>Examine test code for risk mitigation</v>
      </c>
      <c r="E10" s="346" t="str">
        <f aca="false">Constants!E10</f>
        <v> </v>
      </c>
      <c r="F10" s="346" t="str">
        <f aca="false">Constants!F10</f>
        <v>F</v>
      </c>
      <c r="G10" s="346" t="n">
        <f aca="false">Constants!G10</f>
        <v>0.5</v>
      </c>
      <c r="H10" s="346" t="n">
        <f aca="false">Constants!H10</f>
        <v>44455</v>
      </c>
    </row>
    <row r="11" customFormat="false" ht="13" hidden="true" customHeight="false" outlineLevel="0" collapsed="false">
      <c r="A11" s="346" t="str">
        <f aca="false">Constants!A11</f>
        <v> </v>
      </c>
      <c r="B11" s="346" t="str">
        <f aca="false">Constants!B11</f>
        <v>Integration test</v>
      </c>
      <c r="C11" s="346"/>
      <c r="D11" s="346" t="str">
        <f aca="false">Constants!D11</f>
        <v>End-to-end test of components to date</v>
      </c>
      <c r="E11" s="346" t="str">
        <f aca="false">Constants!E11</f>
        <v> </v>
      </c>
      <c r="F11" s="346" t="str">
        <f aca="false">Constants!F11</f>
        <v> </v>
      </c>
      <c r="G11" s="346" t="str">
        <f aca="false">Constants!G11</f>
        <v> </v>
      </c>
      <c r="H11" s="346" t="n">
        <f aca="false">Constants!H11</f>
        <v>44456</v>
      </c>
    </row>
    <row r="12" customFormat="false" ht="13" hidden="true" customHeight="false" outlineLevel="0" collapsed="false">
      <c r="A12" s="346" t="str">
        <f aca="false">Constants!A12</f>
        <v> </v>
      </c>
      <c r="B12" s="346" t="str">
        <f aca="false">Constants!B12</f>
        <v>Repattern</v>
      </c>
      <c r="C12" s="346"/>
      <c r="D12" s="346" t="str">
        <f aca="false">Constants!D12</f>
        <v>Restructure external design</v>
      </c>
      <c r="E12" s="346" t="str">
        <f aca="false">Constants!E12</f>
        <v> </v>
      </c>
      <c r="F12" s="346" t="str">
        <f aca="false">Constants!F12</f>
        <v> </v>
      </c>
      <c r="G12" s="346" t="str">
        <f aca="false">Constants!G12</f>
        <v> </v>
      </c>
      <c r="H12" s="346" t="n">
        <f aca="false">Constants!H12</f>
        <v>44457</v>
      </c>
    </row>
    <row r="13" customFormat="false" ht="13" hidden="true" customHeight="false" outlineLevel="0" collapsed="false">
      <c r="A13" s="346" t="str">
        <f aca="false">Constants!A13</f>
        <v> </v>
      </c>
      <c r="B13" s="346" t="str">
        <f aca="false">Constants!B13</f>
        <v>Postmortem</v>
      </c>
      <c r="C13" s="346"/>
      <c r="D13" s="346" t="str">
        <f aca="false">Constants!D13</f>
        <v>Capture post-development statistics</v>
      </c>
      <c r="E13" s="346" t="str">
        <f aca="false">Constants!E13</f>
        <v> </v>
      </c>
      <c r="F13" s="346" t="str">
        <f aca="false">Constants!F13</f>
        <v> </v>
      </c>
      <c r="G13" s="346" t="str">
        <f aca="false">Constants!G13</f>
        <v> </v>
      </c>
      <c r="H13" s="346" t="n">
        <f aca="false">Constants!H13</f>
        <v>44458</v>
      </c>
    </row>
    <row r="14" customFormat="false" ht="13" hidden="true" customHeight="false" outlineLevel="0" collapsed="false">
      <c r="A14" s="346" t="str">
        <f aca="false">Constants!A14</f>
        <v> </v>
      </c>
      <c r="B14" s="346" t="str">
        <f aca="false">Constants!B14</f>
        <v>Sandbox</v>
      </c>
      <c r="C14" s="346"/>
      <c r="D14" s="346" t="str">
        <f aca="false">Constants!D14</f>
        <v>Prove ideas, try concepts</v>
      </c>
      <c r="E14" s="346" t="str">
        <f aca="false">Constants!E14</f>
        <v> </v>
      </c>
      <c r="F14" s="346" t="str">
        <f aca="false">Constants!F14</f>
        <v> </v>
      </c>
      <c r="G14" s="346" t="str">
        <f aca="false">Constants!G14</f>
        <v> </v>
      </c>
      <c r="H14" s="346" t="n">
        <f aca="false">Constants!H14</f>
        <v>44459</v>
      </c>
    </row>
    <row r="15" customFormat="false" ht="13" hidden="true" customHeight="false" outlineLevel="0" collapsed="false">
      <c r="A15" s="346" t="str">
        <f aca="false">Constants!A15</f>
        <v> </v>
      </c>
      <c r="B15" s="346" t="str">
        <f aca="false">Constants!B15</f>
        <v> </v>
      </c>
      <c r="C15" s="346"/>
      <c r="D15" s="346" t="str">
        <f aca="false">Constants!C15</f>
        <v> </v>
      </c>
      <c r="E15" s="346" t="str">
        <f aca="false">Constants!D15</f>
        <v> </v>
      </c>
      <c r="F15" s="346" t="str">
        <f aca="false">Constants!E15</f>
        <v> </v>
      </c>
      <c r="G15" s="346" t="str">
        <f aca="false">Constants!F15</f>
        <v> </v>
      </c>
      <c r="H15" s="346" t="n">
        <f aca="false">Constants!H15</f>
        <v>44460</v>
      </c>
    </row>
    <row r="16" customFormat="false" ht="13" hidden="true" customHeight="false" outlineLevel="0" collapsed="false">
      <c r="A16" s="346" t="str">
        <f aca="false">Constants!A16</f>
        <v> </v>
      </c>
      <c r="B16" s="346" t="str">
        <f aca="false">Constants!B16</f>
        <v> </v>
      </c>
      <c r="C16" s="346"/>
      <c r="D16" s="346" t="str">
        <f aca="false">Constants!C16</f>
        <v> </v>
      </c>
      <c r="E16" s="346" t="str">
        <f aca="false">Constants!D16</f>
        <v> </v>
      </c>
      <c r="F16" s="346" t="str">
        <f aca="false">Constants!E16</f>
        <v> </v>
      </c>
      <c r="G16" s="346" t="str">
        <f aca="false">Constants!F16</f>
        <v> </v>
      </c>
      <c r="H16" s="346" t="n">
        <f aca="false">Constants!H16</f>
        <v>44461</v>
      </c>
    </row>
    <row r="17" customFormat="false" ht="13" hidden="true" customHeight="false" outlineLevel="0" collapsed="false">
      <c r="A17" s="346" t="str">
        <f aca="false">Constants!A17</f>
        <v> </v>
      </c>
      <c r="B17" s="346" t="str">
        <f aca="false">Constants!B17</f>
        <v> </v>
      </c>
      <c r="C17" s="346"/>
      <c r="D17" s="346" t="str">
        <f aca="false">Constants!C17</f>
        <v> </v>
      </c>
      <c r="E17" s="346" t="str">
        <f aca="false">Constants!D17</f>
        <v> </v>
      </c>
      <c r="F17" s="346" t="str">
        <f aca="false">Constants!E17</f>
        <v> </v>
      </c>
      <c r="G17" s="346" t="str">
        <f aca="false">Constants!F17</f>
        <v> </v>
      </c>
      <c r="H17" s="346" t="n">
        <f aca="false">Constants!H17</f>
        <v>44462</v>
      </c>
    </row>
    <row r="18" customFormat="false" ht="13" hidden="true" customHeight="false" outlineLevel="0" collapsed="false">
      <c r="A18" s="346" t="str">
        <f aca="false">Constants!A18</f>
        <v> </v>
      </c>
      <c r="B18" s="346" t="str">
        <f aca="false">Constants!B18</f>
        <v> </v>
      </c>
      <c r="C18" s="346"/>
      <c r="D18" s="346" t="str">
        <f aca="false">Constants!C18</f>
        <v> </v>
      </c>
      <c r="E18" s="346" t="str">
        <f aca="false">Constants!D18</f>
        <v> </v>
      </c>
      <c r="F18" s="346" t="str">
        <f aca="false">Constants!E18</f>
        <v> </v>
      </c>
      <c r="G18" s="346" t="str">
        <f aca="false">Constants!F18</f>
        <v> </v>
      </c>
      <c r="H18" s="346" t="e">
        <f aca="false">constants!#ref!</f>
        <v>#NAME?</v>
      </c>
    </row>
    <row r="19" customFormat="false" ht="13" hidden="true" customHeight="false" outlineLevel="0" collapsed="false">
      <c r="A19" s="346" t="str">
        <f aca="false">Constants!A19</f>
        <v>Defect Types:</v>
      </c>
      <c r="B19" s="346" t="str">
        <f aca="false">Constants!B19</f>
        <v>Requirements Change</v>
      </c>
      <c r="C19" s="346"/>
      <c r="D19" s="346" t="str">
        <f aca="false">Constants!C19</f>
        <v>Changes to requirements</v>
      </c>
      <c r="E19" s="346" t="str">
        <f aca="false">Constants!D19</f>
        <v>Iteration</v>
      </c>
      <c r="F19" s="346" t="str">
        <f aca="false">Constants!E19</f>
        <v>NA</v>
      </c>
      <c r="G19" s="346" t="str">
        <f aca="false">Constants!F19</f>
        <v>did not follow </v>
      </c>
      <c r="H19" s="346" t="e">
        <f aca="false">constants!#ref!</f>
        <v>#NAME?</v>
      </c>
    </row>
    <row r="20" customFormat="false" ht="13" hidden="true" customHeight="false" outlineLevel="0" collapsed="false">
      <c r="A20" s="346" t="str">
        <f aca="false">Constants!A20</f>
        <v> </v>
      </c>
      <c r="B20" s="346" t="str">
        <f aca="false">Constants!B20</f>
        <v>Requirements Clarification</v>
      </c>
      <c r="C20" s="346"/>
      <c r="D20" s="346" t="str">
        <f aca="false">Constants!C20</f>
        <v>Clarifications to requirements</v>
      </c>
      <c r="E20" s="346" t="str">
        <f aca="false">Constants!D20</f>
        <v> </v>
      </c>
      <c r="F20" s="346" t="n">
        <f aca="false">Constants!E20</f>
        <v>1</v>
      </c>
      <c r="G20" s="346" t="str">
        <f aca="false">Constants!F20</f>
        <v>very painful</v>
      </c>
      <c r="H20" s="346" t="e">
        <f aca="false">constants!#ref!</f>
        <v>#NAME?</v>
      </c>
    </row>
    <row r="21" customFormat="false" ht="13" hidden="true" customHeight="false" outlineLevel="0" collapsed="false">
      <c r="A21" s="346" t="str">
        <f aca="false">Constants!A21</f>
        <v> </v>
      </c>
      <c r="B21" s="346" t="str">
        <f aca="false">Constants!B21</f>
        <v>Product syntax</v>
      </c>
      <c r="C21" s="346"/>
      <c r="D21" s="346" t="str">
        <f aca="false">Constants!C21</f>
        <v>Syntax flaws in the deliverable product</v>
      </c>
      <c r="E21" s="346" t="str">
        <f aca="false">Constants!D21</f>
        <v> </v>
      </c>
      <c r="F21" s="346" t="n">
        <f aca="false">Constants!E21</f>
        <v>2</v>
      </c>
      <c r="G21" s="346" t="str">
        <f aca="false">Constants!F21</f>
        <v>painful</v>
      </c>
      <c r="H21" s="346" t="e">
        <f aca="false">constants!#ref!</f>
        <v>#NAME?</v>
      </c>
    </row>
    <row r="22" customFormat="false" ht="13" hidden="true" customHeight="false" outlineLevel="0" collapsed="false">
      <c r="A22" s="346" t="str">
        <f aca="false">Constants!A22</f>
        <v> </v>
      </c>
      <c r="B22" s="346" t="str">
        <f aca="false">Constants!B22</f>
        <v>Product logic</v>
      </c>
      <c r="C22" s="346"/>
      <c r="D22" s="346" t="str">
        <f aca="false">Constants!C22</f>
        <v>Logic flaws in the deliverable product</v>
      </c>
      <c r="E22" s="346" t="str">
        <f aca="false">Constants!D22</f>
        <v> </v>
      </c>
      <c r="F22" s="346" t="n">
        <f aca="false">Constants!E22</f>
        <v>3</v>
      </c>
      <c r="G22" s="346" t="str">
        <f aca="false">Constants!F22</f>
        <v>neutral</v>
      </c>
      <c r="H22" s="346" t="e">
        <f aca="false">constants!#ref!</f>
        <v>#NAME?</v>
      </c>
    </row>
    <row r="23" customFormat="false" ht="13" hidden="true" customHeight="false" outlineLevel="0" collapsed="false">
      <c r="A23" s="346" t="str">
        <f aca="false">Constants!A23</f>
        <v> </v>
      </c>
      <c r="B23" s="346" t="str">
        <f aca="false">Constants!B23</f>
        <v>Product interface</v>
      </c>
      <c r="C23" s="346"/>
      <c r="D23" s="346" t="str">
        <f aca="false">Constants!C23</f>
        <v>Flaws in the interface of a component of the deliverable product</v>
      </c>
      <c r="E23" s="346" t="str">
        <f aca="false">Constants!D23</f>
        <v> </v>
      </c>
      <c r="F23" s="346" t="n">
        <f aca="false">Constants!E23</f>
        <v>4</v>
      </c>
      <c r="G23" s="346" t="str">
        <f aca="false">Constants!F23</f>
        <v>helpful</v>
      </c>
      <c r="H23" s="346" t="e">
        <f aca="false">constants!#ref!</f>
        <v>#NAME?</v>
      </c>
    </row>
    <row r="24" customFormat="false" ht="13" hidden="true" customHeight="false" outlineLevel="0" collapsed="false">
      <c r="A24" s="346" t="str">
        <f aca="false">Constants!A24</f>
        <v> </v>
      </c>
      <c r="B24" s="346" t="str">
        <f aca="false">Constants!B24</f>
        <v>Product checking</v>
      </c>
      <c r="C24" s="346"/>
      <c r="D24" s="346" t="str">
        <f aca="false">Constants!C24</f>
        <v>Flaws with boundary/type checking within a component of the deliverable product</v>
      </c>
      <c r="E24" s="346" t="str">
        <f aca="false">Constants!D24</f>
        <v> </v>
      </c>
      <c r="F24" s="346" t="n">
        <f aca="false">Constants!E24</f>
        <v>5</v>
      </c>
      <c r="G24" s="346" t="str">
        <f aca="false">Constants!F24</f>
        <v>very helpful</v>
      </c>
      <c r="H24" s="346" t="e">
        <f aca="false">constants!#ref!</f>
        <v>#NAME?</v>
      </c>
    </row>
    <row r="25" customFormat="false" ht="13" hidden="true" customHeight="false" outlineLevel="0" collapsed="false">
      <c r="A25" s="346" t="str">
        <f aca="false">Constants!A25</f>
        <v> </v>
      </c>
      <c r="B25" s="346" t="str">
        <f aca="false">Constants!B25</f>
        <v>Test syntax</v>
      </c>
      <c r="C25" s="346"/>
      <c r="D25" s="346" t="str">
        <f aca="false">Constants!C25</f>
        <v>Syntax flaws in the test code </v>
      </c>
      <c r="E25" s="346" t="str">
        <f aca="false">Constants!D25</f>
        <v> </v>
      </c>
      <c r="F25" s="346" t="n">
        <f aca="false">Constants!E25</f>
        <v>6</v>
      </c>
      <c r="G25" s="346" t="str">
        <f aca="false">Constants!F25</f>
        <v> </v>
      </c>
      <c r="H25" s="346" t="e">
        <f aca="false">constants!#ref!</f>
        <v>#NAME?</v>
      </c>
    </row>
    <row r="26" customFormat="false" ht="13" hidden="true" customHeight="false" outlineLevel="0" collapsed="false">
      <c r="A26" s="346" t="str">
        <f aca="false">Constants!A26</f>
        <v> </v>
      </c>
      <c r="B26" s="346" t="str">
        <f aca="false">Constants!B26</f>
        <v>Test logic</v>
      </c>
      <c r="C26" s="346"/>
      <c r="D26" s="346" t="str">
        <f aca="false">Constants!C26</f>
        <v>Logic flaws in the test code</v>
      </c>
      <c r="E26" s="346" t="str">
        <f aca="false">Constants!D26</f>
        <v> </v>
      </c>
      <c r="F26" s="346" t="n">
        <f aca="false">Constants!E26</f>
        <v>7</v>
      </c>
      <c r="G26" s="346" t="str">
        <f aca="false">Constants!F26</f>
        <v> </v>
      </c>
      <c r="H26" s="346" t="e">
        <f aca="false">constants!#ref!</f>
        <v>#NAME?</v>
      </c>
    </row>
    <row r="27" customFormat="false" ht="13" hidden="true" customHeight="false" outlineLevel="0" collapsed="false">
      <c r="A27" s="346" t="str">
        <f aca="false">Constants!A27</f>
        <v> </v>
      </c>
      <c r="B27" s="346" t="str">
        <f aca="false">Constants!B27</f>
        <v>Test interface</v>
      </c>
      <c r="C27" s="346"/>
      <c r="D27" s="346" t="str">
        <f aca="false">Constants!C27</f>
        <v>Flaws in the interface of a component of the test code</v>
      </c>
      <c r="E27" s="346" t="str">
        <f aca="false">Constants!D27</f>
        <v> </v>
      </c>
      <c r="F27" s="346" t="n">
        <f aca="false">Constants!E27</f>
        <v>8</v>
      </c>
      <c r="G27" s="346" t="str">
        <f aca="false">Constants!F27</f>
        <v> </v>
      </c>
      <c r="H27" s="346" t="e">
        <f aca="false">constants!#ref!</f>
        <v>#NAME?</v>
      </c>
    </row>
    <row r="28" customFormat="false" ht="13" hidden="true" customHeight="false" outlineLevel="0" collapsed="false">
      <c r="A28" s="346" t="str">
        <f aca="false">Constants!A28</f>
        <v> </v>
      </c>
      <c r="B28" s="346" t="str">
        <f aca="false">Constants!B28</f>
        <v>Test checking</v>
      </c>
      <c r="C28" s="346"/>
      <c r="D28" s="346" t="str">
        <f aca="false">Constants!C28</f>
        <v>Flaws with boundary/type checking within a component of the test code</v>
      </c>
      <c r="E28" s="346" t="str">
        <f aca="false">Constants!D28</f>
        <v> </v>
      </c>
      <c r="F28" s="346" t="n">
        <f aca="false">Constants!E28</f>
        <v>9</v>
      </c>
      <c r="G28" s="346" t="str">
        <f aca="false">Constants!F28</f>
        <v> </v>
      </c>
      <c r="H28" s="346" t="e">
        <f aca="false">constants!#ref!</f>
        <v>#NAME?</v>
      </c>
    </row>
    <row r="29" customFormat="false" ht="13" hidden="true" customHeight="false" outlineLevel="0" collapsed="false">
      <c r="A29" s="346" t="str">
        <f aca="false">Constants!A29</f>
        <v> </v>
      </c>
      <c r="B29" s="346" t="str">
        <f aca="false">Constants!B29</f>
        <v>Bad Smell</v>
      </c>
      <c r="C29" s="346"/>
      <c r="D29" s="346" t="str">
        <f aca="false">Constants!C29</f>
        <v>Refactoring changes (please note the bad smell in the defect description)</v>
      </c>
      <c r="E29" s="346" t="str">
        <f aca="false">Constants!D29</f>
        <v> </v>
      </c>
      <c r="F29" s="346" t="n">
        <f aca="false">Constants!E29</f>
        <v>10</v>
      </c>
      <c r="G29" s="346" t="n">
        <f aca="false">Constants!F29</f>
        <v>0</v>
      </c>
      <c r="H29" s="346" t="e">
        <f aca="false">constants!#ref!</f>
        <v>#NAME?</v>
      </c>
    </row>
    <row r="30" customFormat="false" ht="13" hidden="true" customHeight="false" outlineLevel="0" collapsed="false">
      <c r="A30" s="346" t="str">
        <f aca="false">Constants!A30</f>
        <v>Y/N:</v>
      </c>
      <c r="B30" s="346" t="str">
        <f aca="false">Constants!B30</f>
        <v>Yes</v>
      </c>
      <c r="C30" s="346"/>
      <c r="D30" s="346" t="str">
        <f aca="false">Constants!C30</f>
        <v> </v>
      </c>
      <c r="E30" s="346" t="str">
        <f aca="false">Constants!D30</f>
        <v> </v>
      </c>
      <c r="F30" s="346" t="str">
        <f aca="false">Constants!E30</f>
        <v>Passed</v>
      </c>
      <c r="G30" s="346" t="n">
        <f aca="false">Constants!F30</f>
        <v>0</v>
      </c>
      <c r="H30" s="346" t="e">
        <f aca="false">constants!#ref!</f>
        <v>#NAME?</v>
      </c>
    </row>
    <row r="31" s="26" customFormat="true" ht="13" hidden="true" customHeight="false" outlineLevel="0" collapsed="false">
      <c r="A31" s="346" t="str">
        <f aca="false">Constants!A31</f>
        <v> </v>
      </c>
      <c r="B31" s="346" t="str">
        <f aca="false">Constants!B31</f>
        <v>No</v>
      </c>
      <c r="C31" s="346"/>
      <c r="D31" s="346" t="str">
        <f aca="false">Constants!C31</f>
        <v> </v>
      </c>
      <c r="E31" s="346" t="str">
        <f aca="false">Constants!D31</f>
        <v> </v>
      </c>
      <c r="F31" s="346" t="str">
        <f aca="false">Constants!E31</f>
        <v>Passed with issues</v>
      </c>
      <c r="G31" s="346" t="n">
        <f aca="false">Constants!F31</f>
        <v>0</v>
      </c>
      <c r="H31" s="346" t="n">
        <f aca="false">Constants!H31</f>
        <v>44476</v>
      </c>
    </row>
    <row r="32" customFormat="false" ht="13" hidden="true" customHeight="false" outlineLevel="0" collapsed="false">
      <c r="A32" s="346" t="str">
        <f aca="false">Constants!A32</f>
        <v>Proxy Types:</v>
      </c>
      <c r="B32" s="346" t="str">
        <f aca="false">Constants!B32</f>
        <v>-</v>
      </c>
      <c r="C32" s="346"/>
      <c r="D32" s="346" t="str">
        <f aca="false">Constants!C32</f>
        <v> </v>
      </c>
      <c r="E32" s="346" t="str">
        <f aca="false">Constants!D32</f>
        <v> </v>
      </c>
      <c r="F32" s="346" t="str">
        <f aca="false">Constants!E32</f>
        <v>Failed</v>
      </c>
      <c r="G32" s="346" t="str">
        <f aca="false">Constants!F32</f>
        <v>Base</v>
      </c>
      <c r="H32" s="346" t="n">
        <f aca="false">Constants!H32</f>
        <v>44477</v>
      </c>
    </row>
    <row r="33" customFormat="false" ht="13" hidden="true" customHeight="false" outlineLevel="0" collapsed="false">
      <c r="A33" s="346" t="str">
        <f aca="false">Constants!A33</f>
        <v> </v>
      </c>
      <c r="B33" s="346" t="str">
        <f aca="false">Constants!B33</f>
        <v>Calculation</v>
      </c>
      <c r="C33" s="346"/>
      <c r="D33" s="346" t="str">
        <f aca="false">Constants!C33</f>
        <v> </v>
      </c>
      <c r="E33" s="346" t="str">
        <f aca="false">Constants!D33</f>
        <v> </v>
      </c>
      <c r="F33" s="346" t="str">
        <f aca="false">Constants!E33</f>
        <v>Not tested</v>
      </c>
      <c r="G33" s="346" t="str">
        <f aca="false">Constants!F33</f>
        <v>New</v>
      </c>
      <c r="H33" s="346" t="n">
        <f aca="false">Constants!H33</f>
        <v>44478</v>
      </c>
    </row>
    <row r="34" customFormat="false" ht="13" hidden="true" customHeight="false" outlineLevel="0" collapsed="false">
      <c r="A34" s="346" t="str">
        <f aca="false">Constants!A34</f>
        <v> </v>
      </c>
      <c r="B34" s="346" t="str">
        <f aca="false">Constants!B34</f>
        <v>Data</v>
      </c>
      <c r="C34" s="346"/>
      <c r="D34" s="346" t="str">
        <f aca="false">Constants!C34</f>
        <v> </v>
      </c>
      <c r="E34" s="346" t="str">
        <f aca="false">Constants!D34</f>
        <v> </v>
      </c>
      <c r="F34" s="346" t="str">
        <f aca="false">Constants!E34</f>
        <v>Not applicable</v>
      </c>
      <c r="G34" s="346" t="str">
        <f aca="false">Constants!F34</f>
        <v>Reusable</v>
      </c>
      <c r="H34" s="346" t="n">
        <f aca="false">Constants!H34</f>
        <v>44479</v>
      </c>
    </row>
    <row r="35" customFormat="false" ht="13" hidden="true" customHeight="false" outlineLevel="0" collapsed="false">
      <c r="A35" s="346" t="str">
        <f aca="false">Constants!A35</f>
        <v> </v>
      </c>
      <c r="B35" s="346" t="str">
        <f aca="false">Constants!B35</f>
        <v>I/O</v>
      </c>
      <c r="C35" s="346"/>
      <c r="D35" s="346" t="str">
        <f aca="false">Constants!C35</f>
        <v> </v>
      </c>
      <c r="E35" s="346" t="str">
        <f aca="false">Constants!D35</f>
        <v> </v>
      </c>
      <c r="F35" s="346" t="str">
        <f aca="false">Constants!E35</f>
        <v> </v>
      </c>
      <c r="G35" s="346" t="str">
        <f aca="false">Constants!F35</f>
        <v> </v>
      </c>
      <c r="H35" s="346" t="n">
        <f aca="false">Constants!H35</f>
        <v>44480</v>
      </c>
    </row>
    <row r="36" customFormat="false" ht="13" hidden="true" customHeight="false" outlineLevel="0" collapsed="false">
      <c r="A36" s="346" t="str">
        <f aca="false">Constants!A36</f>
        <v> </v>
      </c>
      <c r="B36" s="346" t="str">
        <f aca="false">Constants!B36</f>
        <v>Logic</v>
      </c>
      <c r="C36" s="346"/>
      <c r="D36" s="346" t="str">
        <f aca="false">Constants!C36</f>
        <v> </v>
      </c>
      <c r="E36" s="346" t="str">
        <f aca="false">Constants!D36</f>
        <v> </v>
      </c>
      <c r="F36" s="346" t="str">
        <f aca="false">Constants!E36</f>
        <v> </v>
      </c>
      <c r="G36" s="346" t="str">
        <f aca="false">Constants!F36</f>
        <v> </v>
      </c>
      <c r="H36" s="346" t="n">
        <f aca="false">Constants!H36</f>
        <v>44481</v>
      </c>
    </row>
    <row r="37" customFormat="false" ht="13" hidden="true" customHeight="false" outlineLevel="0" collapsed="false">
      <c r="A37" s="346" t="str">
        <f aca="false">Constants!A37</f>
        <v> </v>
      </c>
      <c r="B37" s="346" t="str">
        <f aca="false">Constants!B37</f>
        <v> </v>
      </c>
      <c r="C37" s="346"/>
      <c r="D37" s="346" t="str">
        <f aca="false">Constants!C37</f>
        <v> </v>
      </c>
      <c r="E37" s="346" t="str">
        <f aca="false">Constants!D37</f>
        <v> </v>
      </c>
      <c r="F37" s="346" t="str">
        <f aca="false">Constants!E37</f>
        <v> </v>
      </c>
      <c r="G37" s="346" t="str">
        <f aca="false">Constants!F37</f>
        <v> </v>
      </c>
      <c r="H37" s="346" t="n">
        <f aca="false">Constants!H37</f>
        <v>44482</v>
      </c>
    </row>
    <row r="38" customFormat="false" ht="13" hidden="true" customHeight="false" outlineLevel="0" collapsed="false">
      <c r="A38" s="346" t="str">
        <f aca="false">Constants!A38</f>
        <v>Sizes:</v>
      </c>
      <c r="B38" s="346" t="str">
        <f aca="false">Constants!B38</f>
        <v>VS</v>
      </c>
      <c r="C38" s="346"/>
      <c r="D38" s="346" t="str">
        <f aca="false">Constants!C38</f>
        <v>S</v>
      </c>
      <c r="E38" s="346" t="str">
        <f aca="false">Constants!D38</f>
        <v>M</v>
      </c>
      <c r="F38" s="346" t="str">
        <f aca="false">Constants!E38</f>
        <v>L</v>
      </c>
      <c r="G38" s="346" t="str">
        <f aca="false">Constants!F38</f>
        <v>VL</v>
      </c>
      <c r="H38" s="346" t="str">
        <f aca="false">Constants!G38</f>
        <v>VS</v>
      </c>
    </row>
    <row r="39" customFormat="false" ht="13" hidden="true" customHeight="false" outlineLevel="0" collapsed="false">
      <c r="A39" s="346" t="str">
        <f aca="false">Constants!A39</f>
        <v>upper</v>
      </c>
      <c r="B39" s="346" t="n">
        <f aca="false">Constants!B39</f>
        <v>-1.5</v>
      </c>
      <c r="C39" s="346"/>
      <c r="D39" s="346" t="n">
        <f aca="false">Constants!C39</f>
        <v>-0.5</v>
      </c>
      <c r="E39" s="346" t="n">
        <f aca="false">Constants!D39</f>
        <v>0.5</v>
      </c>
      <c r="F39" s="346" t="n">
        <f aca="false">Constants!E39</f>
        <v>1.5</v>
      </c>
      <c r="G39" s="346" t="n">
        <f aca="false">Constants!F39</f>
        <v>99999</v>
      </c>
      <c r="H39" s="346" t="str">
        <f aca="false">Constants!G39</f>
        <v>S</v>
      </c>
    </row>
    <row r="40" customFormat="false" ht="13" hidden="true" customHeight="false" outlineLevel="0" collapsed="false">
      <c r="A40" s="346" t="str">
        <f aca="false">Constants!A40</f>
        <v>mid</v>
      </c>
      <c r="B40" s="346" t="n">
        <f aca="false">Constants!B40</f>
        <v>-2</v>
      </c>
      <c r="C40" s="346"/>
      <c r="D40" s="346" t="n">
        <f aca="false">Constants!C40</f>
        <v>-1</v>
      </c>
      <c r="E40" s="346" t="n">
        <f aca="false">Constants!D40</f>
        <v>0</v>
      </c>
      <c r="F40" s="346" t="n">
        <f aca="false">Constants!E40</f>
        <v>1</v>
      </c>
      <c r="G40" s="346" t="n">
        <f aca="false">Constants!F40</f>
        <v>2</v>
      </c>
      <c r="H40" s="346" t="str">
        <f aca="false">Constants!G40</f>
        <v>M</v>
      </c>
    </row>
    <row r="41" customFormat="false" ht="13" hidden="true" customHeight="false" outlineLevel="0" collapsed="false">
      <c r="A41" s="346" t="str">
        <f aca="false">Constants!A41</f>
        <v>lower</v>
      </c>
      <c r="B41" s="346" t="n">
        <f aca="false">Constants!B41</f>
        <v>0</v>
      </c>
      <c r="C41" s="346"/>
      <c r="D41" s="346" t="n">
        <f aca="false">Constants!C41</f>
        <v>-1.5</v>
      </c>
      <c r="E41" s="346" t="n">
        <f aca="false">Constants!D41</f>
        <v>-0.5</v>
      </c>
      <c r="F41" s="346" t="n">
        <f aca="false">Constants!E41</f>
        <v>0.5</v>
      </c>
      <c r="G41" s="346" t="n">
        <f aca="false">Constants!F41</f>
        <v>1.5</v>
      </c>
      <c r="H41" s="346" t="str">
        <f aca="false">Constants!G41</f>
        <v>L</v>
      </c>
    </row>
    <row r="42" customFormat="false" ht="9" hidden="false" customHeight="true" outlineLevel="0" collapsed="false">
      <c r="A42" s="346" t="str">
        <f aca="false">Constants!A42</f>
        <v> </v>
      </c>
      <c r="B42" s="346" t="n">
        <f aca="false">Constants!B42</f>
        <v>0</v>
      </c>
      <c r="C42" s="346"/>
      <c r="D42" s="346" t="n">
        <f aca="false">Constants!C42</f>
        <v>0</v>
      </c>
      <c r="E42" s="346" t="n">
        <f aca="false">Constants!D42</f>
        <v>0</v>
      </c>
      <c r="F42" s="346" t="n">
        <f aca="false">Constants!E42</f>
        <v>0</v>
      </c>
      <c r="G42" s="346" t="str">
        <f aca="false">Constants!F42</f>
        <v> </v>
      </c>
      <c r="H42" s="346" t="str">
        <f aca="false">Constants!G42</f>
        <v>VL</v>
      </c>
    </row>
    <row r="43" customFormat="false" ht="20" hidden="false" customHeight="false" outlineLevel="0" collapsed="false">
      <c r="A43" s="230" t="s">
        <v>502</v>
      </c>
      <c r="B43" s="230"/>
      <c r="C43" s="237"/>
      <c r="D43" s="237"/>
      <c r="E43" s="237"/>
      <c r="F43" s="237"/>
      <c r="G43" s="237"/>
    </row>
    <row r="44" customFormat="false" ht="54" hidden="false" customHeight="true" outlineLevel="0" collapsed="false">
      <c r="A44" s="347" t="s">
        <v>503</v>
      </c>
      <c r="B44" s="347"/>
      <c r="C44" s="347"/>
      <c r="D44" s="347"/>
      <c r="E44" s="347"/>
      <c r="F44" s="347"/>
      <c r="G44" s="237"/>
    </row>
    <row r="45" customFormat="false" ht="17" hidden="true" customHeight="true" outlineLevel="0" collapsed="false">
      <c r="A45" s="348" t="s">
        <v>504</v>
      </c>
      <c r="B45" s="348"/>
      <c r="C45" s="348"/>
      <c r="D45" s="348"/>
      <c r="E45" s="348"/>
      <c r="F45" s="348"/>
      <c r="G45" s="237"/>
    </row>
    <row r="46" customFormat="false" ht="17" hidden="true" customHeight="true" outlineLevel="0" collapsed="false">
      <c r="A46" s="349" t="str">
        <f aca="false">'Customer Needs'!E26</f>
        <v>op=create</v>
      </c>
      <c r="B46" s="348"/>
      <c r="C46" s="348"/>
      <c r="D46" s="348"/>
      <c r="E46" s="348"/>
      <c r="F46" s="348"/>
      <c r="G46" s="237"/>
    </row>
    <row r="47" customFormat="false" ht="16" hidden="true" customHeight="true" outlineLevel="0" collapsed="false">
      <c r="A47" s="349" t="str">
        <f aca="false">'Customer Needs'!E27</f>
        <v>op=insert</v>
      </c>
      <c r="B47" s="4"/>
      <c r="C47" s="4"/>
    </row>
    <row r="48" customFormat="false" ht="16" hidden="true" customHeight="true" outlineLevel="0" collapsed="false">
      <c r="A48" s="349" t="str">
        <f aca="false">'Customer Needs'!E28</f>
        <v>op=status</v>
      </c>
      <c r="B48" s="4"/>
      <c r="C48" s="4"/>
    </row>
    <row r="49" customFormat="false" ht="16" hidden="true" customHeight="true" outlineLevel="0" collapsed="false">
      <c r="A49" s="349" t="str">
        <f aca="false">'Customer Needs'!E30</f>
        <v>op=solve</v>
      </c>
      <c r="B49" s="4"/>
      <c r="C49" s="4"/>
    </row>
    <row r="50" customFormat="false" ht="16" hidden="true" customHeight="true" outlineLevel="0" collapsed="false">
      <c r="A50" s="349" t="str">
        <f aca="false">'Customer Needs'!E31</f>
        <v>op=info</v>
      </c>
      <c r="B50" s="4"/>
      <c r="C50" s="4"/>
    </row>
    <row r="51" s="352" customFormat="true" ht="30" hidden="false" customHeight="true" outlineLevel="0" collapsed="false">
      <c r="A51" s="350" t="s">
        <v>505</v>
      </c>
      <c r="B51" s="350" t="s">
        <v>506</v>
      </c>
      <c r="C51" s="350" t="s">
        <v>507</v>
      </c>
      <c r="D51" s="350" t="s">
        <v>508</v>
      </c>
      <c r="E51" s="350"/>
      <c r="F51" s="351" t="s">
        <v>509</v>
      </c>
      <c r="G51" s="351" t="s">
        <v>510</v>
      </c>
    </row>
    <row r="52" s="352" customFormat="true" ht="58" hidden="false" customHeight="true" outlineLevel="0" collapsed="false">
      <c r="A52" s="353" t="s">
        <v>165</v>
      </c>
      <c r="B52" s="353" t="s">
        <v>511</v>
      </c>
      <c r="C52" s="353" t="s">
        <v>140</v>
      </c>
      <c r="D52" s="353" t="s">
        <v>512</v>
      </c>
      <c r="E52" s="354"/>
      <c r="F52" s="355"/>
      <c r="G52" s="356"/>
    </row>
    <row r="53" s="352" customFormat="true" ht="84" hidden="false" customHeight="true" outlineLevel="0" collapsed="false">
      <c r="A53" s="353" t="s">
        <v>165</v>
      </c>
      <c r="B53" s="353" t="s">
        <v>513</v>
      </c>
      <c r="C53" s="353" t="s">
        <v>514</v>
      </c>
      <c r="D53" s="353" t="str">
        <f aca="false">_xlfn.CONCAT("grid = ",'Supporting Information'!V72, " AND ", "status = 'ok'", " AND the length of the value of integrity = 8  AND the value of integrity is a substring of ",'Supporting Information'!V83:AE83)</f>
        <v>grid = [0,-6,0,0,0,0,0,-5,-9,-9,-3,0,-4,-8,0,0,0,0,0,0,0,0,0,-7,-3,0,0,0,-5,0,0,-1,0,0,-4,-6,0,0,0,0,0,-6,0,-9,0,0,-8,-1,-2,0,0,0,0,0,0,0,0,0,-7,0,0,0,0,-8,0,-4,0,0,-1,0,0,0,0,-9,0,0,0,0,0,0,0,0,0,0,0,-7,0,-5,-8,0,0,0,-2,0,0,0,-6,-1,0] AND status = 'ok' AND the length of the value of integrity = 8  AND the value of integrity is a substring of 6fcd71ef7722e7573d2f607a35cfa48f72b03c4cea135ac31f7ef73a58e50a8a</v>
      </c>
      <c r="E53" s="354"/>
      <c r="F53" s="355"/>
      <c r="G53" s="356"/>
    </row>
    <row r="54" s="352" customFormat="true" ht="87" hidden="false" customHeight="true" outlineLevel="0" collapsed="false">
      <c r="A54" s="353" t="s">
        <v>165</v>
      </c>
      <c r="B54" s="353" t="s">
        <v>515</v>
      </c>
      <c r="C54" s="353" t="s">
        <v>140</v>
      </c>
      <c r="D54" s="353" t="str">
        <f aca="false">_xlfn.CONCAT("grid = ",'Supporting Information'!V51, " AND ", "status = 'ok'", " AND the length of the value of integrity = 8  AND the value of integrity is a substring of ",'Supporting Information'!V62)</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4" s="354"/>
      <c r="F54" s="355"/>
      <c r="G54" s="356"/>
    </row>
    <row r="55" s="352" customFormat="true" ht="86" hidden="false" customHeight="true" outlineLevel="0" collapsed="false">
      <c r="A55" s="353" t="s">
        <v>165</v>
      </c>
      <c r="B55" s="353" t="s">
        <v>516</v>
      </c>
      <c r="C55" s="353" t="s">
        <v>517</v>
      </c>
      <c r="D55" s="353" t="str">
        <f aca="false">_xlfn.CONCAT("grid = ",'Supporting Information'!V93:AD94, " AND ", "status = 'ok'", " AND the length of the value of integrity = 8  AND the value of integrity is a substring of ",'Supporting Information'!V104)</f>
        <v>grid = [0,0,0,0,-6,0,0,0,0,0,0,0,-4,0,-9,0,0,0,0,0,-9,-7,0,-5,-1,0,0,0,-5,-2,0,-7,0,-8,-9,0,-9,0,0,-5,0,-2,0,0,-4,0,-8,-3,0,-4,0,-7,-2,0,0,0,-1,-2,0,-8,0,0,0,0,0,0,-6,0,-4,0,0,0,0,0,0,0,-5,0,0,0,0,0,-9,-8,-2,0,0,0,-4,-3,0,0,-7,0,0,0,0,0,0] AND status = 'ok' AND the length of the value of integrity = 8  AND the value of integrity is a substring of eb572835ffe2015c731057f94d46fa77430ad6fd332abb0d7dd39d5f2ccadea9</v>
      </c>
      <c r="E55" s="354"/>
      <c r="F55" s="355"/>
      <c r="G55" s="356"/>
    </row>
    <row r="56" s="352" customFormat="true" ht="90" hidden="false" customHeight="true" outlineLevel="0" collapsed="false">
      <c r="A56" s="353" t="s">
        <v>165</v>
      </c>
      <c r="B56" s="353" t="s">
        <v>518</v>
      </c>
      <c r="C56" s="353" t="s">
        <v>519</v>
      </c>
      <c r="D56" s="353" t="str">
        <f aca="false">D54</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6" s="354"/>
      <c r="F56" s="355"/>
      <c r="G56" s="356"/>
    </row>
    <row r="57" s="352" customFormat="true" ht="88" hidden="false" customHeight="true" outlineLevel="0" collapsed="false">
      <c r="A57" s="353" t="s">
        <v>165</v>
      </c>
      <c r="B57" s="353" t="s">
        <v>520</v>
      </c>
      <c r="C57" s="353" t="s">
        <v>205</v>
      </c>
      <c r="D57" s="353" t="str">
        <f aca="false">D56</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7" s="354"/>
      <c r="F57" s="355"/>
      <c r="G57" s="356"/>
    </row>
    <row r="58" s="352" customFormat="true" ht="99" hidden="false" customHeight="true" outlineLevel="0" collapsed="false">
      <c r="A58" s="353" t="s">
        <v>165</v>
      </c>
      <c r="B58" s="353" t="s">
        <v>521</v>
      </c>
      <c r="C58" s="353" t="s">
        <v>522</v>
      </c>
      <c r="D58" s="353" t="str">
        <f aca="false">D57</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8" s="354"/>
      <c r="F58" s="355"/>
      <c r="G58" s="356"/>
    </row>
    <row r="59" s="352" customFormat="true" ht="103" hidden="false" customHeight="true" outlineLevel="0" collapsed="false">
      <c r="A59" s="353" t="s">
        <v>165</v>
      </c>
      <c r="B59" s="353" t="s">
        <v>523</v>
      </c>
      <c r="C59" s="353" t="s">
        <v>524</v>
      </c>
      <c r="D59" s="353" t="str">
        <f aca="false">D58</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9" s="354"/>
      <c r="F59" s="355"/>
      <c r="G59" s="356"/>
    </row>
    <row r="60" s="352" customFormat="true" ht="69" hidden="false" customHeight="true" outlineLevel="0" collapsed="false">
      <c r="A60" s="353" t="s">
        <v>165</v>
      </c>
      <c r="B60" s="353" t="s">
        <v>525</v>
      </c>
      <c r="C60" s="353" t="s">
        <v>526</v>
      </c>
      <c r="D60" s="353" t="str">
        <f aca="false">_xlfn.CONCAT("All possible eight-character substrings of ",'Supporting Information'!V62, "  appear a statistically equal number of times")</f>
        <v>All possible eight-character substrings of 5a3f0c31993d46bcb2ab5f3e8318e734231ee8bdb26cba545fadd7b1732888cd  appear a statistically equal number of times</v>
      </c>
      <c r="E60" s="354"/>
      <c r="F60" s="355"/>
      <c r="G60" s="356"/>
    </row>
    <row r="61" s="352" customFormat="true" ht="30" hidden="false" customHeight="true" outlineLevel="0" collapsed="false">
      <c r="A61" s="353" t="s">
        <v>165</v>
      </c>
      <c r="B61" s="353" t="s">
        <v>527</v>
      </c>
      <c r="C61" s="353" t="s">
        <v>140</v>
      </c>
      <c r="D61" s="353" t="s">
        <v>528</v>
      </c>
      <c r="E61" s="354"/>
      <c r="F61" s="355"/>
      <c r="G61" s="356"/>
      <c r="K61" s="357"/>
    </row>
    <row r="62" s="352" customFormat="true" ht="42" hidden="false" customHeight="true" outlineLevel="0" collapsed="false">
      <c r="A62" s="353" t="s">
        <v>165</v>
      </c>
      <c r="B62" s="353" t="s">
        <v>529</v>
      </c>
      <c r="C62" s="353" t="s">
        <v>530</v>
      </c>
      <c r="D62" s="353" t="s">
        <v>531</v>
      </c>
      <c r="E62" s="354"/>
      <c r="F62" s="355"/>
      <c r="G62" s="356"/>
    </row>
    <row r="63" s="352" customFormat="true" ht="42" hidden="false" customHeight="true" outlineLevel="0" collapsed="false">
      <c r="A63" s="353" t="s">
        <v>165</v>
      </c>
      <c r="B63" s="353" t="s">
        <v>532</v>
      </c>
      <c r="C63" s="353" t="s">
        <v>533</v>
      </c>
      <c r="D63" s="353" t="s">
        <v>531</v>
      </c>
      <c r="E63" s="354"/>
      <c r="F63" s="355"/>
      <c r="G63" s="356"/>
    </row>
    <row r="64" s="352" customFormat="true" ht="42" hidden="false" customHeight="true" outlineLevel="0" collapsed="false">
      <c r="A64" s="353" t="s">
        <v>165</v>
      </c>
      <c r="B64" s="353" t="s">
        <v>534</v>
      </c>
      <c r="C64" s="353" t="s">
        <v>535</v>
      </c>
      <c r="D64" s="353" t="s">
        <v>531</v>
      </c>
      <c r="E64" s="354"/>
      <c r="F64" s="355"/>
      <c r="G64" s="356"/>
    </row>
    <row r="65" s="352" customFormat="true" ht="42" hidden="false" customHeight="true" outlineLevel="0" collapsed="false">
      <c r="A65" s="353" t="s">
        <v>165</v>
      </c>
      <c r="B65" s="353" t="s">
        <v>536</v>
      </c>
      <c r="C65" s="353" t="s">
        <v>537</v>
      </c>
      <c r="D65" s="353" t="s">
        <v>531</v>
      </c>
      <c r="E65" s="354"/>
      <c r="F65" s="355"/>
      <c r="G65" s="356"/>
    </row>
    <row r="66" s="352" customFormat="true" ht="42" hidden="false" customHeight="true" outlineLevel="0" collapsed="false">
      <c r="A66" s="358"/>
      <c r="B66" s="358"/>
      <c r="C66" s="358"/>
      <c r="D66" s="358"/>
      <c r="E66" s="354"/>
      <c r="F66" s="355"/>
      <c r="G66" s="356"/>
    </row>
    <row r="67" s="352" customFormat="true" ht="42" hidden="false" customHeight="true" outlineLevel="0" collapsed="false">
      <c r="A67" s="358"/>
      <c r="B67" s="358"/>
      <c r="C67" s="358"/>
      <c r="D67" s="358"/>
      <c r="E67" s="354"/>
      <c r="F67" s="355"/>
      <c r="G67" s="356"/>
    </row>
    <row r="68" s="352" customFormat="true" ht="42" hidden="false" customHeight="true" outlineLevel="0" collapsed="false">
      <c r="A68" s="358"/>
      <c r="B68" s="358"/>
      <c r="C68" s="358"/>
      <c r="D68" s="358"/>
      <c r="E68" s="354"/>
      <c r="F68" s="355"/>
      <c r="G68" s="356"/>
    </row>
    <row r="69" s="352" customFormat="true" ht="42" hidden="false" customHeight="true" outlineLevel="0" collapsed="false">
      <c r="A69" s="358"/>
      <c r="B69" s="358"/>
      <c r="C69" s="358"/>
      <c r="D69" s="358"/>
      <c r="E69" s="354"/>
      <c r="F69" s="355"/>
      <c r="G69" s="356"/>
    </row>
    <row r="70" s="352" customFormat="true" ht="42" hidden="false" customHeight="true" outlineLevel="0" collapsed="false">
      <c r="A70" s="358"/>
      <c r="B70" s="358"/>
      <c r="C70" s="358"/>
      <c r="D70" s="358"/>
      <c r="E70" s="354"/>
      <c r="F70" s="355"/>
      <c r="G70" s="356"/>
    </row>
    <row r="71" s="352" customFormat="true" ht="42" hidden="false" customHeight="true" outlineLevel="0" collapsed="false">
      <c r="A71" s="358"/>
      <c r="B71" s="358"/>
      <c r="C71" s="358"/>
      <c r="D71" s="358"/>
      <c r="E71" s="354"/>
      <c r="F71" s="355"/>
      <c r="G71" s="356"/>
    </row>
    <row r="72" s="352" customFormat="true" ht="42" hidden="false" customHeight="true" outlineLevel="0" collapsed="false">
      <c r="A72" s="358"/>
      <c r="B72" s="358"/>
      <c r="C72" s="358"/>
      <c r="D72" s="358"/>
      <c r="E72" s="354"/>
      <c r="F72" s="355"/>
      <c r="G72" s="356"/>
    </row>
    <row r="73" s="352" customFormat="true" ht="42" hidden="false" customHeight="true" outlineLevel="0" collapsed="false">
      <c r="A73" s="358"/>
      <c r="B73" s="358"/>
      <c r="C73" s="358"/>
      <c r="D73" s="358"/>
      <c r="E73" s="354"/>
      <c r="F73" s="355"/>
      <c r="G73" s="356"/>
    </row>
    <row r="74" s="352" customFormat="true" ht="42" hidden="false" customHeight="true" outlineLevel="0" collapsed="false">
      <c r="A74" s="358"/>
      <c r="B74" s="358"/>
      <c r="C74" s="358"/>
      <c r="D74" s="358"/>
      <c r="E74" s="354"/>
      <c r="F74" s="355"/>
      <c r="G74" s="356"/>
    </row>
    <row r="75" s="352" customFormat="true" ht="42" hidden="false" customHeight="true" outlineLevel="0" collapsed="false">
      <c r="A75" s="358"/>
      <c r="B75" s="358"/>
      <c r="C75" s="358"/>
      <c r="D75" s="358"/>
      <c r="E75" s="354"/>
      <c r="F75" s="355"/>
      <c r="G75" s="356"/>
    </row>
    <row r="76" s="352" customFormat="true" ht="42" hidden="false" customHeight="true" outlineLevel="0" collapsed="false">
      <c r="A76" s="358"/>
      <c r="B76" s="358"/>
      <c r="C76" s="358"/>
      <c r="D76" s="358"/>
      <c r="E76" s="354"/>
      <c r="F76" s="355"/>
      <c r="G76" s="356"/>
    </row>
    <row r="77" s="352" customFormat="true" ht="42" hidden="false" customHeight="true" outlineLevel="0" collapsed="false">
      <c r="A77" s="358"/>
      <c r="B77" s="358"/>
      <c r="C77" s="358"/>
      <c r="D77" s="358"/>
      <c r="E77" s="354"/>
      <c r="F77" s="355"/>
      <c r="G77" s="356"/>
    </row>
    <row r="78" s="352" customFormat="true" ht="42" hidden="false" customHeight="true" outlineLevel="0" collapsed="false">
      <c r="A78" s="358"/>
      <c r="B78" s="358"/>
      <c r="C78" s="358"/>
      <c r="D78" s="358"/>
      <c r="E78" s="354"/>
      <c r="F78" s="355"/>
      <c r="G78" s="356"/>
    </row>
    <row r="79" s="352" customFormat="true" ht="42" hidden="false" customHeight="true" outlineLevel="0" collapsed="false">
      <c r="A79" s="358"/>
      <c r="B79" s="358"/>
      <c r="C79" s="358"/>
      <c r="D79" s="358"/>
      <c r="E79" s="354"/>
      <c r="F79" s="355"/>
      <c r="G79" s="356"/>
    </row>
    <row r="80" s="352" customFormat="true" ht="42" hidden="false" customHeight="true" outlineLevel="0" collapsed="false">
      <c r="A80" s="358"/>
      <c r="B80" s="358"/>
      <c r="C80" s="358"/>
      <c r="D80" s="358"/>
      <c r="E80" s="354"/>
      <c r="F80" s="355"/>
      <c r="G80" s="356"/>
    </row>
    <row r="81" s="352" customFormat="true" ht="42" hidden="false" customHeight="true" outlineLevel="0" collapsed="false">
      <c r="A81" s="358"/>
      <c r="B81" s="358"/>
      <c r="C81" s="358"/>
      <c r="D81" s="358"/>
      <c r="E81" s="354"/>
      <c r="F81" s="355"/>
      <c r="G81" s="356"/>
    </row>
    <row r="82" s="352" customFormat="true" ht="42" hidden="false" customHeight="true" outlineLevel="0" collapsed="false">
      <c r="A82" s="358"/>
      <c r="B82" s="356"/>
      <c r="C82" s="356"/>
      <c r="D82" s="358"/>
      <c r="E82" s="354"/>
      <c r="F82" s="355"/>
      <c r="G82" s="356"/>
    </row>
    <row r="83" s="352" customFormat="true" ht="42" hidden="false" customHeight="true" outlineLevel="0" collapsed="false">
      <c r="A83" s="358"/>
      <c r="B83" s="358"/>
      <c r="C83" s="358"/>
      <c r="D83" s="358"/>
      <c r="E83" s="354"/>
      <c r="F83" s="355"/>
      <c r="G83" s="356"/>
    </row>
    <row r="84" s="352" customFormat="true" ht="42" hidden="false" customHeight="true" outlineLevel="0" collapsed="false">
      <c r="A84" s="358"/>
      <c r="B84" s="358"/>
      <c r="C84" s="358"/>
      <c r="D84" s="358"/>
      <c r="E84" s="354"/>
      <c r="F84" s="355"/>
      <c r="G84" s="356"/>
    </row>
    <row r="85" s="352" customFormat="true" ht="42" hidden="false" customHeight="true" outlineLevel="0" collapsed="false">
      <c r="A85" s="358"/>
      <c r="B85" s="356"/>
      <c r="C85" s="356"/>
      <c r="D85" s="358"/>
      <c r="E85" s="354"/>
      <c r="F85" s="355"/>
      <c r="G85" s="356"/>
    </row>
    <row r="86" s="352" customFormat="true" ht="42" hidden="false" customHeight="true" outlineLevel="0" collapsed="false">
      <c r="A86" s="358"/>
      <c r="B86" s="358"/>
      <c r="C86" s="358"/>
      <c r="D86" s="358"/>
      <c r="E86" s="354"/>
      <c r="F86" s="355"/>
      <c r="G86" s="356"/>
    </row>
    <row r="87" s="352" customFormat="true" ht="42" hidden="false" customHeight="true" outlineLevel="0" collapsed="false">
      <c r="A87" s="358"/>
      <c r="B87" s="358"/>
      <c r="C87" s="358"/>
      <c r="D87" s="358"/>
      <c r="E87" s="354"/>
      <c r="F87" s="355"/>
      <c r="G87" s="356"/>
    </row>
    <row r="88" s="352" customFormat="true" ht="42" hidden="false" customHeight="true" outlineLevel="0" collapsed="false">
      <c r="A88" s="358"/>
      <c r="B88" s="358"/>
      <c r="C88" s="358"/>
      <c r="D88" s="358"/>
      <c r="E88" s="354"/>
      <c r="F88" s="355"/>
      <c r="G88" s="356"/>
    </row>
    <row r="89" s="352" customFormat="true" ht="42" hidden="false" customHeight="true" outlineLevel="0" collapsed="false">
      <c r="A89" s="358"/>
      <c r="B89" s="358"/>
      <c r="C89" s="358"/>
      <c r="D89" s="358"/>
      <c r="E89" s="354"/>
      <c r="F89" s="355"/>
      <c r="G89" s="356"/>
    </row>
    <row r="90" s="352" customFormat="true" ht="42" hidden="false" customHeight="true" outlineLevel="0" collapsed="false">
      <c r="A90" s="358"/>
      <c r="B90" s="358"/>
      <c r="C90" s="358"/>
      <c r="D90" s="358"/>
      <c r="E90" s="354"/>
      <c r="F90" s="355"/>
      <c r="G90" s="356"/>
    </row>
    <row r="91" s="352" customFormat="true" ht="42" hidden="false" customHeight="true" outlineLevel="0" collapsed="false">
      <c r="A91" s="358"/>
      <c r="B91" s="358"/>
      <c r="C91" s="358"/>
      <c r="D91" s="358"/>
      <c r="E91" s="354"/>
      <c r="F91" s="355"/>
      <c r="G91" s="356"/>
    </row>
    <row r="92" s="352" customFormat="true" ht="42" hidden="false" customHeight="true" outlineLevel="0" collapsed="false">
      <c r="A92" s="358"/>
      <c r="B92" s="358"/>
      <c r="C92" s="358"/>
      <c r="D92" s="358"/>
      <c r="E92" s="354"/>
      <c r="F92" s="355"/>
      <c r="G92" s="356"/>
    </row>
    <row r="93" s="352" customFormat="true" ht="42" hidden="false" customHeight="true" outlineLevel="0" collapsed="false">
      <c r="A93" s="358"/>
      <c r="B93" s="358"/>
      <c r="C93" s="358"/>
      <c r="D93" s="358"/>
      <c r="E93" s="354"/>
      <c r="F93" s="355"/>
      <c r="G93" s="356"/>
    </row>
    <row r="94" s="352" customFormat="true" ht="42" hidden="false" customHeight="true" outlineLevel="0" collapsed="false">
      <c r="A94" s="358"/>
      <c r="B94" s="358"/>
      <c r="C94" s="358"/>
      <c r="D94" s="358"/>
      <c r="E94" s="354"/>
      <c r="F94" s="355"/>
      <c r="G94" s="356"/>
    </row>
    <row r="95" s="352" customFormat="true" ht="42" hidden="false" customHeight="true" outlineLevel="0" collapsed="false">
      <c r="A95" s="358"/>
      <c r="B95" s="358"/>
      <c r="C95" s="358"/>
      <c r="D95" s="358"/>
      <c r="E95" s="354"/>
      <c r="F95" s="355"/>
      <c r="G95" s="356"/>
    </row>
    <row r="96" s="352" customFormat="true" ht="42" hidden="false" customHeight="true" outlineLevel="0" collapsed="false">
      <c r="A96" s="358"/>
      <c r="B96" s="358"/>
      <c r="C96" s="358"/>
      <c r="D96" s="358"/>
      <c r="E96" s="354"/>
      <c r="F96" s="355"/>
      <c r="G96" s="356"/>
    </row>
    <row r="97" s="352" customFormat="true" ht="42" hidden="false" customHeight="true" outlineLevel="0" collapsed="false">
      <c r="A97" s="358"/>
      <c r="B97" s="358"/>
      <c r="C97" s="358"/>
      <c r="D97" s="358"/>
      <c r="E97" s="354"/>
      <c r="F97" s="355"/>
      <c r="G97" s="356"/>
    </row>
    <row r="98" s="352" customFormat="true" ht="42" hidden="false" customHeight="true" outlineLevel="0" collapsed="false">
      <c r="A98" s="358"/>
      <c r="B98" s="358"/>
      <c r="C98" s="358"/>
      <c r="D98" s="358"/>
      <c r="E98" s="354"/>
      <c r="F98" s="355"/>
      <c r="G98" s="356"/>
    </row>
    <row r="99" s="352" customFormat="true" ht="42" hidden="false" customHeight="true" outlineLevel="0" collapsed="false">
      <c r="A99" s="358"/>
      <c r="B99" s="358"/>
      <c r="C99" s="358"/>
      <c r="D99" s="358"/>
      <c r="E99" s="354"/>
      <c r="F99" s="355"/>
      <c r="G99" s="356"/>
    </row>
    <row r="100" s="352" customFormat="true" ht="42" hidden="false" customHeight="true" outlineLevel="0" collapsed="false">
      <c r="A100" s="358"/>
      <c r="B100" s="358"/>
      <c r="C100" s="358"/>
      <c r="D100" s="358"/>
      <c r="E100" s="354"/>
      <c r="F100" s="355"/>
      <c r="G100" s="356"/>
    </row>
    <row r="101" s="352" customFormat="true" ht="42" hidden="false" customHeight="true" outlineLevel="0" collapsed="false">
      <c r="A101" s="358"/>
      <c r="B101" s="358"/>
      <c r="C101" s="358"/>
      <c r="D101" s="358"/>
      <c r="E101" s="354"/>
      <c r="F101" s="355"/>
      <c r="G101" s="356"/>
    </row>
    <row r="102" s="352" customFormat="true" ht="42" hidden="false" customHeight="true" outlineLevel="0" collapsed="false">
      <c r="A102" s="358"/>
      <c r="B102" s="358"/>
      <c r="C102" s="358"/>
      <c r="D102" s="358"/>
      <c r="E102" s="354"/>
      <c r="F102" s="355"/>
      <c r="G102" s="356"/>
    </row>
    <row r="103" s="352" customFormat="true" ht="42" hidden="false" customHeight="true" outlineLevel="0" collapsed="false">
      <c r="A103" s="358"/>
      <c r="B103" s="358"/>
      <c r="C103" s="358"/>
      <c r="D103" s="358"/>
      <c r="E103" s="354"/>
      <c r="F103" s="355"/>
      <c r="G103" s="356"/>
    </row>
    <row r="104" s="352" customFormat="true" ht="42" hidden="false" customHeight="true" outlineLevel="0" collapsed="false">
      <c r="A104" s="358"/>
      <c r="B104" s="358"/>
      <c r="C104" s="358"/>
      <c r="D104" s="358"/>
      <c r="E104" s="354"/>
      <c r="F104" s="355"/>
      <c r="G104" s="356"/>
    </row>
    <row r="105" s="352" customFormat="true" ht="42" hidden="false" customHeight="true" outlineLevel="0" collapsed="false">
      <c r="A105" s="358"/>
      <c r="B105" s="358"/>
      <c r="C105" s="358"/>
      <c r="D105" s="358"/>
      <c r="E105" s="354"/>
      <c r="F105" s="355"/>
      <c r="G105" s="356"/>
      <c r="M105" s="24"/>
      <c r="N105" s="24"/>
      <c r="O105" s="24"/>
      <c r="P105" s="24"/>
      <c r="Q105" s="24"/>
      <c r="R105" s="24"/>
      <c r="S105" s="24"/>
      <c r="T105" s="24"/>
    </row>
    <row r="106" s="352" customFormat="true" ht="42" hidden="false" customHeight="true" outlineLevel="0" collapsed="false">
      <c r="A106" s="358"/>
      <c r="B106" s="358"/>
      <c r="C106" s="358"/>
      <c r="D106" s="358"/>
      <c r="E106" s="354"/>
      <c r="F106" s="355"/>
      <c r="G106" s="358"/>
      <c r="M106" s="24"/>
      <c r="N106" s="24"/>
      <c r="O106" s="24"/>
      <c r="P106" s="24"/>
      <c r="Q106" s="24"/>
      <c r="R106" s="24"/>
      <c r="S106" s="24"/>
      <c r="T106" s="24"/>
    </row>
    <row r="107" s="352" customFormat="true" ht="42" hidden="false" customHeight="true" outlineLevel="0" collapsed="false">
      <c r="A107" s="358"/>
      <c r="B107" s="358"/>
      <c r="C107" s="358"/>
      <c r="D107" s="358"/>
      <c r="E107" s="354"/>
      <c r="F107" s="355"/>
      <c r="G107" s="358"/>
      <c r="M107" s="24"/>
      <c r="N107" s="24"/>
      <c r="O107" s="24"/>
      <c r="P107" s="24"/>
      <c r="Q107" s="24"/>
      <c r="R107" s="24"/>
      <c r="S107" s="24"/>
      <c r="T107" s="24"/>
    </row>
    <row r="108" s="352" customFormat="true" ht="42" hidden="false" customHeight="true" outlineLevel="0" collapsed="false">
      <c r="A108" s="358"/>
      <c r="B108" s="358"/>
      <c r="C108" s="358"/>
      <c r="D108" s="358"/>
      <c r="E108" s="354"/>
      <c r="F108" s="355"/>
      <c r="G108" s="358"/>
      <c r="M108" s="24"/>
      <c r="N108" s="24"/>
      <c r="O108" s="24"/>
      <c r="P108" s="24"/>
      <c r="Q108" s="24"/>
      <c r="R108" s="24"/>
      <c r="S108" s="24"/>
      <c r="T108" s="24"/>
    </row>
    <row r="109" s="352" customFormat="true" ht="42" hidden="false" customHeight="true" outlineLevel="0" collapsed="false">
      <c r="A109" s="358"/>
      <c r="B109" s="358"/>
      <c r="C109" s="358"/>
      <c r="D109" s="358"/>
      <c r="E109" s="354"/>
      <c r="F109" s="355"/>
      <c r="G109" s="358"/>
      <c r="M109" s="24"/>
      <c r="N109" s="24"/>
      <c r="O109" s="24"/>
      <c r="P109" s="24"/>
      <c r="Q109" s="24"/>
      <c r="R109" s="24"/>
      <c r="S109" s="24"/>
      <c r="T109" s="24"/>
    </row>
  </sheetData>
  <sheetProtection sheet="true" objects="true" scenarios="true"/>
  <mergeCells count="2">
    <mergeCell ref="A43:B43"/>
    <mergeCell ref="A44:F44"/>
  </mergeCells>
  <dataValidations count="2">
    <dataValidation allowBlank="true" operator="between" showDropDown="false" showErrorMessage="true" showInputMessage="true" sqref="F52:F109" type="list">
      <formula1>$F$30:$F$34</formula1>
      <formula2>0</formula2>
    </dataValidation>
    <dataValidation allowBlank="true" operator="between" showDropDown="false" showErrorMessage="true" showInputMessage="true" sqref="A52:A109" type="list">
      <formula1>$A$46:$A$50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Company>Auburn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2001-05-29T14:24:49Z</dcterms:created>
  <dc:creator>David Umphress</dc:creator>
  <dc:description/>
  <dc:language>en-US</dc:language>
  <cp:lastModifiedBy/>
  <cp:lastPrinted>2020-12-13T17:32:02Z</cp:lastPrinted>
  <dcterms:modified xsi:type="dcterms:W3CDTF">2021-09-23T13:46:39Z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Auburn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