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ka\Desktop\"/>
    </mc:Choice>
  </mc:AlternateContent>
  <bookViews>
    <workbookView xWindow="0" yWindow="0" windowWidth="2049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5" i="2" s="1"/>
  <c r="G4" i="2"/>
  <c r="F4" i="2"/>
  <c r="E4" i="2"/>
  <c r="H8" i="2"/>
  <c r="G8" i="2"/>
  <c r="F9" i="2" s="1"/>
  <c r="E15" i="2" s="1"/>
  <c r="F8" i="2"/>
  <c r="D30" i="1"/>
  <c r="D28" i="1"/>
  <c r="F27" i="1"/>
  <c r="G27" i="1"/>
  <c r="H27" i="1"/>
  <c r="I27" i="1"/>
  <c r="D25" i="1"/>
  <c r="D26" i="1"/>
  <c r="D24" i="1"/>
  <c r="D23" i="1"/>
  <c r="F22" i="1"/>
  <c r="G22" i="1"/>
  <c r="H22" i="1"/>
  <c r="I22" i="1"/>
  <c r="E22" i="1"/>
  <c r="I21" i="1"/>
  <c r="F21" i="1"/>
  <c r="G21" i="1"/>
  <c r="G24" i="1" s="1"/>
  <c r="G25" i="1" s="1"/>
  <c r="G26" i="1" s="1"/>
  <c r="H21" i="1"/>
  <c r="E21" i="1"/>
  <c r="E20" i="1"/>
  <c r="F20" i="1"/>
  <c r="G20" i="1"/>
  <c r="H20" i="1"/>
  <c r="I20" i="1"/>
  <c r="D20" i="1"/>
  <c r="E27" i="1"/>
  <c r="I24" i="1"/>
  <c r="F24" i="1"/>
  <c r="F25" i="1" s="1"/>
  <c r="F26" i="1" s="1"/>
  <c r="M13" i="1"/>
  <c r="O12" i="1"/>
  <c r="P12" i="1"/>
  <c r="Q12" i="1"/>
  <c r="R12" i="1"/>
  <c r="N12" i="1"/>
  <c r="N9" i="1"/>
  <c r="N10" i="1" s="1"/>
  <c r="N11" i="1" s="1"/>
  <c r="O9" i="1"/>
  <c r="O10" i="1" s="1"/>
  <c r="P9" i="1"/>
  <c r="P10" i="1" s="1"/>
  <c r="Q9" i="1"/>
  <c r="Q10" i="1" s="1"/>
  <c r="R9" i="1"/>
  <c r="R10" i="1" s="1"/>
  <c r="M9" i="1"/>
  <c r="M10" i="1" s="1"/>
  <c r="O6" i="1"/>
  <c r="P6" i="1"/>
  <c r="Q6" i="1"/>
  <c r="R6" i="1"/>
  <c r="N6" i="1"/>
  <c r="F12" i="1"/>
  <c r="G12" i="1"/>
  <c r="E12" i="1"/>
  <c r="F9" i="1"/>
  <c r="F10" i="1" s="1"/>
  <c r="G9" i="1"/>
  <c r="G10" i="1" s="1"/>
  <c r="G11" i="1" s="1"/>
  <c r="G15" i="1" s="1"/>
  <c r="H9" i="1"/>
  <c r="H10" i="1" s="1"/>
  <c r="H11" i="1" s="1"/>
  <c r="H15" i="1" s="1"/>
  <c r="I9" i="1"/>
  <c r="E9" i="1"/>
  <c r="E10" i="1" s="1"/>
  <c r="F16" i="2" l="1"/>
  <c r="F5" i="2"/>
  <c r="E11" i="2" s="1"/>
  <c r="F12" i="2" s="1"/>
  <c r="G30" i="1"/>
  <c r="H24" i="1"/>
  <c r="H25" i="1" s="1"/>
  <c r="H26" i="1" s="1"/>
  <c r="H30" i="1" s="1"/>
  <c r="F30" i="1"/>
  <c r="E24" i="1"/>
  <c r="E25" i="1" s="1"/>
  <c r="E26" i="1" s="1"/>
  <c r="E30" i="1" s="1"/>
  <c r="I25" i="1"/>
  <c r="I26" i="1" s="1"/>
  <c r="I30" i="1" s="1"/>
  <c r="I10" i="1"/>
  <c r="I11" i="1" s="1"/>
  <c r="I15" i="1" s="1"/>
  <c r="F11" i="1"/>
  <c r="F15" i="1" s="1"/>
  <c r="E11" i="1"/>
  <c r="E15" i="1" s="1"/>
  <c r="R11" i="1"/>
  <c r="R15" i="1" s="1"/>
  <c r="Q11" i="1"/>
  <c r="Q15" i="1" s="1"/>
  <c r="P11" i="1"/>
  <c r="P15" i="1" s="1"/>
  <c r="O11" i="1"/>
  <c r="O15" i="1" s="1"/>
  <c r="M11" i="1"/>
  <c r="M15" i="1" s="1"/>
  <c r="N15" i="1"/>
</calcChain>
</file>

<file path=xl/comments1.xml><?xml version="1.0" encoding="utf-8"?>
<comments xmlns="http://schemas.openxmlformats.org/spreadsheetml/2006/main">
  <authors>
    <author>Juanka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Juanka:</t>
        </r>
        <r>
          <rPr>
            <sz val="9"/>
            <color indexed="81"/>
            <rFont val="Tahoma"/>
            <family val="2"/>
          </rPr>
          <t xml:space="preserve">
Impuesto 10%
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Juanka:</t>
        </r>
        <r>
          <rPr>
            <sz val="9"/>
            <color indexed="81"/>
            <rFont val="Tahoma"/>
            <family val="2"/>
          </rPr>
          <t xml:space="preserve">
Impuesto 10%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Juanka:</t>
        </r>
        <r>
          <rPr>
            <sz val="9"/>
            <color indexed="81"/>
            <rFont val="Tahoma"/>
            <family val="2"/>
          </rPr>
          <t xml:space="preserve">
Impuesto 10%
</t>
        </r>
      </text>
    </comment>
  </commentList>
</comments>
</file>

<file path=xl/sharedStrings.xml><?xml version="1.0" encoding="utf-8"?>
<sst xmlns="http://schemas.openxmlformats.org/spreadsheetml/2006/main" count="80" uniqueCount="25">
  <si>
    <t>Concepto</t>
  </si>
  <si>
    <t>Venta de activo</t>
  </si>
  <si>
    <t>Egresos</t>
  </si>
  <si>
    <t>Depreciación</t>
  </si>
  <si>
    <t>Valor Libro</t>
  </si>
  <si>
    <t>Utilidades antes del impuesto</t>
  </si>
  <si>
    <t>Impuesto</t>
  </si>
  <si>
    <t>Utilidad Neta</t>
  </si>
  <si>
    <t>Ajuste depreciación</t>
  </si>
  <si>
    <t>Ajuste Valor Libro</t>
  </si>
  <si>
    <t>Inversión inicial</t>
  </si>
  <si>
    <t>Flujo de Caja</t>
  </si>
  <si>
    <t>(+)</t>
  </si>
  <si>
    <t>(-)</t>
  </si>
  <si>
    <t>(=)</t>
  </si>
  <si>
    <t>Flujo de Caja del Proyecto</t>
  </si>
  <si>
    <t>Flujo de Caja del Proyecto Analisis Incremental</t>
  </si>
  <si>
    <t>VP Actual</t>
  </si>
  <si>
    <t>VP Actual:</t>
  </si>
  <si>
    <t>VP con Joint Ops</t>
  </si>
  <si>
    <t>VP con Joint OPS:</t>
  </si>
  <si>
    <t>CAUE Actual</t>
  </si>
  <si>
    <t>CAUE Actual:</t>
  </si>
  <si>
    <t>CAUE con Joint Ops</t>
  </si>
  <si>
    <t>CAUE con Joint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</si>
</sst>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10" xfId="0" applyFont="1" applyBorder="1"/>
    <xf numFmtId="0" fontId="0" fillId="0" borderId="11" xfId="0" applyBorder="1" applyAlignment="1">
      <alignment horizontal="center"/>
    </xf>
    <xf numFmtId="0" fontId="2" fillId="0" borderId="14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18" xfId="0" applyFont="1" applyFill="1" applyBorder="1"/>
    <xf numFmtId="0" fontId="0" fillId="2" borderId="19" xfId="0" applyFill="1" applyBorder="1" applyAlignment="1">
      <alignment horizontal="center"/>
    </xf>
    <xf numFmtId="0" fontId="2" fillId="0" borderId="22" xfId="0" applyFont="1" applyBorder="1"/>
    <xf numFmtId="0" fontId="2" fillId="0" borderId="24" xfId="0" applyFont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165" fontId="0" fillId="0" borderId="1" xfId="1" applyNumberFormat="1" applyFont="1" applyBorder="1"/>
    <xf numFmtId="165" fontId="0" fillId="0" borderId="9" xfId="1" applyNumberFormat="1" applyFont="1" applyBorder="1"/>
    <xf numFmtId="165" fontId="0" fillId="0" borderId="12" xfId="1" applyNumberFormat="1" applyFont="1" applyBorder="1"/>
    <xf numFmtId="165" fontId="0" fillId="0" borderId="13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4" xfId="1" applyNumberFormat="1" applyFont="1" applyBorder="1"/>
    <xf numFmtId="165" fontId="0" fillId="0" borderId="23" xfId="1" applyNumberFormat="1" applyFont="1" applyBorder="1"/>
    <xf numFmtId="165" fontId="0" fillId="0" borderId="17" xfId="1" applyNumberFormat="1" applyFont="1" applyBorder="1"/>
    <xf numFmtId="165" fontId="0" fillId="0" borderId="25" xfId="1" applyNumberFormat="1" applyFont="1" applyBorder="1"/>
    <xf numFmtId="165" fontId="0" fillId="2" borderId="20" xfId="1" applyNumberFormat="1" applyFont="1" applyFill="1" applyBorder="1"/>
    <xf numFmtId="165" fontId="0" fillId="2" borderId="21" xfId="1" applyNumberFormat="1" applyFont="1" applyFill="1" applyBorder="1"/>
    <xf numFmtId="165" fontId="0" fillId="0" borderId="0" xfId="0" applyNumberFormat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165" fontId="0" fillId="3" borderId="0" xfId="1" applyNumberFormat="1" applyFont="1" applyFill="1" applyBorder="1"/>
    <xf numFmtId="0" fontId="0" fillId="3" borderId="30" xfId="0" applyFill="1" applyBorder="1"/>
    <xf numFmtId="0" fontId="0" fillId="3" borderId="0" xfId="0" applyFill="1" applyBorder="1"/>
    <xf numFmtId="165" fontId="6" fillId="3" borderId="0" xfId="1" applyNumberFormat="1" applyFont="1" applyFill="1" applyBorder="1"/>
    <xf numFmtId="165" fontId="6" fillId="3" borderId="30" xfId="1" applyNumberFormat="1" applyFont="1" applyFill="1" applyBorder="1"/>
    <xf numFmtId="0" fontId="0" fillId="4" borderId="29" xfId="0" applyFill="1" applyBorder="1"/>
    <xf numFmtId="0" fontId="0" fillId="4" borderId="0" xfId="0" applyFill="1" applyBorder="1"/>
    <xf numFmtId="0" fontId="0" fillId="4" borderId="30" xfId="0" applyFill="1" applyBorder="1"/>
    <xf numFmtId="165" fontId="0" fillId="4" borderId="0" xfId="0" applyNumberFormat="1" applyFill="1" applyBorder="1"/>
    <xf numFmtId="2" fontId="0" fillId="4" borderId="0" xfId="0" applyNumberFormat="1" applyFill="1" applyBorder="1"/>
    <xf numFmtId="3" fontId="0" fillId="4" borderId="0" xfId="0" applyNumberFormat="1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3" xfId="0" applyFill="1" applyBorder="1"/>
    <xf numFmtId="0" fontId="0" fillId="5" borderId="18" xfId="0" applyFill="1" applyBorder="1"/>
    <xf numFmtId="0" fontId="0" fillId="5" borderId="34" xfId="0" applyFill="1" applyBorder="1"/>
    <xf numFmtId="0" fontId="0" fillId="5" borderId="35" xfId="0" applyFill="1" applyBorder="1"/>
    <xf numFmtId="0" fontId="7" fillId="3" borderId="0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7" fillId="4" borderId="32" xfId="0" applyFont="1" applyFill="1" applyBorder="1" applyAlignment="1">
      <alignment horizontal="right"/>
    </xf>
    <xf numFmtId="0" fontId="7" fillId="3" borderId="32" xfId="0" applyFont="1" applyFill="1" applyBorder="1" applyAlignment="1">
      <alignment horizontal="right"/>
    </xf>
    <xf numFmtId="165" fontId="7" fillId="3" borderId="0" xfId="0" applyNumberFormat="1" applyFont="1" applyFill="1" applyBorder="1" applyAlignment="1">
      <alignment horizontal="left"/>
    </xf>
    <xf numFmtId="165" fontId="7" fillId="3" borderId="32" xfId="1" applyNumberFormat="1" applyFont="1" applyFill="1" applyBorder="1" applyAlignment="1">
      <alignment horizontal="left"/>
    </xf>
    <xf numFmtId="165" fontId="7" fillId="4" borderId="0" xfId="0" applyNumberFormat="1" applyFont="1" applyFill="1" applyBorder="1" applyAlignment="1">
      <alignment horizontal="left"/>
    </xf>
    <xf numFmtId="165" fontId="7" fillId="4" borderId="32" xfId="1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0"/>
  <sheetViews>
    <sheetView topLeftCell="A7" workbookViewId="0">
      <selection activeCell="C30" sqref="C30"/>
    </sheetView>
  </sheetViews>
  <sheetFormatPr defaultRowHeight="15" x14ac:dyDescent="0.25"/>
  <cols>
    <col min="2" max="2" width="28" bestFit="1" customWidth="1"/>
    <col min="3" max="3" width="3.42578125" bestFit="1" customWidth="1"/>
    <col min="4" max="7" width="12" bestFit="1" customWidth="1"/>
    <col min="8" max="9" width="10.42578125" bestFit="1" customWidth="1"/>
    <col min="10" max="10" width="1.7109375" customWidth="1"/>
    <col min="11" max="11" width="28.140625" bestFit="1" customWidth="1"/>
    <col min="12" max="12" width="3.42578125" bestFit="1" customWidth="1"/>
    <col min="13" max="16" width="12" bestFit="1" customWidth="1"/>
    <col min="17" max="18" width="10.42578125" bestFit="1" customWidth="1"/>
  </cols>
  <sheetData>
    <row r="2" spans="2:18" ht="15.75" thickBot="1" x14ac:dyDescent="0.3"/>
    <row r="3" spans="2:18" ht="21.75" thickBot="1" x14ac:dyDescent="0.4">
      <c r="B3" s="17" t="s">
        <v>15</v>
      </c>
      <c r="C3" s="18"/>
      <c r="D3" s="18"/>
      <c r="E3" s="18"/>
      <c r="F3" s="18"/>
      <c r="G3" s="18"/>
      <c r="H3" s="18"/>
      <c r="I3" s="19"/>
      <c r="K3" s="17" t="s">
        <v>15</v>
      </c>
      <c r="L3" s="18"/>
      <c r="M3" s="18"/>
      <c r="N3" s="18"/>
      <c r="O3" s="18"/>
      <c r="P3" s="18"/>
      <c r="Q3" s="18"/>
      <c r="R3" s="19"/>
    </row>
    <row r="4" spans="2:18" x14ac:dyDescent="0.25">
      <c r="B4" s="3" t="s">
        <v>0</v>
      </c>
      <c r="C4" s="4"/>
      <c r="D4" s="5">
        <v>0</v>
      </c>
      <c r="E4" s="5">
        <v>1</v>
      </c>
      <c r="F4" s="5">
        <v>2</v>
      </c>
      <c r="G4" s="5">
        <v>3</v>
      </c>
      <c r="H4" s="5">
        <v>4</v>
      </c>
      <c r="I4" s="6">
        <v>5</v>
      </c>
      <c r="K4" s="3" t="s">
        <v>0</v>
      </c>
      <c r="L4" s="4"/>
      <c r="M4" s="5">
        <v>0</v>
      </c>
      <c r="N4" s="5">
        <v>1</v>
      </c>
      <c r="O4" s="5">
        <v>2</v>
      </c>
      <c r="P4" s="5">
        <v>3</v>
      </c>
      <c r="Q4" s="5">
        <v>4</v>
      </c>
      <c r="R4" s="6">
        <v>5</v>
      </c>
    </row>
    <row r="5" spans="2:18" x14ac:dyDescent="0.25">
      <c r="B5" s="7" t="s">
        <v>1</v>
      </c>
      <c r="C5" s="1" t="s">
        <v>12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1">
        <v>100000</v>
      </c>
      <c r="K5" s="7" t="s">
        <v>1</v>
      </c>
      <c r="L5" s="1" t="s">
        <v>12</v>
      </c>
      <c r="M5" s="20">
        <v>700000</v>
      </c>
      <c r="N5" s="20">
        <v>0</v>
      </c>
      <c r="O5" s="20">
        <v>0</v>
      </c>
      <c r="P5" s="20">
        <v>0</v>
      </c>
      <c r="Q5" s="20"/>
      <c r="R5" s="21">
        <v>240000</v>
      </c>
    </row>
    <row r="6" spans="2:18" x14ac:dyDescent="0.25">
      <c r="B6" s="7" t="s">
        <v>2</v>
      </c>
      <c r="C6" s="1" t="s">
        <v>13</v>
      </c>
      <c r="D6" s="20">
        <v>0</v>
      </c>
      <c r="E6" s="20">
        <v>-800000</v>
      </c>
      <c r="F6" s="20">
        <v>-800000</v>
      </c>
      <c r="G6" s="20">
        <v>-800000</v>
      </c>
      <c r="H6" s="20">
        <v>-800000</v>
      </c>
      <c r="I6" s="21">
        <v>-800000</v>
      </c>
      <c r="K6" s="7" t="s">
        <v>2</v>
      </c>
      <c r="L6" s="1" t="s">
        <v>13</v>
      </c>
      <c r="M6" s="20">
        <v>0</v>
      </c>
      <c r="N6" s="20">
        <f>E6+300000</f>
        <v>-500000</v>
      </c>
      <c r="O6" s="20">
        <f t="shared" ref="O6:R6" si="0">F6+300000</f>
        <v>-500000</v>
      </c>
      <c r="P6" s="20">
        <f t="shared" si="0"/>
        <v>-500000</v>
      </c>
      <c r="Q6" s="20">
        <f t="shared" si="0"/>
        <v>-500000</v>
      </c>
      <c r="R6" s="21">
        <f t="shared" si="0"/>
        <v>-500000</v>
      </c>
    </row>
    <row r="7" spans="2:18" x14ac:dyDescent="0.25">
      <c r="B7" s="7" t="s">
        <v>3</v>
      </c>
      <c r="C7" s="1" t="s">
        <v>13</v>
      </c>
      <c r="D7" s="20">
        <v>0</v>
      </c>
      <c r="E7" s="20">
        <v>-200000</v>
      </c>
      <c r="F7" s="20">
        <v>-200000</v>
      </c>
      <c r="G7" s="20">
        <v>-200000</v>
      </c>
      <c r="H7" s="20">
        <v>0</v>
      </c>
      <c r="I7" s="21">
        <v>0</v>
      </c>
      <c r="K7" s="7" t="s">
        <v>3</v>
      </c>
      <c r="L7" s="1" t="s">
        <v>13</v>
      </c>
      <c r="M7" s="20">
        <v>0</v>
      </c>
      <c r="N7" s="20">
        <v>-320000</v>
      </c>
      <c r="O7" s="20">
        <v>-320000</v>
      </c>
      <c r="P7" s="20">
        <v>-320000</v>
      </c>
      <c r="Q7" s="20">
        <v>-320000</v>
      </c>
      <c r="R7" s="21">
        <v>-320000</v>
      </c>
    </row>
    <row r="8" spans="2:18" ht="15.75" thickBot="1" x14ac:dyDescent="0.3">
      <c r="B8" s="8" t="s">
        <v>4</v>
      </c>
      <c r="C8" s="9" t="s">
        <v>13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3">
        <v>0</v>
      </c>
      <c r="K8" s="8" t="s">
        <v>4</v>
      </c>
      <c r="L8" s="9" t="s">
        <v>13</v>
      </c>
      <c r="M8" s="22">
        <v>-600000</v>
      </c>
      <c r="N8" s="22">
        <v>0</v>
      </c>
      <c r="O8" s="22">
        <v>0</v>
      </c>
      <c r="P8" s="22">
        <v>0</v>
      </c>
      <c r="Q8" s="22">
        <v>0</v>
      </c>
      <c r="R8" s="23">
        <v>0</v>
      </c>
    </row>
    <row r="9" spans="2:18" x14ac:dyDescent="0.25">
      <c r="B9" s="10" t="s">
        <v>5</v>
      </c>
      <c r="C9" s="11" t="s">
        <v>14</v>
      </c>
      <c r="D9" s="24">
        <v>0</v>
      </c>
      <c r="E9" s="24">
        <f>SUM(E5:E8)</f>
        <v>-1000000</v>
      </c>
      <c r="F9" s="24">
        <f t="shared" ref="F9:I9" si="1">SUM(F5:F8)</f>
        <v>-1000000</v>
      </c>
      <c r="G9" s="24">
        <f t="shared" si="1"/>
        <v>-1000000</v>
      </c>
      <c r="H9" s="24">
        <f t="shared" si="1"/>
        <v>-800000</v>
      </c>
      <c r="I9" s="25">
        <f t="shared" si="1"/>
        <v>-700000</v>
      </c>
      <c r="K9" s="10" t="s">
        <v>5</v>
      </c>
      <c r="L9" s="11" t="s">
        <v>14</v>
      </c>
      <c r="M9" s="24">
        <f>SUM(M5:M8)</f>
        <v>100000</v>
      </c>
      <c r="N9" s="24">
        <f t="shared" ref="N9:R9" si="2">SUM(N5:N8)</f>
        <v>-820000</v>
      </c>
      <c r="O9" s="24">
        <f t="shared" si="2"/>
        <v>-820000</v>
      </c>
      <c r="P9" s="24">
        <f t="shared" si="2"/>
        <v>-820000</v>
      </c>
      <c r="Q9" s="24">
        <f t="shared" si="2"/>
        <v>-820000</v>
      </c>
      <c r="R9" s="25">
        <f t="shared" si="2"/>
        <v>-580000</v>
      </c>
    </row>
    <row r="10" spans="2:18" ht="15.75" thickBot="1" x14ac:dyDescent="0.3">
      <c r="B10" s="8" t="s">
        <v>6</v>
      </c>
      <c r="C10" s="9" t="s">
        <v>13</v>
      </c>
      <c r="D10" s="22">
        <v>0</v>
      </c>
      <c r="E10" s="22">
        <f>-(E9*0.1)</f>
        <v>100000</v>
      </c>
      <c r="F10" s="22">
        <f t="shared" ref="F10:I10" si="3">-(F9*0.1)</f>
        <v>100000</v>
      </c>
      <c r="G10" s="22">
        <f t="shared" si="3"/>
        <v>100000</v>
      </c>
      <c r="H10" s="22">
        <f t="shared" si="3"/>
        <v>80000</v>
      </c>
      <c r="I10" s="23">
        <f t="shared" si="3"/>
        <v>70000</v>
      </c>
      <c r="K10" s="8" t="s">
        <v>6</v>
      </c>
      <c r="L10" s="9" t="s">
        <v>13</v>
      </c>
      <c r="M10" s="22">
        <f>-M9*0.1</f>
        <v>-10000</v>
      </c>
      <c r="N10" s="22">
        <f>-N9*0.1</f>
        <v>82000</v>
      </c>
      <c r="O10" s="22">
        <f t="shared" ref="O10:R10" si="4">-O9*0.1</f>
        <v>82000</v>
      </c>
      <c r="P10" s="22">
        <f t="shared" si="4"/>
        <v>82000</v>
      </c>
      <c r="Q10" s="22">
        <f t="shared" si="4"/>
        <v>82000</v>
      </c>
      <c r="R10" s="23">
        <f t="shared" si="4"/>
        <v>58000</v>
      </c>
    </row>
    <row r="11" spans="2:18" x14ac:dyDescent="0.25">
      <c r="B11" s="15" t="s">
        <v>7</v>
      </c>
      <c r="C11" s="2" t="s">
        <v>14</v>
      </c>
      <c r="D11" s="26">
        <v>0</v>
      </c>
      <c r="E11" s="26">
        <f>SUM(E9:E10)</f>
        <v>-900000</v>
      </c>
      <c r="F11" s="26">
        <f t="shared" ref="F11:I11" si="5">SUM(F9:F10)</f>
        <v>-900000</v>
      </c>
      <c r="G11" s="26">
        <f t="shared" si="5"/>
        <v>-900000</v>
      </c>
      <c r="H11" s="26">
        <f t="shared" si="5"/>
        <v>-720000</v>
      </c>
      <c r="I11" s="27">
        <f t="shared" si="5"/>
        <v>-630000</v>
      </c>
      <c r="K11" s="15" t="s">
        <v>7</v>
      </c>
      <c r="L11" s="2" t="s">
        <v>14</v>
      </c>
      <c r="M11" s="26">
        <f>SUM(M9:M10)</f>
        <v>90000</v>
      </c>
      <c r="N11" s="26">
        <f t="shared" ref="N11:Q11" si="6">SUM(N9:N10)</f>
        <v>-738000</v>
      </c>
      <c r="O11" s="26">
        <f t="shared" si="6"/>
        <v>-738000</v>
      </c>
      <c r="P11" s="26">
        <f t="shared" si="6"/>
        <v>-738000</v>
      </c>
      <c r="Q11" s="26">
        <f t="shared" si="6"/>
        <v>-738000</v>
      </c>
      <c r="R11" s="27">
        <f>SUM(R9:R10)</f>
        <v>-522000</v>
      </c>
    </row>
    <row r="12" spans="2:18" x14ac:dyDescent="0.25">
      <c r="B12" s="7" t="s">
        <v>8</v>
      </c>
      <c r="C12" s="1" t="s">
        <v>12</v>
      </c>
      <c r="D12" s="20">
        <v>0</v>
      </c>
      <c r="E12" s="20">
        <f>-E7</f>
        <v>200000</v>
      </c>
      <c r="F12" s="20">
        <f t="shared" ref="F12:G12" si="7">-F7</f>
        <v>200000</v>
      </c>
      <c r="G12" s="20">
        <f t="shared" si="7"/>
        <v>200000</v>
      </c>
      <c r="H12" s="20">
        <v>0</v>
      </c>
      <c r="I12" s="21">
        <v>0</v>
      </c>
      <c r="K12" s="7" t="s">
        <v>8</v>
      </c>
      <c r="L12" s="1" t="s">
        <v>12</v>
      </c>
      <c r="M12" s="20">
        <v>0</v>
      </c>
      <c r="N12" s="20">
        <f>-N7</f>
        <v>320000</v>
      </c>
      <c r="O12" s="20">
        <f t="shared" ref="O12:R12" si="8">-O7</f>
        <v>320000</v>
      </c>
      <c r="P12" s="20">
        <f t="shared" si="8"/>
        <v>320000</v>
      </c>
      <c r="Q12" s="20">
        <f t="shared" si="8"/>
        <v>320000</v>
      </c>
      <c r="R12" s="21">
        <f t="shared" si="8"/>
        <v>320000</v>
      </c>
    </row>
    <row r="13" spans="2:18" x14ac:dyDescent="0.25">
      <c r="B13" s="7" t="s">
        <v>9</v>
      </c>
      <c r="C13" s="1" t="s">
        <v>12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1">
        <v>0</v>
      </c>
      <c r="K13" s="7" t="s">
        <v>9</v>
      </c>
      <c r="L13" s="1" t="s">
        <v>12</v>
      </c>
      <c r="M13" s="20">
        <f>-M8</f>
        <v>600000</v>
      </c>
      <c r="N13" s="20">
        <v>0</v>
      </c>
      <c r="O13" s="20">
        <v>0</v>
      </c>
      <c r="P13" s="20">
        <v>0</v>
      </c>
      <c r="Q13" s="20">
        <v>0</v>
      </c>
      <c r="R13" s="21">
        <v>0</v>
      </c>
    </row>
    <row r="14" spans="2:18" ht="15.75" thickBot="1" x14ac:dyDescent="0.3">
      <c r="B14" s="16" t="s">
        <v>10</v>
      </c>
      <c r="C14" s="12" t="s">
        <v>13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9">
        <v>0</v>
      </c>
      <c r="K14" s="16" t="s">
        <v>10</v>
      </c>
      <c r="L14" s="12" t="s">
        <v>13</v>
      </c>
      <c r="M14" s="28">
        <v>-1600000</v>
      </c>
      <c r="N14" s="28">
        <v>0</v>
      </c>
      <c r="O14" s="28">
        <v>0</v>
      </c>
      <c r="P14" s="28">
        <v>0</v>
      </c>
      <c r="Q14" s="28">
        <v>0</v>
      </c>
      <c r="R14" s="29">
        <v>0</v>
      </c>
    </row>
    <row r="15" spans="2:18" ht="15.75" thickBot="1" x14ac:dyDescent="0.3">
      <c r="B15" s="13" t="s">
        <v>11</v>
      </c>
      <c r="C15" s="14" t="s">
        <v>14</v>
      </c>
      <c r="D15" s="30">
        <v>0</v>
      </c>
      <c r="E15" s="30">
        <f>SUM(E11:E14)</f>
        <v>-700000</v>
      </c>
      <c r="F15" s="30">
        <f t="shared" ref="F15:I15" si="9">SUM(F11:F14)</f>
        <v>-700000</v>
      </c>
      <c r="G15" s="30">
        <f t="shared" si="9"/>
        <v>-700000</v>
      </c>
      <c r="H15" s="30">
        <f t="shared" si="9"/>
        <v>-720000</v>
      </c>
      <c r="I15" s="31">
        <f t="shared" si="9"/>
        <v>-630000</v>
      </c>
      <c r="K15" s="13" t="s">
        <v>11</v>
      </c>
      <c r="L15" s="14" t="s">
        <v>14</v>
      </c>
      <c r="M15" s="30">
        <f>SUM(M11:M14)</f>
        <v>-910000</v>
      </c>
      <c r="N15" s="30">
        <f>SUM(N11:N14)</f>
        <v>-418000</v>
      </c>
      <c r="O15" s="30">
        <f t="shared" ref="O15" si="10">SUM(O11:O14)</f>
        <v>-418000</v>
      </c>
      <c r="P15" s="30">
        <f t="shared" ref="P15" si="11">SUM(P11:P14)</f>
        <v>-418000</v>
      </c>
      <c r="Q15" s="30">
        <f t="shared" ref="Q15" si="12">SUM(Q11:Q14)</f>
        <v>-418000</v>
      </c>
      <c r="R15" s="31">
        <f t="shared" ref="R15" si="13">SUM(R11:R14)</f>
        <v>-202000</v>
      </c>
    </row>
    <row r="17" spans="2:9" ht="15.75" thickBot="1" x14ac:dyDescent="0.3"/>
    <row r="18" spans="2:9" ht="21.75" thickBot="1" x14ac:dyDescent="0.4">
      <c r="B18" s="17" t="s">
        <v>16</v>
      </c>
      <c r="C18" s="18"/>
      <c r="D18" s="18"/>
      <c r="E18" s="18"/>
      <c r="F18" s="18"/>
      <c r="G18" s="18"/>
      <c r="H18" s="18"/>
      <c r="I18" s="19"/>
    </row>
    <row r="19" spans="2:9" x14ac:dyDescent="0.25">
      <c r="B19" s="3" t="s">
        <v>0</v>
      </c>
      <c r="C19" s="4"/>
      <c r="D19" s="5">
        <v>0</v>
      </c>
      <c r="E19" s="5">
        <v>1</v>
      </c>
      <c r="F19" s="5">
        <v>2</v>
      </c>
      <c r="G19" s="5">
        <v>3</v>
      </c>
      <c r="H19" s="5">
        <v>4</v>
      </c>
      <c r="I19" s="6">
        <v>5</v>
      </c>
    </row>
    <row r="20" spans="2:9" x14ac:dyDescent="0.25">
      <c r="B20" s="7" t="s">
        <v>1</v>
      </c>
      <c r="C20" s="1" t="s">
        <v>12</v>
      </c>
      <c r="D20" s="20">
        <f>M5-D5</f>
        <v>700000</v>
      </c>
      <c r="E20" s="20">
        <f t="shared" ref="E20:I20" si="14">N5-E5</f>
        <v>0</v>
      </c>
      <c r="F20" s="20">
        <f t="shared" si="14"/>
        <v>0</v>
      </c>
      <c r="G20" s="20">
        <f t="shared" si="14"/>
        <v>0</v>
      </c>
      <c r="H20" s="20">
        <f t="shared" si="14"/>
        <v>0</v>
      </c>
      <c r="I20" s="21">
        <f t="shared" si="14"/>
        <v>140000</v>
      </c>
    </row>
    <row r="21" spans="2:9" x14ac:dyDescent="0.25">
      <c r="B21" s="7" t="s">
        <v>2</v>
      </c>
      <c r="C21" s="1" t="s">
        <v>13</v>
      </c>
      <c r="D21" s="20"/>
      <c r="E21" s="20">
        <f>N6-E6</f>
        <v>300000</v>
      </c>
      <c r="F21" s="20">
        <f t="shared" ref="F21:H21" si="15">O6-F6</f>
        <v>300000</v>
      </c>
      <c r="G21" s="20">
        <f t="shared" si="15"/>
        <v>300000</v>
      </c>
      <c r="H21" s="20">
        <f t="shared" si="15"/>
        <v>300000</v>
      </c>
      <c r="I21" s="21">
        <f>R6-I6</f>
        <v>300000</v>
      </c>
    </row>
    <row r="22" spans="2:9" x14ac:dyDescent="0.25">
      <c r="B22" s="7" t="s">
        <v>3</v>
      </c>
      <c r="C22" s="1" t="s">
        <v>13</v>
      </c>
      <c r="D22" s="20"/>
      <c r="E22" s="20">
        <f>N7-E7</f>
        <v>-120000</v>
      </c>
      <c r="F22" s="20">
        <f t="shared" ref="F22:I22" si="16">O7-F7</f>
        <v>-120000</v>
      </c>
      <c r="G22" s="20">
        <f t="shared" si="16"/>
        <v>-120000</v>
      </c>
      <c r="H22" s="20">
        <f t="shared" si="16"/>
        <v>-320000</v>
      </c>
      <c r="I22" s="21">
        <f t="shared" si="16"/>
        <v>-320000</v>
      </c>
    </row>
    <row r="23" spans="2:9" ht="15.75" thickBot="1" x14ac:dyDescent="0.3">
      <c r="B23" s="8" t="s">
        <v>4</v>
      </c>
      <c r="C23" s="9" t="s">
        <v>13</v>
      </c>
      <c r="D23" s="22">
        <f>M8-D8</f>
        <v>-600000</v>
      </c>
      <c r="E23" s="22"/>
      <c r="F23" s="22"/>
      <c r="G23" s="22"/>
      <c r="H23" s="22"/>
      <c r="I23" s="23"/>
    </row>
    <row r="24" spans="2:9" x14ac:dyDescent="0.25">
      <c r="B24" s="10" t="s">
        <v>5</v>
      </c>
      <c r="C24" s="11" t="s">
        <v>14</v>
      </c>
      <c r="D24" s="24">
        <f>M9-D9</f>
        <v>100000</v>
      </c>
      <c r="E24" s="24">
        <f>SUM(E20:E23)</f>
        <v>180000</v>
      </c>
      <c r="F24" s="24">
        <f t="shared" ref="F24" si="17">SUM(F20:F23)</f>
        <v>180000</v>
      </c>
      <c r="G24" s="24">
        <f t="shared" ref="G24" si="18">SUM(G20:G23)</f>
        <v>180000</v>
      </c>
      <c r="H24" s="24">
        <f t="shared" ref="H24" si="19">SUM(H20:H23)</f>
        <v>-20000</v>
      </c>
      <c r="I24" s="25">
        <f t="shared" ref="I24" si="20">SUM(I20:I23)</f>
        <v>120000</v>
      </c>
    </row>
    <row r="25" spans="2:9" ht="15.75" thickBot="1" x14ac:dyDescent="0.3">
      <c r="B25" s="8" t="s">
        <v>6</v>
      </c>
      <c r="C25" s="9" t="s">
        <v>13</v>
      </c>
      <c r="D25" s="22">
        <f>-D24*0.1</f>
        <v>-10000</v>
      </c>
      <c r="E25" s="22">
        <f>-(E24*0.1)</f>
        <v>-18000</v>
      </c>
      <c r="F25" s="22">
        <f t="shared" ref="F25" si="21">-(F24*0.1)</f>
        <v>-18000</v>
      </c>
      <c r="G25" s="22">
        <f t="shared" ref="G25" si="22">-(G24*0.1)</f>
        <v>-18000</v>
      </c>
      <c r="H25" s="22">
        <f t="shared" ref="H25" si="23">-(H24*0.1)</f>
        <v>2000</v>
      </c>
      <c r="I25" s="23">
        <f t="shared" ref="I25" si="24">-(I24*0.1)</f>
        <v>-12000</v>
      </c>
    </row>
    <row r="26" spans="2:9" x14ac:dyDescent="0.25">
      <c r="B26" s="15" t="s">
        <v>7</v>
      </c>
      <c r="C26" s="2" t="s">
        <v>14</v>
      </c>
      <c r="D26" s="26">
        <f>SUM(D24:D25)</f>
        <v>90000</v>
      </c>
      <c r="E26" s="26">
        <f>SUM(E24:E25)</f>
        <v>162000</v>
      </c>
      <c r="F26" s="26">
        <f t="shared" ref="F26" si="25">SUM(F24:F25)</f>
        <v>162000</v>
      </c>
      <c r="G26" s="26">
        <f t="shared" ref="G26" si="26">SUM(G24:G25)</f>
        <v>162000</v>
      </c>
      <c r="H26" s="26">
        <f t="shared" ref="H26" si="27">SUM(H24:H25)</f>
        <v>-18000</v>
      </c>
      <c r="I26" s="27">
        <f t="shared" ref="I26" si="28">SUM(I24:I25)</f>
        <v>108000</v>
      </c>
    </row>
    <row r="27" spans="2:9" x14ac:dyDescent="0.25">
      <c r="B27" s="7" t="s">
        <v>8</v>
      </c>
      <c r="C27" s="1" t="s">
        <v>12</v>
      </c>
      <c r="D27" s="20">
        <v>0</v>
      </c>
      <c r="E27" s="20">
        <f>-E22</f>
        <v>120000</v>
      </c>
      <c r="F27" s="20">
        <f t="shared" ref="F27:I27" si="29">-F22</f>
        <v>120000</v>
      </c>
      <c r="G27" s="20">
        <f t="shared" si="29"/>
        <v>120000</v>
      </c>
      <c r="H27" s="20">
        <f t="shared" si="29"/>
        <v>320000</v>
      </c>
      <c r="I27" s="21">
        <f t="shared" si="29"/>
        <v>320000</v>
      </c>
    </row>
    <row r="28" spans="2:9" x14ac:dyDescent="0.25">
      <c r="B28" s="7" t="s">
        <v>9</v>
      </c>
      <c r="C28" s="1" t="s">
        <v>12</v>
      </c>
      <c r="D28" s="20">
        <f>-D23</f>
        <v>600000</v>
      </c>
      <c r="E28" s="20">
        <v>0</v>
      </c>
      <c r="F28" s="20">
        <v>0</v>
      </c>
      <c r="G28" s="20">
        <v>0</v>
      </c>
      <c r="H28" s="20">
        <v>0</v>
      </c>
      <c r="I28" s="21">
        <v>0</v>
      </c>
    </row>
    <row r="29" spans="2:9" ht="15.75" thickBot="1" x14ac:dyDescent="0.3">
      <c r="B29" s="16" t="s">
        <v>10</v>
      </c>
      <c r="C29" s="12" t="s">
        <v>13</v>
      </c>
      <c r="D29" s="28">
        <v>-1600000</v>
      </c>
      <c r="E29" s="28">
        <v>0</v>
      </c>
      <c r="F29" s="28">
        <v>0</v>
      </c>
      <c r="G29" s="28">
        <v>0</v>
      </c>
      <c r="H29" s="28">
        <v>0</v>
      </c>
      <c r="I29" s="29">
        <v>0</v>
      </c>
    </row>
    <row r="30" spans="2:9" ht="15.75" thickBot="1" x14ac:dyDescent="0.3">
      <c r="B30" s="13" t="s">
        <v>11</v>
      </c>
      <c r="C30" s="14" t="s">
        <v>14</v>
      </c>
      <c r="D30" s="30">
        <f>SUM(D26:D29)</f>
        <v>-910000</v>
      </c>
      <c r="E30" s="30">
        <f>SUM(E26:E29)</f>
        <v>282000</v>
      </c>
      <c r="F30" s="30">
        <f t="shared" ref="F30" si="30">SUM(F26:F29)</f>
        <v>282000</v>
      </c>
      <c r="G30" s="30">
        <f t="shared" ref="G30" si="31">SUM(G26:G29)</f>
        <v>282000</v>
      </c>
      <c r="H30" s="30">
        <f t="shared" ref="H30" si="32">SUM(H26:H29)</f>
        <v>302000</v>
      </c>
      <c r="I30" s="31">
        <f t="shared" ref="I30" si="33">SUM(I26:I29)</f>
        <v>428000</v>
      </c>
    </row>
  </sheetData>
  <mergeCells count="6">
    <mergeCell ref="B4:C4"/>
    <mergeCell ref="B3:I3"/>
    <mergeCell ref="K3:R3"/>
    <mergeCell ref="K4:L4"/>
    <mergeCell ref="B18:I18"/>
    <mergeCell ref="B19:C19"/>
  </mergeCells>
  <conditionalFormatting sqref="D5:I14">
    <cfRule type="cellIs" dxfId="5" priority="6" operator="lessThan">
      <formula>0</formula>
    </cfRule>
  </conditionalFormatting>
  <conditionalFormatting sqref="E15:I15">
    <cfRule type="cellIs" dxfId="4" priority="5" operator="lessThan">
      <formula>0</formula>
    </cfRule>
  </conditionalFormatting>
  <conditionalFormatting sqref="M5:R14">
    <cfRule type="cellIs" dxfId="3" priority="4" operator="lessThan">
      <formula>0</formula>
    </cfRule>
  </conditionalFormatting>
  <conditionalFormatting sqref="N15:R15">
    <cfRule type="cellIs" dxfId="2" priority="3" operator="lessThan">
      <formula>0</formula>
    </cfRule>
  </conditionalFormatting>
  <conditionalFormatting sqref="D20:I29">
    <cfRule type="cellIs" dxfId="1" priority="2" operator="lessThan">
      <formula>0</formula>
    </cfRule>
  </conditionalFormatting>
  <conditionalFormatting sqref="E30:I3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6"/>
  <sheetViews>
    <sheetView tabSelected="1" workbookViewId="0">
      <selection activeCell="H21" sqref="H21"/>
    </sheetView>
  </sheetViews>
  <sheetFormatPr defaultRowHeight="15" x14ac:dyDescent="0.25"/>
  <cols>
    <col min="4" max="4" width="11.28515625" bestFit="1" customWidth="1"/>
    <col min="5" max="5" width="18.85546875" bestFit="1" customWidth="1"/>
    <col min="6" max="8" width="14.85546875" bestFit="1" customWidth="1"/>
    <col min="10" max="10" width="13.140625" bestFit="1" customWidth="1"/>
  </cols>
  <sheetData>
    <row r="2" spans="4:10" ht="15.75" thickBot="1" x14ac:dyDescent="0.3"/>
    <row r="3" spans="4:10" x14ac:dyDescent="0.25">
      <c r="D3" s="33" t="s">
        <v>17</v>
      </c>
      <c r="E3" s="34"/>
      <c r="F3" s="34"/>
      <c r="G3" s="34"/>
      <c r="H3" s="35"/>
    </row>
    <row r="4" spans="4:10" x14ac:dyDescent="0.25">
      <c r="D4" s="36"/>
      <c r="E4" s="37">
        <f>(60876480)/(1.12)^1</f>
        <v>54353999.999999993</v>
      </c>
      <c r="F4" s="37">
        <f>(60876480)/(1.12)^2</f>
        <v>48530357.142857134</v>
      </c>
      <c r="G4" s="37">
        <f>(60876480)/(1.12)^3</f>
        <v>43330676.020408154</v>
      </c>
      <c r="H4" s="38"/>
    </row>
    <row r="5" spans="4:10" ht="15.75" thickBot="1" x14ac:dyDescent="0.3">
      <c r="D5" s="36"/>
      <c r="E5" s="57" t="s">
        <v>18</v>
      </c>
      <c r="F5" s="61">
        <f>SUM(E4:G4)</f>
        <v>146215033.16326529</v>
      </c>
      <c r="G5" s="39"/>
      <c r="H5" s="38"/>
    </row>
    <row r="6" spans="4:10" ht="1.5" customHeight="1" thickBot="1" x14ac:dyDescent="0.3">
      <c r="D6" s="54"/>
      <c r="E6" s="55"/>
      <c r="F6" s="55"/>
      <c r="G6" s="55"/>
      <c r="H6" s="56"/>
    </row>
    <row r="7" spans="4:10" x14ac:dyDescent="0.25">
      <c r="D7" s="33" t="s">
        <v>19</v>
      </c>
      <c r="E7" s="34"/>
      <c r="F7" s="34"/>
      <c r="G7" s="34"/>
      <c r="H7" s="35"/>
    </row>
    <row r="8" spans="4:10" ht="15.75" x14ac:dyDescent="0.25">
      <c r="D8" s="36"/>
      <c r="E8" s="40">
        <v>5823107</v>
      </c>
      <c r="F8" s="40">
        <f>(53592672)/(1.12)^1</f>
        <v>47850599.999999993</v>
      </c>
      <c r="G8" s="40">
        <f>(53592672)/(1.12)^2</f>
        <v>42723749.999999993</v>
      </c>
      <c r="H8" s="41">
        <f>(53592672)/(1.12)^3</f>
        <v>38146205.357142843</v>
      </c>
    </row>
    <row r="9" spans="4:10" ht="15.75" thickBot="1" x14ac:dyDescent="0.3">
      <c r="D9" s="51"/>
      <c r="E9" s="60" t="s">
        <v>20</v>
      </c>
      <c r="F9" s="62">
        <f>SUM(E8:H8)</f>
        <v>134543662.35714284</v>
      </c>
      <c r="G9" s="52"/>
      <c r="H9" s="53"/>
      <c r="J9" s="32"/>
    </row>
    <row r="10" spans="4:10" x14ac:dyDescent="0.25">
      <c r="D10" s="42" t="s">
        <v>21</v>
      </c>
      <c r="E10" s="43"/>
      <c r="F10" s="43"/>
      <c r="G10" s="43"/>
      <c r="H10" s="44"/>
    </row>
    <row r="11" spans="4:10" x14ac:dyDescent="0.25">
      <c r="D11" s="42"/>
      <c r="E11" s="45">
        <f>F5</f>
        <v>146215033.16326529</v>
      </c>
      <c r="F11" s="46">
        <f>(0.12*((1+0.12)^3))/((1+0.12)^3-1)</f>
        <v>0.41634898055950659</v>
      </c>
      <c r="G11" s="43"/>
      <c r="H11" s="44"/>
    </row>
    <row r="12" spans="4:10" ht="15.75" thickBot="1" x14ac:dyDescent="0.3">
      <c r="D12" s="42"/>
      <c r="E12" s="58" t="s">
        <v>22</v>
      </c>
      <c r="F12" s="63">
        <f>E11*F11</f>
        <v>60876479.999999948</v>
      </c>
      <c r="G12" s="43"/>
      <c r="H12" s="44"/>
    </row>
    <row r="13" spans="4:10" ht="1.5" customHeight="1" thickBot="1" x14ac:dyDescent="0.3">
      <c r="D13" s="54"/>
      <c r="E13" s="55"/>
      <c r="F13" s="55"/>
      <c r="G13" s="55"/>
      <c r="H13" s="56"/>
    </row>
    <row r="14" spans="4:10" x14ac:dyDescent="0.25">
      <c r="D14" s="42" t="s">
        <v>23</v>
      </c>
      <c r="E14" s="43"/>
      <c r="F14" s="43"/>
      <c r="G14" s="43"/>
      <c r="H14" s="44"/>
    </row>
    <row r="15" spans="4:10" x14ac:dyDescent="0.25">
      <c r="D15" s="42"/>
      <c r="E15" s="47">
        <f>F9</f>
        <v>134543662.35714284</v>
      </c>
      <c r="F15" s="46">
        <f>F11</f>
        <v>0.41634898055950659</v>
      </c>
      <c r="G15" s="43"/>
      <c r="H15" s="44"/>
    </row>
    <row r="16" spans="4:10" ht="15.75" thickBot="1" x14ac:dyDescent="0.3">
      <c r="D16" s="48"/>
      <c r="E16" s="59" t="s">
        <v>24</v>
      </c>
      <c r="F16" s="64">
        <f>E15*F15</f>
        <v>56017116.663138881</v>
      </c>
      <c r="G16" s="49"/>
      <c r="H16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</dc:creator>
  <cp:lastModifiedBy>Juanka</cp:lastModifiedBy>
  <dcterms:created xsi:type="dcterms:W3CDTF">2013-07-16T17:42:17Z</dcterms:created>
  <dcterms:modified xsi:type="dcterms:W3CDTF">2013-07-17T03:27:33Z</dcterms:modified>
</cp:coreProperties>
</file>