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son/Desktop/Grad_Assignment_Files/"/>
    </mc:Choice>
  </mc:AlternateContent>
  <xr:revisionPtr revIDLastSave="0" documentId="8_{7A053952-CB05-7641-8A41-F0FF08FBC8CC}" xr6:coauthVersionLast="47" xr6:coauthVersionMax="47" xr10:uidLastSave="{00000000-0000-0000-0000-000000000000}"/>
  <bookViews>
    <workbookView xWindow="160" yWindow="500" windowWidth="24100" windowHeight="19320" xr2:uid="{00000000-000D-0000-FFFF-FFFF00000000}"/>
  </bookViews>
  <sheets>
    <sheet name="Pearson" sheetId="1" r:id="rId1"/>
    <sheet name="Normalization" sheetId="3" r:id="rId2"/>
    <sheet name="KW-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C13" i="2"/>
  <c r="C12" i="2"/>
  <c r="C11" i="2"/>
  <c r="C10" i="2"/>
  <c r="F9" i="2"/>
  <c r="C9" i="2"/>
  <c r="F5" i="2" s="1"/>
  <c r="C8" i="2"/>
  <c r="F8" i="2" s="1"/>
  <c r="C7" i="2"/>
  <c r="F6" i="2"/>
  <c r="C6" i="2"/>
  <c r="C5" i="2"/>
  <c r="C4" i="2"/>
  <c r="F3" i="2"/>
  <c r="C3" i="2"/>
  <c r="F2" i="2"/>
  <c r="C2" i="2"/>
  <c r="D27" i="1"/>
  <c r="C25" i="1"/>
  <c r="D26" i="1"/>
  <c r="E27" i="1"/>
  <c r="C26" i="1"/>
  <c r="J23" i="1"/>
  <c r="D23" i="1"/>
  <c r="H20" i="1"/>
  <c r="B27" i="1" s="1"/>
  <c r="H27" i="1" s="1"/>
  <c r="E20" i="1"/>
  <c r="K20" i="1" s="1"/>
  <c r="K27" i="1" s="1"/>
  <c r="D20" i="1"/>
  <c r="J20" i="1" s="1"/>
  <c r="J27" i="1" s="1"/>
  <c r="C20" i="1"/>
  <c r="I20" i="1" s="1"/>
  <c r="C27" i="1" s="1"/>
  <c r="I27" i="1" s="1"/>
  <c r="B20" i="1"/>
  <c r="A20" i="1"/>
  <c r="G20" i="1" s="1"/>
  <c r="A27" i="1" s="1"/>
  <c r="G27" i="1" s="1"/>
  <c r="E19" i="1"/>
  <c r="K19" i="1" s="1"/>
  <c r="E26" i="1" s="1"/>
  <c r="K26" i="1" s="1"/>
  <c r="D19" i="1"/>
  <c r="J19" i="1" s="1"/>
  <c r="J26" i="1" s="1"/>
  <c r="C19" i="1"/>
  <c r="I19" i="1" s="1"/>
  <c r="I26" i="1" s="1"/>
  <c r="B19" i="1"/>
  <c r="H19" i="1" s="1"/>
  <c r="B26" i="1" s="1"/>
  <c r="H26" i="1" s="1"/>
  <c r="A19" i="1"/>
  <c r="G19" i="1" s="1"/>
  <c r="A26" i="1" s="1"/>
  <c r="G26" i="1" s="1"/>
  <c r="K18" i="1"/>
  <c r="E25" i="1" s="1"/>
  <c r="K25" i="1" s="1"/>
  <c r="J18" i="1"/>
  <c r="D25" i="1" s="1"/>
  <c r="J25" i="1" s="1"/>
  <c r="E18" i="1"/>
  <c r="D18" i="1"/>
  <c r="C18" i="1"/>
  <c r="I18" i="1" s="1"/>
  <c r="I25" i="1" s="1"/>
  <c r="B18" i="1"/>
  <c r="H18" i="1" s="1"/>
  <c r="B25" i="1" s="1"/>
  <c r="H25" i="1" s="1"/>
  <c r="A18" i="1"/>
  <c r="G18" i="1" s="1"/>
  <c r="A25" i="1" s="1"/>
  <c r="G25" i="1" s="1"/>
  <c r="J17" i="1"/>
  <c r="D24" i="1" s="1"/>
  <c r="J24" i="1" s="1"/>
  <c r="I17" i="1"/>
  <c r="C24" i="1" s="1"/>
  <c r="I24" i="1" s="1"/>
  <c r="H17" i="1"/>
  <c r="B24" i="1" s="1"/>
  <c r="H24" i="1" s="1"/>
  <c r="E17" i="1"/>
  <c r="K17" i="1" s="1"/>
  <c r="E24" i="1" s="1"/>
  <c r="K24" i="1" s="1"/>
  <c r="D17" i="1"/>
  <c r="C17" i="1"/>
  <c r="B17" i="1"/>
  <c r="A17" i="1"/>
  <c r="G17" i="1" s="1"/>
  <c r="A24" i="1" s="1"/>
  <c r="G24" i="1" s="1"/>
  <c r="J16" i="1"/>
  <c r="H16" i="1"/>
  <c r="B23" i="1" s="1"/>
  <c r="H23" i="1" s="1"/>
  <c r="G16" i="1"/>
  <c r="A23" i="1" s="1"/>
  <c r="G23" i="1" s="1"/>
  <c r="E16" i="1"/>
  <c r="K16" i="1" s="1"/>
  <c r="E23" i="1" s="1"/>
  <c r="K23" i="1" s="1"/>
  <c r="D16" i="1"/>
  <c r="C16" i="1"/>
  <c r="I16" i="1" s="1"/>
  <c r="C23" i="1" s="1"/>
  <c r="I23" i="1" s="1"/>
  <c r="B16" i="1"/>
  <c r="A16" i="1"/>
  <c r="G11" i="2" l="1"/>
  <c r="G12" i="2" s="1"/>
  <c r="F11" i="2"/>
  <c r="F12" i="2" s="1"/>
</calcChain>
</file>

<file path=xl/sharedStrings.xml><?xml version="1.0" encoding="utf-8"?>
<sst xmlns="http://schemas.openxmlformats.org/spreadsheetml/2006/main" count="101" uniqueCount="35">
  <si>
    <t>Gender</t>
  </si>
  <si>
    <t>Age</t>
  </si>
  <si>
    <t>Height</t>
  </si>
  <si>
    <t>Weight</t>
  </si>
  <si>
    <t>KissCount</t>
  </si>
  <si>
    <t>Person</t>
  </si>
  <si>
    <t>Age*</t>
  </si>
  <si>
    <t>Height*</t>
  </si>
  <si>
    <t>Weight*</t>
  </si>
  <si>
    <t>KissCount*</t>
  </si>
  <si>
    <t>Anna</t>
  </si>
  <si>
    <t>Betty</t>
  </si>
  <si>
    <t>Carla</t>
  </si>
  <si>
    <t>David</t>
  </si>
  <si>
    <t>Edward</t>
  </si>
  <si>
    <t>Fred</t>
  </si>
  <si>
    <t>George</t>
  </si>
  <si>
    <t>Henry</t>
  </si>
  <si>
    <t>Ines</t>
  </si>
  <si>
    <t>Joanne</t>
  </si>
  <si>
    <t>Keith</t>
  </si>
  <si>
    <t>Laura</t>
  </si>
  <si>
    <t>r-Chart/t-Chart</t>
  </si>
  <si>
    <t>p-val/significant?</t>
  </si>
  <si>
    <t>Hometown</t>
  </si>
  <si>
    <t>Group</t>
  </si>
  <si>
    <t>Kaohsiung</t>
  </si>
  <si>
    <t>Rank Sum</t>
  </si>
  <si>
    <t>Taoyuan</t>
  </si>
  <si>
    <t>Count</t>
  </si>
  <si>
    <t>Taipei</t>
  </si>
  <si>
    <t>K-W-stat</t>
  </si>
  <si>
    <t>p-value</t>
  </si>
  <si>
    <t>Ranks</t>
  </si>
  <si>
    <t>&lt;-(corrected because of ranking ties - don't worry about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</si>
</sst>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5" width="13.33203125" bestFit="1" customWidth="1"/>
    <col min="6" max="11" width="14.1640625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</row>
    <row r="2" spans="1:11" x14ac:dyDescent="0.2">
      <c r="A2" s="1">
        <v>0</v>
      </c>
      <c r="B2" s="1">
        <v>20</v>
      </c>
      <c r="C2" s="1">
        <v>150.5</v>
      </c>
      <c r="D2" s="1">
        <v>55.4</v>
      </c>
      <c r="E2" s="1">
        <v>7</v>
      </c>
      <c r="F2" s="1" t="s">
        <v>10</v>
      </c>
      <c r="G2" s="1"/>
      <c r="H2" s="1"/>
      <c r="I2" s="1"/>
      <c r="J2" s="1"/>
      <c r="K2" s="1"/>
    </row>
    <row r="3" spans="1:11" x14ac:dyDescent="0.2">
      <c r="A3" s="1">
        <v>0</v>
      </c>
      <c r="B3" s="1">
        <v>24</v>
      </c>
      <c r="C3" s="1">
        <v>140.4</v>
      </c>
      <c r="D3" s="1">
        <v>52.1</v>
      </c>
      <c r="E3" s="1">
        <v>3</v>
      </c>
      <c r="F3" s="1" t="s">
        <v>11</v>
      </c>
      <c r="G3" s="1"/>
      <c r="H3" s="1"/>
      <c r="I3" s="1"/>
      <c r="J3" s="1"/>
      <c r="K3" s="1"/>
    </row>
    <row r="4" spans="1:11" x14ac:dyDescent="0.2">
      <c r="A4" s="1">
        <v>0</v>
      </c>
      <c r="B4" s="1">
        <v>28</v>
      </c>
      <c r="C4" s="1">
        <v>135.30000000000001</v>
      </c>
      <c r="D4" s="1">
        <v>46.5</v>
      </c>
      <c r="E4" s="1">
        <v>10</v>
      </c>
      <c r="F4" s="1" t="s">
        <v>12</v>
      </c>
      <c r="G4" s="1"/>
      <c r="H4" s="1"/>
      <c r="I4" s="1"/>
      <c r="J4" s="1"/>
      <c r="K4" s="1"/>
    </row>
    <row r="5" spans="1:11" x14ac:dyDescent="0.2">
      <c r="A5" s="1">
        <v>1</v>
      </c>
      <c r="B5" s="1">
        <v>21</v>
      </c>
      <c r="C5" s="1">
        <v>170.2</v>
      </c>
      <c r="D5" s="1">
        <v>67.599999999999994</v>
      </c>
      <c r="E5" s="1">
        <v>10</v>
      </c>
      <c r="F5" s="1" t="s">
        <v>13</v>
      </c>
      <c r="G5" s="1"/>
      <c r="H5" s="1"/>
      <c r="I5" s="1"/>
      <c r="J5" s="1"/>
      <c r="K5" s="1"/>
    </row>
    <row r="6" spans="1:11" x14ac:dyDescent="0.2">
      <c r="A6" s="1">
        <v>1</v>
      </c>
      <c r="B6" s="1">
        <v>24</v>
      </c>
      <c r="C6" s="1">
        <v>180.1</v>
      </c>
      <c r="D6" s="1">
        <v>75.400000000000006</v>
      </c>
      <c r="E6" s="1">
        <v>1</v>
      </c>
      <c r="F6" s="1" t="s">
        <v>14</v>
      </c>
      <c r="G6" s="1"/>
      <c r="H6" s="1"/>
      <c r="I6" s="1"/>
      <c r="J6" s="1"/>
      <c r="K6" s="1"/>
    </row>
    <row r="7" spans="1:11" x14ac:dyDescent="0.2">
      <c r="A7" s="1">
        <v>1</v>
      </c>
      <c r="B7" s="1">
        <v>28</v>
      </c>
      <c r="C7" s="1">
        <v>175</v>
      </c>
      <c r="D7" s="1">
        <v>78.900000000000006</v>
      </c>
      <c r="E7" s="1">
        <v>0</v>
      </c>
      <c r="F7" s="1" t="s">
        <v>15</v>
      </c>
      <c r="G7" s="1"/>
      <c r="H7" s="1"/>
      <c r="I7" s="1"/>
      <c r="J7" s="1"/>
      <c r="K7" s="1"/>
    </row>
    <row r="8" spans="1:11" x14ac:dyDescent="0.2">
      <c r="A8" s="1">
        <v>1</v>
      </c>
      <c r="B8" s="1">
        <v>25</v>
      </c>
      <c r="C8" s="1">
        <v>185.1</v>
      </c>
      <c r="D8" s="1">
        <v>75.599999999999994</v>
      </c>
      <c r="E8" s="1">
        <v>2</v>
      </c>
      <c r="F8" s="1" t="s">
        <v>16</v>
      </c>
      <c r="G8" s="1"/>
      <c r="H8" s="1"/>
      <c r="I8" s="1"/>
      <c r="J8" s="1"/>
      <c r="K8" s="1"/>
    </row>
    <row r="9" spans="1:11" x14ac:dyDescent="0.2">
      <c r="A9" s="1">
        <v>1</v>
      </c>
      <c r="B9" s="1">
        <v>29</v>
      </c>
      <c r="C9" s="1">
        <v>170.2</v>
      </c>
      <c r="D9" s="1">
        <v>65.599999999999994</v>
      </c>
      <c r="E9" s="1">
        <v>5</v>
      </c>
      <c r="F9" s="1" t="s">
        <v>17</v>
      </c>
      <c r="G9" s="1"/>
      <c r="H9" s="1"/>
      <c r="I9" s="1"/>
      <c r="J9" s="1"/>
      <c r="K9" s="1"/>
    </row>
    <row r="10" spans="1:11" x14ac:dyDescent="0.2">
      <c r="A10" s="1">
        <v>0</v>
      </c>
      <c r="B10" s="1">
        <v>27</v>
      </c>
      <c r="C10" s="1">
        <v>165.3</v>
      </c>
      <c r="D10" s="1">
        <v>60.1</v>
      </c>
      <c r="E10" s="1">
        <v>1</v>
      </c>
      <c r="F10" s="1" t="s">
        <v>18</v>
      </c>
      <c r="G10" s="1"/>
      <c r="H10" s="1"/>
      <c r="I10" s="1"/>
      <c r="J10" s="1"/>
      <c r="K10" s="1"/>
    </row>
    <row r="11" spans="1:11" x14ac:dyDescent="0.2">
      <c r="A11" s="1">
        <v>0</v>
      </c>
      <c r="B11" s="1">
        <v>25</v>
      </c>
      <c r="C11" s="1">
        <v>155.4</v>
      </c>
      <c r="D11" s="1">
        <v>68.900000000000006</v>
      </c>
      <c r="E11" s="1">
        <v>2</v>
      </c>
      <c r="F11" s="1" t="s">
        <v>19</v>
      </c>
      <c r="G11" s="1"/>
      <c r="H11" s="1"/>
      <c r="I11" s="1"/>
      <c r="J11" s="1"/>
      <c r="K11" s="1"/>
    </row>
    <row r="12" spans="1:11" x14ac:dyDescent="0.2">
      <c r="A12" s="1">
        <v>1</v>
      </c>
      <c r="B12" s="1">
        <v>25</v>
      </c>
      <c r="C12" s="1">
        <v>165.5</v>
      </c>
      <c r="D12" s="1">
        <v>64.5</v>
      </c>
      <c r="E12" s="1">
        <v>4</v>
      </c>
      <c r="F12" s="1" t="s">
        <v>20</v>
      </c>
      <c r="G12" s="1"/>
      <c r="H12" s="1"/>
      <c r="I12" s="1"/>
      <c r="J12" s="1"/>
      <c r="K12" s="1"/>
    </row>
    <row r="13" spans="1:11" x14ac:dyDescent="0.2">
      <c r="A13" s="1">
        <v>0</v>
      </c>
      <c r="B13" s="1">
        <v>22</v>
      </c>
      <c r="C13" s="1">
        <v>170.6</v>
      </c>
      <c r="D13" s="1">
        <v>63.4</v>
      </c>
      <c r="E13" s="1">
        <v>0</v>
      </c>
      <c r="F13" s="1" t="s">
        <v>21</v>
      </c>
      <c r="G13" s="1"/>
      <c r="H13" s="1"/>
      <c r="I13" s="1"/>
      <c r="J13" s="1"/>
      <c r="K13" s="1"/>
    </row>
    <row r="15" spans="1:11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22</v>
      </c>
      <c r="G15" s="1" t="s">
        <v>0</v>
      </c>
      <c r="H15" s="1" t="s">
        <v>1</v>
      </c>
      <c r="I15" s="1" t="s">
        <v>2</v>
      </c>
      <c r="J15" s="1" t="s">
        <v>3</v>
      </c>
      <c r="K15" s="1" t="s">
        <v>4</v>
      </c>
    </row>
    <row r="16" spans="1:11" x14ac:dyDescent="0.2">
      <c r="A16" s="1">
        <f>CORREL(A2:A13, A2:A13)</f>
        <v>1</v>
      </c>
      <c r="B16" s="1">
        <f>CORREL(A2:A13, B2:B13)</f>
        <v>0.18291322825490772</v>
      </c>
      <c r="C16" s="1">
        <f>CORREL(A2:A13, C2:C13)</f>
        <v>0.73015682954898165</v>
      </c>
      <c r="D16" s="1">
        <f>CORREL(A2:A13, D2:D13)</f>
        <v>0.71972919845156769</v>
      </c>
      <c r="E16" s="1">
        <f>CORREL(A2:A13, E2:E13)</f>
        <v>-2.4375747470904353E-2</v>
      </c>
      <c r="F16" s="1" t="s">
        <v>0</v>
      </c>
      <c r="G16" s="1" t="str">
        <f t="shared" ref="G16:K20" si="0">IF(ABS(A16)=1, "N/A (perfect corr)", (A16 * SQRT(12 - 2)) / SQRT(1 - A16^2))</f>
        <v>N/A (perfect corr)</v>
      </c>
      <c r="H16" s="1">
        <f t="shared" si="0"/>
        <v>0.58834840541455213</v>
      </c>
      <c r="I16" s="1">
        <f t="shared" si="0"/>
        <v>3.3792295995383443</v>
      </c>
      <c r="J16" s="1">
        <f t="shared" si="0"/>
        <v>3.2783110797988275</v>
      </c>
      <c r="K16" s="1">
        <f t="shared" si="0"/>
        <v>-7.7105792327578956E-2</v>
      </c>
    </row>
    <row r="17" spans="1:11" x14ac:dyDescent="0.2">
      <c r="A17" s="1">
        <f>CORREL(B2:B13, A2:A13)</f>
        <v>0.18291322825490772</v>
      </c>
      <c r="B17" s="1">
        <f>CORREL(B2:B13, B2:B13)</f>
        <v>1</v>
      </c>
      <c r="C17" s="1">
        <f>CORREL(B2:B13, C2:C13)</f>
        <v>8.239028406529696E-3</v>
      </c>
      <c r="D17" s="1">
        <f>CORREL(B2:B13, D2:D13)</f>
        <v>7.3606142839623745E-2</v>
      </c>
      <c r="E17" s="1">
        <f>CORREL(B2:B13, E2:E13)</f>
        <v>-0.17388721978015109</v>
      </c>
      <c r="F17" s="1" t="s">
        <v>1</v>
      </c>
      <c r="G17" s="1">
        <f t="shared" si="0"/>
        <v>0.58834840541455213</v>
      </c>
      <c r="H17" s="1" t="str">
        <f t="shared" si="0"/>
        <v>N/A (perfect corr)</v>
      </c>
      <c r="I17" s="1">
        <f t="shared" si="0"/>
        <v>2.6054979813186056E-2</v>
      </c>
      <c r="J17" s="1">
        <f t="shared" si="0"/>
        <v>0.23339617424361739</v>
      </c>
      <c r="K17" s="1">
        <f t="shared" si="0"/>
        <v>-0.55838636654617113</v>
      </c>
    </row>
    <row r="18" spans="1:11" x14ac:dyDescent="0.2">
      <c r="A18" s="1">
        <f>CORREL(C2:C13, A2:A13)</f>
        <v>0.73015682954898165</v>
      </c>
      <c r="B18" s="1">
        <f>CORREL(C2:C13, B2:B13)</f>
        <v>8.239028406529696E-3</v>
      </c>
      <c r="C18" s="1">
        <f>CORREL(C2:C13, C2:C13)</f>
        <v>1</v>
      </c>
      <c r="D18" s="1">
        <f>CORREL(C2:C13, D2:D13)</f>
        <v>0.89100931516987747</v>
      </c>
      <c r="E18" s="1">
        <f>CORREL(C2:C13, E2:E13)</f>
        <v>-0.48893618200513395</v>
      </c>
      <c r="F18" s="1" t="s">
        <v>2</v>
      </c>
      <c r="G18" s="1">
        <f t="shared" si="0"/>
        <v>3.3792295995383443</v>
      </c>
      <c r="H18" s="1">
        <f t="shared" si="0"/>
        <v>2.6054979813186056E-2</v>
      </c>
      <c r="I18" s="1" t="str">
        <f t="shared" si="0"/>
        <v>N/A (perfect corr)</v>
      </c>
      <c r="J18" s="1">
        <f t="shared" si="0"/>
        <v>6.206413681673534</v>
      </c>
      <c r="K18" s="1">
        <f t="shared" si="0"/>
        <v>-1.7724605080645759</v>
      </c>
    </row>
    <row r="19" spans="1:11" x14ac:dyDescent="0.2">
      <c r="A19" s="1">
        <f>CORREL(D2:D13, A2:A13)</f>
        <v>0.71972919845156769</v>
      </c>
      <c r="B19" s="1">
        <f>CORREL(D2:D13, B2:B13)</f>
        <v>7.3606142839623745E-2</v>
      </c>
      <c r="C19" s="1">
        <f>CORREL(D2:D13, C2:C13)</f>
        <v>0.89100931516987747</v>
      </c>
      <c r="D19" s="1">
        <f>CORREL(D2:D13, D2:D13)</f>
        <v>0.99999999999999989</v>
      </c>
      <c r="E19" s="1">
        <f>CORREL(D2:D13, E2:E13)</f>
        <v>-0.53642964596774179</v>
      </c>
      <c r="F19" s="1" t="s">
        <v>3</v>
      </c>
      <c r="G19" s="1">
        <f t="shared" si="0"/>
        <v>3.2783110797988275</v>
      </c>
      <c r="H19" s="1">
        <f t="shared" si="0"/>
        <v>0.23339617424361739</v>
      </c>
      <c r="I19" s="1">
        <f t="shared" si="0"/>
        <v>6.206413681673534</v>
      </c>
      <c r="J19" s="1" t="str">
        <f t="shared" si="0"/>
        <v>N/A (perfect corr)</v>
      </c>
      <c r="K19" s="1">
        <f t="shared" si="0"/>
        <v>-2.0100117899530558</v>
      </c>
    </row>
    <row r="20" spans="1:11" x14ac:dyDescent="0.2">
      <c r="A20" s="4">
        <f>CORREL(E2:E13, A2:A13)</f>
        <v>-2.4375747470904353E-2</v>
      </c>
      <c r="B20" s="4">
        <f>CORREL(E2:E13, B2:B13)</f>
        <v>-0.17388721978015109</v>
      </c>
      <c r="C20" s="4">
        <f>CORREL(E2:E13, C2:C13)</f>
        <v>-0.48893618200513395</v>
      </c>
      <c r="D20" s="4">
        <f>CORREL(E2:E13, D2:D13)</f>
        <v>-0.53642964596774179</v>
      </c>
      <c r="E20" s="1">
        <f>CORREL(E2:E13, E2:E13)</f>
        <v>1</v>
      </c>
      <c r="F20" s="1" t="s">
        <v>4</v>
      </c>
      <c r="G20" s="1">
        <f t="shared" si="0"/>
        <v>-7.7105792327578956E-2</v>
      </c>
      <c r="H20" s="1">
        <f t="shared" si="0"/>
        <v>-0.55838636654617113</v>
      </c>
      <c r="I20" s="1">
        <f t="shared" si="0"/>
        <v>-1.7724605080645759</v>
      </c>
      <c r="J20" s="1">
        <f t="shared" si="0"/>
        <v>-2.0100117899530558</v>
      </c>
      <c r="K20" s="1" t="str">
        <f t="shared" si="0"/>
        <v>N/A (perfect corr)</v>
      </c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23</v>
      </c>
      <c r="G22" s="1" t="s">
        <v>0</v>
      </c>
      <c r="H22" s="1" t="s">
        <v>1</v>
      </c>
      <c r="I22" s="1" t="s">
        <v>2</v>
      </c>
      <c r="J22" s="1" t="s">
        <v>3</v>
      </c>
      <c r="K22" s="1" t="s">
        <v>4</v>
      </c>
    </row>
    <row r="23" spans="1:11" x14ac:dyDescent="0.2">
      <c r="A23" s="1" t="str">
        <f t="shared" ref="A23:E27" si="1">IF(OR(ISERROR(G16), ISTEXT(G16)),
                                         "N/A (t-stat issue)",
                                         TDIST(ABS(G16), 10, 2)
                                      )</f>
        <v>N/A (t-stat issue)</v>
      </c>
      <c r="B23" s="1">
        <f t="shared" si="1"/>
        <v>0.5693473999706502</v>
      </c>
      <c r="C23" s="1">
        <f t="shared" si="1"/>
        <v>7.0116891442769686E-3</v>
      </c>
      <c r="D23" s="1">
        <f t="shared" si="1"/>
        <v>8.3126470360321177E-3</v>
      </c>
      <c r="E23" s="1">
        <f t="shared" si="1"/>
        <v>0.94006030756906034</v>
      </c>
      <c r="F23" s="1" t="s">
        <v>0</v>
      </c>
      <c r="G23" s="1" t="str">
        <f t="shared" ref="G23:K27" si="2">IF(ISNUMBER(A23), IF(A23 &lt; 0.05, "Significant", "Not sig."), "N/A")</f>
        <v>N/A</v>
      </c>
      <c r="H23" s="1" t="str">
        <f t="shared" si="2"/>
        <v>Not sig.</v>
      </c>
      <c r="I23" s="1" t="str">
        <f t="shared" si="2"/>
        <v>Significant</v>
      </c>
      <c r="J23" s="1" t="str">
        <f t="shared" si="2"/>
        <v>Significant</v>
      </c>
      <c r="K23" s="1" t="str">
        <f t="shared" si="2"/>
        <v>Not sig.</v>
      </c>
    </row>
    <row r="24" spans="1:11" x14ac:dyDescent="0.2">
      <c r="A24" s="1">
        <f t="shared" si="1"/>
        <v>0.5693473999706502</v>
      </c>
      <c r="B24" s="1" t="str">
        <f t="shared" si="1"/>
        <v>N/A (t-stat issue)</v>
      </c>
      <c r="C24" s="1">
        <f t="shared" si="1"/>
        <v>0.97972610105075053</v>
      </c>
      <c r="D24" s="1">
        <f t="shared" si="1"/>
        <v>0.82016204226059342</v>
      </c>
      <c r="E24" s="1">
        <f t="shared" si="1"/>
        <v>0.58886377057738348</v>
      </c>
      <c r="F24" s="1" t="s">
        <v>1</v>
      </c>
      <c r="G24" s="1" t="str">
        <f t="shared" si="2"/>
        <v>Not sig.</v>
      </c>
      <c r="H24" s="1" t="str">
        <f t="shared" si="2"/>
        <v>N/A</v>
      </c>
      <c r="I24" s="1" t="str">
        <f t="shared" si="2"/>
        <v>Not sig.</v>
      </c>
      <c r="J24" s="1" t="str">
        <f t="shared" si="2"/>
        <v>Not sig.</v>
      </c>
      <c r="K24" s="1" t="str">
        <f t="shared" si="2"/>
        <v>Not sig.</v>
      </c>
    </row>
    <row r="25" spans="1:11" x14ac:dyDescent="0.2">
      <c r="A25" s="1">
        <f t="shared" si="1"/>
        <v>7.0116891442769686E-3</v>
      </c>
      <c r="B25" s="1">
        <f t="shared" si="1"/>
        <v>0.97972610105075053</v>
      </c>
      <c r="C25" s="1" t="str">
        <f>IF(OR(ISERROR(I18), ISTEXT(I18)),
                                         "N/A (t-stat issue)",
                                         TDIST(ABS(I18), 10, 2)
                                      )</f>
        <v>N/A (t-stat issue)</v>
      </c>
      <c r="D25" s="1">
        <f t="shared" si="1"/>
        <v>1.0060729289566693E-4</v>
      </c>
      <c r="E25" s="1">
        <f t="shared" si="1"/>
        <v>0.10672553244601204</v>
      </c>
      <c r="F25" s="1" t="s">
        <v>2</v>
      </c>
      <c r="G25" s="1" t="str">
        <f t="shared" si="2"/>
        <v>Significant</v>
      </c>
      <c r="H25" s="1" t="str">
        <f t="shared" si="2"/>
        <v>Not sig.</v>
      </c>
      <c r="I25" s="1" t="str">
        <f t="shared" si="2"/>
        <v>N/A</v>
      </c>
      <c r="J25" s="1" t="str">
        <f t="shared" si="2"/>
        <v>Significant</v>
      </c>
      <c r="K25" s="1" t="str">
        <f t="shared" si="2"/>
        <v>Not sig.</v>
      </c>
    </row>
    <row r="26" spans="1:11" x14ac:dyDescent="0.2">
      <c r="A26" s="1">
        <f t="shared" si="1"/>
        <v>8.3126470360321177E-3</v>
      </c>
      <c r="B26" s="1">
        <f t="shared" si="1"/>
        <v>0.82016204226059342</v>
      </c>
      <c r="C26" s="1">
        <f>IF(OR(ISERROR(I19), ISTEXT(I19)),
                                         "N/A (t-stat issue)",
                                         TDIST(ABS(I19), 10, 2)
                                      )</f>
        <v>1.0060729289566693E-4</v>
      </c>
      <c r="D26" s="1" t="str">
        <f>IF(OR(ISERROR(J19), ISTEXT(J19)),
                                         "N/A (t-stat issue)",
                                         TDIST(ABS(J19), 10, 2)
                                      )</f>
        <v>N/A (t-stat issue)</v>
      </c>
      <c r="E26" s="1">
        <f t="shared" si="1"/>
        <v>7.2173265398395442E-2</v>
      </c>
      <c r="F26" s="1" t="s">
        <v>3</v>
      </c>
      <c r="G26" s="1" t="str">
        <f t="shared" si="2"/>
        <v>Significant</v>
      </c>
      <c r="H26" s="1" t="str">
        <f t="shared" si="2"/>
        <v>Not sig.</v>
      </c>
      <c r="I26" s="1" t="str">
        <f t="shared" si="2"/>
        <v>Significant</v>
      </c>
      <c r="J26" s="1" t="str">
        <f t="shared" si="2"/>
        <v>N/A</v>
      </c>
      <c r="K26" s="1" t="str">
        <f t="shared" si="2"/>
        <v>Not sig.</v>
      </c>
    </row>
    <row r="27" spans="1:11" x14ac:dyDescent="0.2">
      <c r="A27" s="4">
        <f t="shared" si="1"/>
        <v>0.94006030756906034</v>
      </c>
      <c r="B27" s="4">
        <f t="shared" si="1"/>
        <v>0.58886377057738348</v>
      </c>
      <c r="C27" s="4">
        <f t="shared" si="1"/>
        <v>0.10672553244601204</v>
      </c>
      <c r="D27" s="4">
        <f>IF(OR(ISERROR(J20), ISTEXT(J20)),
                                         "N/A (t-stat issue)",
                                         TDIST(ABS(J20), 10, 2)
                                      )</f>
        <v>7.2173265398395442E-2</v>
      </c>
      <c r="E27" s="1" t="str">
        <f>IF(OR(ISERROR(K20), ISTEXT(K20)),
                                         "N/A (t-stat issue)",
                                         TDIST(ABS(K20), 10, 2)
                                      )</f>
        <v>N/A (t-stat issue)</v>
      </c>
      <c r="F27" s="1" t="s">
        <v>4</v>
      </c>
      <c r="G27" s="1" t="str">
        <f t="shared" si="2"/>
        <v>Not sig.</v>
      </c>
      <c r="H27" s="1" t="str">
        <f t="shared" si="2"/>
        <v>Not sig.</v>
      </c>
      <c r="I27" s="1" t="str">
        <f t="shared" si="2"/>
        <v>Not sig.</v>
      </c>
      <c r="J27" s="1" t="str">
        <f t="shared" si="2"/>
        <v>Not sig.</v>
      </c>
      <c r="K27" s="1" t="str">
        <f t="shared" si="2"/>
        <v>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D661-6991-814A-86CC-E545DCC7FD3B}">
  <dimension ref="A1:I13"/>
  <sheetViews>
    <sheetView workbookViewId="0">
      <selection activeCell="G19" sqref="G19"/>
    </sheetView>
  </sheetViews>
  <sheetFormatPr baseColWidth="10" defaultRowHeight="15" x14ac:dyDescent="0.2"/>
  <sheetData>
    <row r="1" spans="1:9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2">
      <c r="A2" s="1">
        <v>20</v>
      </c>
      <c r="B2" s="1">
        <v>150.5</v>
      </c>
      <c r="C2" s="1">
        <v>55.4</v>
      </c>
      <c r="D2" s="1">
        <v>7</v>
      </c>
      <c r="E2" s="1" t="s">
        <v>10</v>
      </c>
      <c r="F2" s="5">
        <f>IFERROR((A2 - MIN(A2:A13)) / (MAX(A2:A13) - MIN(A2:A13)), 0)</f>
        <v>0</v>
      </c>
      <c r="G2" s="5">
        <f>IFERROR((B2 - MIN(B2:B13)) / (MAX(B2:B13) - MIN(B2:B13)), 0)</f>
        <v>0.3052208835341364</v>
      </c>
      <c r="H2" s="5">
        <f>IFERROR((C2 - MIN(C2:C13)) / (MAX(C2:C13) - MIN(C2:C13)), 0)</f>
        <v>0.27469135802469125</v>
      </c>
      <c r="I2" s="5">
        <f>IFERROR((D2 - MIN(D2:D13)) / (MAX(D2:D13) - MIN(D2:D13)), 0)</f>
        <v>0.7</v>
      </c>
    </row>
    <row r="3" spans="1:9" x14ac:dyDescent="0.2">
      <c r="A3" s="1">
        <v>24</v>
      </c>
      <c r="B3" s="1">
        <v>140.4</v>
      </c>
      <c r="C3" s="1">
        <v>52.1</v>
      </c>
      <c r="D3" s="1">
        <v>3</v>
      </c>
      <c r="E3" s="1" t="s">
        <v>11</v>
      </c>
      <c r="F3" s="5">
        <f>IFERROR((A3 - MIN(A2:A13)) / (MAX(A2:A13) - MIN(A2:A13)), 0)</f>
        <v>0.44444444444444442</v>
      </c>
      <c r="G3" s="5">
        <f>IFERROR((B3 - MIN(B2:B13)) / (MAX(B2:B13) - MIN(B2:B13)), 0)</f>
        <v>0.10240963855421679</v>
      </c>
      <c r="H3" s="5">
        <f>IFERROR((C3 - MIN(C2:C13)) / (MAX(C2:C13) - MIN(C2:C13)), 0)</f>
        <v>0.17283950617283952</v>
      </c>
      <c r="I3" s="5">
        <f>IFERROR((D3 - MIN(D2:D13)) / (MAX(D2:D13) - MIN(D2:D13)), 0)</f>
        <v>0.3</v>
      </c>
    </row>
    <row r="4" spans="1:9" x14ac:dyDescent="0.2">
      <c r="A4" s="1">
        <v>28</v>
      </c>
      <c r="B4" s="1">
        <v>135.30000000000001</v>
      </c>
      <c r="C4" s="1">
        <v>46.5</v>
      </c>
      <c r="D4" s="1">
        <v>10</v>
      </c>
      <c r="E4" s="1" t="s">
        <v>12</v>
      </c>
      <c r="F4" s="5">
        <f>IFERROR((A4 - MIN(A2:A13)) / (MAX(A2:A13) - MIN(A2:A13)), 0)</f>
        <v>0.88888888888888884</v>
      </c>
      <c r="G4" s="5">
        <f>IFERROR((B4 - MIN(B2:B13)) / (MAX(B2:B13) - MIN(B2:B13)), 0)</f>
        <v>0</v>
      </c>
      <c r="H4" s="5">
        <f>IFERROR((C4 - MIN(C2:C13)) / (MAX(C2:C13) - MIN(C2:C13)), 0)</f>
        <v>0</v>
      </c>
      <c r="I4" s="5">
        <f>IFERROR((D4 - MIN(D2:D13)) / (MAX(D2:D13) - MIN(D2:D13)), 0)</f>
        <v>1</v>
      </c>
    </row>
    <row r="5" spans="1:9" x14ac:dyDescent="0.2">
      <c r="A5" s="1">
        <v>21</v>
      </c>
      <c r="B5" s="1">
        <v>170.2</v>
      </c>
      <c r="C5" s="1">
        <v>67.599999999999994</v>
      </c>
      <c r="D5" s="1">
        <v>10</v>
      </c>
      <c r="E5" s="1" t="s">
        <v>13</v>
      </c>
      <c r="F5" s="5">
        <f>IFERROR((A5 - MIN(A2:A13)) / (MAX(A2:A13) - MIN(A2:A13)), 0)</f>
        <v>0.1111111111111111</v>
      </c>
      <c r="G5" s="5">
        <f>IFERROR((B5 - MIN(B2:B13)) / (MAX(B2:B13) - MIN(B2:B13)), 0)</f>
        <v>0.70080321285140545</v>
      </c>
      <c r="H5" s="5">
        <f>IFERROR((C5 - MIN(C2:C13)) / (MAX(C2:C13) - MIN(C2:C13)), 0)</f>
        <v>0.65123456790123424</v>
      </c>
      <c r="I5" s="5">
        <f>IFERROR((D5 - MIN(D2:D13)) / (MAX(D2:D13) - MIN(D2:D13)), 0)</f>
        <v>1</v>
      </c>
    </row>
    <row r="6" spans="1:9" x14ac:dyDescent="0.2">
      <c r="A6" s="1">
        <v>24</v>
      </c>
      <c r="B6" s="1">
        <v>180.1</v>
      </c>
      <c r="C6" s="1">
        <v>75.400000000000006</v>
      </c>
      <c r="D6" s="1">
        <v>1</v>
      </c>
      <c r="E6" s="1" t="s">
        <v>14</v>
      </c>
      <c r="F6" s="5">
        <f>IFERROR((A6 - MIN(A2:A13)) / (MAX(A2:A13) - MIN(A2:A13)), 0)</f>
        <v>0.44444444444444442</v>
      </c>
      <c r="G6" s="5">
        <f>IFERROR((B6 - MIN(B2:B13)) / (MAX(B2:B13) - MIN(B2:B13)), 0)</f>
        <v>0.89959839357429716</v>
      </c>
      <c r="H6" s="5">
        <f>IFERROR((C6 - MIN(C2:C13)) / (MAX(C2:C13) - MIN(C2:C13)), 0)</f>
        <v>0.89197530864197527</v>
      </c>
      <c r="I6" s="5">
        <f>IFERROR((D6 - MIN(D2:D13)) / (MAX(D2:D13) - MIN(D2:D13)), 0)</f>
        <v>0.1</v>
      </c>
    </row>
    <row r="7" spans="1:9" x14ac:dyDescent="0.2">
      <c r="A7" s="1">
        <v>28</v>
      </c>
      <c r="B7" s="1">
        <v>175</v>
      </c>
      <c r="C7" s="1">
        <v>78.900000000000006</v>
      </c>
      <c r="D7" s="1">
        <v>0</v>
      </c>
      <c r="E7" s="1" t="s">
        <v>15</v>
      </c>
      <c r="F7" s="5">
        <f>IFERROR((A7 - MIN(A2:A13)) / (MAX(A2:A13) - MIN(A2:A13)), 0)</f>
        <v>0.88888888888888884</v>
      </c>
      <c r="G7" s="5">
        <f>IFERROR((B7 - MIN(B2:B13)) / (MAX(B2:B13) - MIN(B2:B13)), 0)</f>
        <v>0.79718875502008035</v>
      </c>
      <c r="H7" s="5">
        <f>IFERROR((C7 - MIN(C2:C13)) / (MAX(C2:C13) - MIN(C2:C13)), 0)</f>
        <v>1</v>
      </c>
      <c r="I7" s="5">
        <f>IFERROR((D7 - MIN(D2:D13)) / (MAX(D2:D13) - MIN(D2:D13)), 0)</f>
        <v>0</v>
      </c>
    </row>
    <row r="8" spans="1:9" x14ac:dyDescent="0.2">
      <c r="A8" s="1">
        <v>25</v>
      </c>
      <c r="B8" s="1">
        <v>185.1</v>
      </c>
      <c r="C8" s="1">
        <v>75.599999999999994</v>
      </c>
      <c r="D8" s="1">
        <v>2</v>
      </c>
      <c r="E8" s="1" t="s">
        <v>16</v>
      </c>
      <c r="F8" s="5">
        <f>IFERROR((A8 - MIN(A2:A13)) / (MAX(A2:A13) - MIN(A2:A13)), 0)</f>
        <v>0.55555555555555558</v>
      </c>
      <c r="G8" s="5">
        <f>IFERROR((B8 - MIN(B2:B13)) / (MAX(B2:B13) - MIN(B2:B13)), 0)</f>
        <v>1</v>
      </c>
      <c r="H8" s="5">
        <f>IFERROR((C8 - MIN(C2:C13)) / (MAX(C2:C13) - MIN(C2:C13)), 0)</f>
        <v>0.89814814814814781</v>
      </c>
      <c r="I8" s="5">
        <f>IFERROR((D8 - MIN(D2:D13)) / (MAX(D2:D13) - MIN(D2:D13)), 0)</f>
        <v>0.2</v>
      </c>
    </row>
    <row r="9" spans="1:9" x14ac:dyDescent="0.2">
      <c r="A9" s="1">
        <v>29</v>
      </c>
      <c r="B9" s="1">
        <v>170.2</v>
      </c>
      <c r="C9" s="1">
        <v>65.599999999999994</v>
      </c>
      <c r="D9" s="1">
        <v>5</v>
      </c>
      <c r="E9" s="1" t="s">
        <v>17</v>
      </c>
      <c r="F9" s="5">
        <f>IFERROR((A9 - MIN(A2:A13)) / (MAX(A2:A13) - MIN(A2:A13)), 0)</f>
        <v>1</v>
      </c>
      <c r="G9" s="5">
        <f>IFERROR((B9 - MIN(B2:B13)) / (MAX(B2:B13) - MIN(B2:B13)), 0)</f>
        <v>0.70080321285140545</v>
      </c>
      <c r="H9" s="5">
        <f>IFERROR((C9 - MIN(C2:C13)) / (MAX(C2:C13) - MIN(C2:C13)), 0)</f>
        <v>0.5895061728395059</v>
      </c>
      <c r="I9" s="5">
        <f>IFERROR((D9 - MIN(D2:D13)) / (MAX(D2:D13) - MIN(D2:D13)), 0)</f>
        <v>0.5</v>
      </c>
    </row>
    <row r="10" spans="1:9" x14ac:dyDescent="0.2">
      <c r="A10" s="1">
        <v>27</v>
      </c>
      <c r="B10" s="1">
        <v>165.3</v>
      </c>
      <c r="C10" s="1">
        <v>60.1</v>
      </c>
      <c r="D10" s="1">
        <v>1</v>
      </c>
      <c r="E10" s="1" t="s">
        <v>18</v>
      </c>
      <c r="F10" s="5">
        <f>IFERROR((A10 - MIN(A2:A13)) / (MAX(A2:A13) - MIN(A2:A13)), 0)</f>
        <v>0.77777777777777779</v>
      </c>
      <c r="G10" s="5">
        <f>IFERROR((B10 - MIN(B2:B13)) / (MAX(B2:B13) - MIN(B2:B13)), 0)</f>
        <v>0.60240963855421703</v>
      </c>
      <c r="H10" s="5">
        <f>IFERROR((C10 - MIN(C2:C13)) / (MAX(C2:C13) - MIN(C2:C13)), 0)</f>
        <v>0.41975308641975306</v>
      </c>
      <c r="I10" s="5">
        <f>IFERROR((D10 - MIN(D2:D13)) / (MAX(D2:D13) - MIN(D2:D13)), 0)</f>
        <v>0.1</v>
      </c>
    </row>
    <row r="11" spans="1:9" x14ac:dyDescent="0.2">
      <c r="A11" s="1">
        <v>25</v>
      </c>
      <c r="B11" s="1">
        <v>155.4</v>
      </c>
      <c r="C11" s="1">
        <v>68.900000000000006</v>
      </c>
      <c r="D11" s="1">
        <v>2</v>
      </c>
      <c r="E11" s="1" t="s">
        <v>19</v>
      </c>
      <c r="F11" s="5">
        <f>IFERROR((A11 - MIN(A2:A13)) / (MAX(A2:A13) - MIN(A2:A13)), 0)</f>
        <v>0.55555555555555558</v>
      </c>
      <c r="G11" s="5">
        <f>IFERROR((B11 - MIN(B2:B13)) / (MAX(B2:B13) - MIN(B2:B13)), 0)</f>
        <v>0.40361445783132532</v>
      </c>
      <c r="H11" s="5">
        <f>IFERROR((C11 - MIN(C2:C13)) / (MAX(C2:C13) - MIN(C2:C13)), 0)</f>
        <v>0.6913580246913581</v>
      </c>
      <c r="I11" s="5">
        <f>IFERROR((D11 - MIN(D2:D13)) / (MAX(D2:D13) - MIN(D2:D13)), 0)</f>
        <v>0.2</v>
      </c>
    </row>
    <row r="12" spans="1:9" x14ac:dyDescent="0.2">
      <c r="A12" s="1">
        <v>25</v>
      </c>
      <c r="B12" s="1">
        <v>165.5</v>
      </c>
      <c r="C12" s="1">
        <v>64.5</v>
      </c>
      <c r="D12" s="1">
        <v>4</v>
      </c>
      <c r="E12" s="1" t="s">
        <v>20</v>
      </c>
      <c r="F12" s="5">
        <f>IFERROR((A12 - MIN(A2:A13)) / (MAX(A2:A13) - MIN(A2:A13)), 0)</f>
        <v>0.55555555555555558</v>
      </c>
      <c r="G12" s="5">
        <f>IFERROR((B12 - MIN(B2:B13)) / (MAX(B2:B13) - MIN(B2:B13)), 0)</f>
        <v>0.60642570281124497</v>
      </c>
      <c r="H12" s="5">
        <f>IFERROR((C12 - MIN(C2:C13)) / (MAX(C2:C13) - MIN(C2:C13)), 0)</f>
        <v>0.55555555555555547</v>
      </c>
      <c r="I12" s="5">
        <f>IFERROR((D12 - MIN(D2:D13)) / (MAX(D2:D13) - MIN(D2:D13)), 0)</f>
        <v>0.4</v>
      </c>
    </row>
    <row r="13" spans="1:9" x14ac:dyDescent="0.2">
      <c r="A13" s="1">
        <v>22</v>
      </c>
      <c r="B13" s="1">
        <v>170.6</v>
      </c>
      <c r="C13" s="1">
        <v>63.4</v>
      </c>
      <c r="D13" s="1">
        <v>0</v>
      </c>
      <c r="E13" s="1" t="s">
        <v>21</v>
      </c>
      <c r="F13" s="5">
        <f>IFERROR((A13 - MIN(A2:A13)) / (MAX(A2:A13) - MIN(A2:A13)), 0)</f>
        <v>0.22222222222222221</v>
      </c>
      <c r="G13" s="5">
        <f>IFERROR((B13 - MIN(B2:B13)) / (MAX(B2:B13) - MIN(B2:B13)), 0)</f>
        <v>0.70883534136546178</v>
      </c>
      <c r="H13" s="5">
        <f>IFERROR((C13 - MIN(C2:C13)) / (MAX(C2:C13) - MIN(C2:C13)), 0)</f>
        <v>0.52160493827160481</v>
      </c>
      <c r="I13" s="5">
        <f>IFERROR((D13 - MIN(D2:D13)) / (MAX(D2:D13) - MIN(D2:D13)), 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BBAA-9102-4D43-AB11-ABADFCA8FF27}">
  <dimension ref="A1:H13"/>
  <sheetViews>
    <sheetView workbookViewId="0">
      <selection activeCell="F18" sqref="F18"/>
    </sheetView>
  </sheetViews>
  <sheetFormatPr baseColWidth="10" defaultRowHeight="15" x14ac:dyDescent="0.2"/>
  <cols>
    <col min="8" max="8" width="49.1640625" customWidth="1"/>
  </cols>
  <sheetData>
    <row r="1" spans="1:8" s="6" customFormat="1" x14ac:dyDescent="0.2">
      <c r="A1" s="7" t="s">
        <v>4</v>
      </c>
      <c r="B1" s="7" t="s">
        <v>24</v>
      </c>
      <c r="C1" s="7" t="s">
        <v>33</v>
      </c>
      <c r="D1" s="7"/>
      <c r="E1" s="7" t="s">
        <v>25</v>
      </c>
      <c r="F1" s="7" t="s">
        <v>26</v>
      </c>
      <c r="G1" s="7"/>
    </row>
    <row r="2" spans="1:8" x14ac:dyDescent="0.2">
      <c r="A2" s="1">
        <v>7</v>
      </c>
      <c r="B2" s="1" t="s">
        <v>26</v>
      </c>
      <c r="C2" s="1">
        <f>_xlfn.RANK.AVG(A2, $A$2:$A$13, 1)</f>
        <v>10</v>
      </c>
      <c r="D2" s="1"/>
      <c r="E2" s="1" t="s">
        <v>27</v>
      </c>
      <c r="F2" s="1">
        <f>SUMIFS(C2:C13, B2:B13, "Kaohsiung")</f>
        <v>21.5</v>
      </c>
      <c r="G2" s="1"/>
    </row>
    <row r="3" spans="1:8" x14ac:dyDescent="0.2">
      <c r="A3" s="1">
        <v>3</v>
      </c>
      <c r="B3" s="1" t="s">
        <v>28</v>
      </c>
      <c r="C3" s="1">
        <f t="shared" ref="C3:C13" si="0">_xlfn.RANK.AVG(A3, $A$2:$A$13, 1)</f>
        <v>7</v>
      </c>
      <c r="D3" s="1"/>
      <c r="E3" s="1" t="s">
        <v>29</v>
      </c>
      <c r="F3" s="1">
        <f>COUNTIF(B2:B13, "Kaohsiung")</f>
        <v>2</v>
      </c>
      <c r="G3" s="1"/>
    </row>
    <row r="4" spans="1:8" x14ac:dyDescent="0.2">
      <c r="A4" s="1">
        <v>10</v>
      </c>
      <c r="B4" s="1" t="s">
        <v>26</v>
      </c>
      <c r="C4" s="1">
        <f t="shared" si="0"/>
        <v>11.5</v>
      </c>
      <c r="D4" s="1"/>
      <c r="E4" s="7" t="s">
        <v>25</v>
      </c>
      <c r="F4" s="7" t="s">
        <v>30</v>
      </c>
      <c r="G4" s="1"/>
    </row>
    <row r="5" spans="1:8" x14ac:dyDescent="0.2">
      <c r="A5" s="1">
        <v>10</v>
      </c>
      <c r="B5" s="1" t="s">
        <v>30</v>
      </c>
      <c r="C5" s="1">
        <f t="shared" si="0"/>
        <v>11.5</v>
      </c>
      <c r="D5" s="1"/>
      <c r="E5" s="1" t="s">
        <v>27</v>
      </c>
      <c r="F5" s="1">
        <f>SUMIFS(C2:C13, B2:B13, "Taipei")</f>
        <v>28.5</v>
      </c>
      <c r="G5" s="1"/>
    </row>
    <row r="6" spans="1:8" x14ac:dyDescent="0.2">
      <c r="A6" s="1">
        <v>1</v>
      </c>
      <c r="B6" s="1" t="s">
        <v>28</v>
      </c>
      <c r="C6" s="1">
        <f t="shared" si="0"/>
        <v>3.5</v>
      </c>
      <c r="D6" s="1"/>
      <c r="E6" s="1" t="s">
        <v>29</v>
      </c>
      <c r="F6" s="1">
        <f>COUNTIF(B2:B13, "Taipei")</f>
        <v>3</v>
      </c>
      <c r="G6" s="1"/>
    </row>
    <row r="7" spans="1:8" x14ac:dyDescent="0.2">
      <c r="A7" s="1">
        <v>0</v>
      </c>
      <c r="B7" s="1" t="s">
        <v>28</v>
      </c>
      <c r="C7" s="1">
        <f t="shared" si="0"/>
        <v>1.5</v>
      </c>
      <c r="D7" s="1"/>
      <c r="E7" s="7" t="s">
        <v>25</v>
      </c>
      <c r="F7" s="7" t="s">
        <v>28</v>
      </c>
      <c r="G7" s="1"/>
    </row>
    <row r="8" spans="1:8" x14ac:dyDescent="0.2">
      <c r="A8" s="1">
        <v>2</v>
      </c>
      <c r="B8" s="1" t="s">
        <v>28</v>
      </c>
      <c r="C8" s="1">
        <f t="shared" si="0"/>
        <v>5.5</v>
      </c>
      <c r="D8" s="1"/>
      <c r="E8" s="1" t="s">
        <v>27</v>
      </c>
      <c r="F8" s="1">
        <f>SUMIFS(C2:C13, B2:B13, "Taoyuan")</f>
        <v>28</v>
      </c>
      <c r="G8" s="1"/>
    </row>
    <row r="9" spans="1:8" x14ac:dyDescent="0.2">
      <c r="A9" s="1">
        <v>5</v>
      </c>
      <c r="B9" s="1" t="s">
        <v>30</v>
      </c>
      <c r="C9" s="1">
        <f t="shared" si="0"/>
        <v>9</v>
      </c>
      <c r="D9" s="1"/>
      <c r="E9" s="1" t="s">
        <v>29</v>
      </c>
      <c r="F9" s="1">
        <f>COUNTIF(B2:B13, "Taoyuan")</f>
        <v>7</v>
      </c>
      <c r="G9" s="1"/>
    </row>
    <row r="10" spans="1:8" x14ac:dyDescent="0.2">
      <c r="A10" s="1">
        <v>1</v>
      </c>
      <c r="B10" s="1" t="s">
        <v>28</v>
      </c>
      <c r="C10" s="1">
        <f t="shared" si="0"/>
        <v>3.5</v>
      </c>
      <c r="D10" s="1"/>
      <c r="E10" s="1"/>
      <c r="F10" s="1"/>
      <c r="G10" s="1"/>
    </row>
    <row r="11" spans="1:8" x14ac:dyDescent="0.2">
      <c r="A11" s="1">
        <v>2</v>
      </c>
      <c r="B11" s="1" t="s">
        <v>28</v>
      </c>
      <c r="C11" s="1">
        <f t="shared" si="0"/>
        <v>5.5</v>
      </c>
      <c r="D11" s="1"/>
      <c r="E11" s="1" t="s">
        <v>31</v>
      </c>
      <c r="F11" s="8">
        <f>12/(12*13)*(F2^2/F3 + F5^2/F6 + F8^2/F9) - 3*13</f>
        <v>8.2211538461538467</v>
      </c>
      <c r="G11" s="4">
        <f>(12/(12*13)*(F2^2/F3 + F5^2/F6 + F8^2/F9) - 3*13) / (1 - (4*(2^3 - 2)/(12^3 - 12)))</f>
        <v>8.337765957446809</v>
      </c>
      <c r="H11" t="s">
        <v>34</v>
      </c>
    </row>
    <row r="12" spans="1:8" x14ac:dyDescent="0.2">
      <c r="A12" s="1">
        <v>4</v>
      </c>
      <c r="B12" s="1" t="s">
        <v>30</v>
      </c>
      <c r="C12" s="1">
        <f t="shared" si="0"/>
        <v>8</v>
      </c>
      <c r="D12" s="1"/>
      <c r="E12" s="1" t="s">
        <v>32</v>
      </c>
      <c r="F12" s="8">
        <f>_xlfn.CHISQ.DIST.RT(F11, 2)</f>
        <v>1.639831123258622E-2</v>
      </c>
      <c r="G12" s="4">
        <f>_xlfn.CHISQ.DIST.RT(G11, 2)</f>
        <v>1.5469530271004572E-2</v>
      </c>
    </row>
    <row r="13" spans="1:8" x14ac:dyDescent="0.2">
      <c r="A13" s="1">
        <v>0</v>
      </c>
      <c r="B13" s="1" t="s">
        <v>28</v>
      </c>
      <c r="C13" s="1">
        <f t="shared" si="0"/>
        <v>1.5</v>
      </c>
      <c r="D13" s="1"/>
      <c r="E13" s="1"/>
      <c r="F13" s="1"/>
      <c r="G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90719CE46B3489449103A8D3D3F8E" ma:contentTypeVersion="11" ma:contentTypeDescription="Create a new document." ma:contentTypeScope="" ma:versionID="bd07bd79f1b09a518ed895fb33e0bc56">
  <xsd:schema xmlns:xsd="http://www.w3.org/2001/XMLSchema" xmlns:xs="http://www.w3.org/2001/XMLSchema" xmlns:p="http://schemas.microsoft.com/office/2006/metadata/properties" xmlns:ns2="c6d9963a-4d92-46ff-9353-ae81dbc5dfea" xmlns:ns3="315671c3-58e3-4b1f-8240-961cc068c8fe" targetNamespace="http://schemas.microsoft.com/office/2006/metadata/properties" ma:root="true" ma:fieldsID="b685a3a8925383b4ae4f211ce123df3c" ns2:_="" ns3:_="">
    <xsd:import namespace="c6d9963a-4d92-46ff-9353-ae81dbc5dfea"/>
    <xsd:import namespace="315671c3-58e3-4b1f-8240-961cc068c8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963a-4d92-46ff-9353-ae81dbc5df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8a8641-096f-4520-b628-cf02163ee7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671c3-58e3-4b1f-8240-961cc068c8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2668e5-d3e0-475b-9981-ebd0b068b8dc}" ma:internalName="TaxCatchAll" ma:showField="CatchAllData" ma:web="315671c3-58e3-4b1f-8240-961cc068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5671c3-58e3-4b1f-8240-961cc068c8fe" xsi:nil="true"/>
    <ReferenceId xmlns="c6d9963a-4d92-46ff-9353-ae81dbc5dfea" xsi:nil="true"/>
    <lcf76f155ced4ddcb4097134ff3c332f xmlns="c6d9963a-4d92-46ff-9353-ae81dbc5df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4EF028-3A46-4A2C-96E0-880EE621EDF4}"/>
</file>

<file path=customXml/itemProps2.xml><?xml version="1.0" encoding="utf-8"?>
<ds:datastoreItem xmlns:ds="http://schemas.openxmlformats.org/officeDocument/2006/customXml" ds:itemID="{1CDDDCCF-DC45-4310-97BD-FDC9604AB7F4}"/>
</file>

<file path=customXml/itemProps3.xml><?xml version="1.0" encoding="utf-8"?>
<ds:datastoreItem xmlns:ds="http://schemas.openxmlformats.org/officeDocument/2006/customXml" ds:itemID="{3001687C-8944-412B-8D97-997719D2AD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Pearson</vt:lpstr>
      <vt:lpstr>Normalization</vt:lpstr>
      <vt:lpstr>KW-test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2025-05-08T19:29:31Z</dcterms:created>
  <dcterms:modified xsi:type="dcterms:W3CDTF">2025-05-09T21:14:30Z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