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-28020" yWindow="396" windowWidth="17496" windowHeight="8616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6" i="1"/>
  <c r="P157" i="1" l="1"/>
  <c r="P158" i="1"/>
  <c r="P159" i="1"/>
  <c r="P160" i="1"/>
  <c r="P161" i="1"/>
  <c r="P162" i="1"/>
  <c r="P163" i="1"/>
  <c r="P164" i="1"/>
  <c r="P169" i="1" l="1"/>
  <c r="P170" i="1"/>
  <c r="P171" i="1"/>
  <c r="P172" i="1"/>
  <c r="P173" i="1"/>
  <c r="P174" i="1"/>
  <c r="P175" i="1"/>
  <c r="P176" i="1"/>
  <c r="P59" i="1" l="1"/>
  <c r="Q59" i="1"/>
  <c r="P58" i="1"/>
  <c r="Q58" i="1"/>
  <c r="P57" i="1"/>
  <c r="Q57" i="1"/>
  <c r="N19" i="1" l="1"/>
  <c r="P12" i="1"/>
  <c r="Q12" i="1"/>
  <c r="P13" i="1"/>
  <c r="Q13" i="1"/>
  <c r="P11" i="1"/>
  <c r="Q11" i="1"/>
  <c r="P10" i="1"/>
  <c r="Q10" i="1"/>
  <c r="P21" i="1"/>
  <c r="P4" i="1"/>
  <c r="P5" i="1"/>
  <c r="P7" i="1"/>
  <c r="P8" i="1"/>
  <c r="P15" i="1"/>
  <c r="P120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Q4" i="1"/>
  <c r="Q5" i="1"/>
  <c r="Q7" i="1"/>
  <c r="Q8" i="1"/>
  <c r="Q15" i="1"/>
  <c r="P38" i="1" l="1"/>
  <c r="Q38" i="1"/>
  <c r="P25" i="1" l="1"/>
  <c r="Q24" i="1"/>
  <c r="Q25" i="1"/>
  <c r="P24" i="1"/>
  <c r="K29" i="1" l="1"/>
  <c r="K30" i="1"/>
  <c r="K31" i="1"/>
  <c r="K32" i="1"/>
  <c r="K33" i="1"/>
  <c r="K36" i="1"/>
  <c r="K37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135" i="1"/>
  <c r="K136" i="1"/>
  <c r="K137" i="1"/>
  <c r="K138" i="1"/>
  <c r="K139" i="1"/>
  <c r="K140" i="1"/>
  <c r="K141" i="1"/>
  <c r="K119" i="1"/>
  <c r="K122" i="1"/>
  <c r="K123" i="1"/>
  <c r="K124" i="1"/>
  <c r="K126" i="1"/>
  <c r="K127" i="1"/>
  <c r="K128" i="1"/>
  <c r="K129" i="1"/>
  <c r="K130" i="1"/>
  <c r="K131" i="1"/>
  <c r="K132" i="1"/>
  <c r="K133" i="1"/>
  <c r="K134" i="1"/>
  <c r="Q144" i="1"/>
  <c r="Q143" i="1"/>
  <c r="Q142" i="1"/>
  <c r="Q141" i="1"/>
  <c r="Q140" i="1"/>
  <c r="Q139" i="1"/>
  <c r="I28" i="1"/>
  <c r="K28" i="1" s="1"/>
  <c r="S138" i="1"/>
  <c r="S137" i="1"/>
  <c r="Q138" i="1"/>
  <c r="Q137" i="1"/>
  <c r="Q136" i="1"/>
  <c r="Q135" i="1"/>
  <c r="Q131" i="1"/>
  <c r="Q130" i="1"/>
  <c r="Q129" i="1"/>
  <c r="Q128" i="1"/>
  <c r="Q127" i="1"/>
  <c r="Q126" i="1"/>
  <c r="Q124" i="1"/>
  <c r="Q123" i="1"/>
  <c r="Q122" i="1"/>
  <c r="N124" i="1"/>
  <c r="P124" i="1" s="1"/>
  <c r="N123" i="1"/>
  <c r="P123" i="1" s="1"/>
  <c r="N122" i="1"/>
  <c r="P122" i="1" s="1"/>
  <c r="I125" i="1"/>
  <c r="K125" i="1" s="1"/>
  <c r="S121" i="1"/>
  <c r="Q121" i="1"/>
  <c r="N121" i="1"/>
  <c r="P121" i="1" s="1"/>
  <c r="I120" i="1"/>
  <c r="K120" i="1" s="1"/>
  <c r="I121" i="1"/>
  <c r="K121" i="1" s="1"/>
  <c r="Q22" i="1"/>
  <c r="Q23" i="1"/>
  <c r="Q26" i="1"/>
  <c r="Q27" i="1"/>
  <c r="Q28" i="1"/>
  <c r="Q29" i="1"/>
  <c r="Q30" i="1"/>
  <c r="Q31" i="1"/>
  <c r="Q32" i="1"/>
  <c r="Q33" i="1"/>
  <c r="Q36" i="1"/>
  <c r="Q37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9" i="1"/>
  <c r="Q120" i="1"/>
  <c r="Q125" i="1"/>
  <c r="Q132" i="1"/>
  <c r="Q133" i="1"/>
  <c r="Q13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65" i="1"/>
  <c r="Q166" i="1"/>
  <c r="Q167" i="1"/>
  <c r="Q168" i="1"/>
  <c r="Q20" i="1"/>
  <c r="P119" i="1"/>
  <c r="P115" i="1"/>
  <c r="P114" i="1"/>
  <c r="P113" i="1"/>
  <c r="P112" i="1"/>
  <c r="W106" i="1"/>
  <c r="W116" i="1"/>
  <c r="P116" i="1"/>
  <c r="K116" i="1"/>
  <c r="K106" i="1"/>
  <c r="P111" i="1"/>
  <c r="P110" i="1"/>
  <c r="P109" i="1"/>
  <c r="P108" i="1"/>
  <c r="P107" i="1"/>
  <c r="P106" i="1"/>
  <c r="P165" i="1"/>
  <c r="P166" i="1"/>
  <c r="P167" i="1"/>
  <c r="P168" i="1"/>
  <c r="W155" i="1"/>
  <c r="P151" i="1"/>
  <c r="P152" i="1"/>
  <c r="P153" i="1"/>
  <c r="P154" i="1"/>
  <c r="P155" i="1"/>
  <c r="P156" i="1"/>
  <c r="P100" i="1"/>
  <c r="K100" i="1"/>
  <c r="W98" i="1"/>
  <c r="W99" i="1"/>
  <c r="P98" i="1"/>
  <c r="P99" i="1"/>
  <c r="K98" i="1"/>
  <c r="K99" i="1"/>
  <c r="P37" i="1"/>
  <c r="P32" i="1"/>
  <c r="P31" i="1"/>
  <c r="P30" i="1"/>
  <c r="P29" i="1"/>
  <c r="P28" i="1"/>
  <c r="P27" i="1"/>
  <c r="P81" i="1"/>
  <c r="P80" i="1"/>
  <c r="P79" i="1"/>
  <c r="P78" i="1"/>
  <c r="K90" i="1"/>
  <c r="W90" i="1"/>
  <c r="K86" i="1"/>
  <c r="K87" i="1"/>
  <c r="U90" i="1"/>
  <c r="P90" i="1"/>
  <c r="P87" i="1"/>
  <c r="W88" i="1"/>
  <c r="U88" i="1"/>
  <c r="P88" i="1"/>
  <c r="K88" i="1"/>
  <c r="P22" i="1"/>
  <c r="P23" i="1"/>
  <c r="P26" i="1"/>
  <c r="P33" i="1"/>
  <c r="P36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60" i="1"/>
  <c r="P61" i="1"/>
  <c r="P62" i="1"/>
  <c r="P63" i="1"/>
  <c r="P64" i="1"/>
  <c r="P65" i="1"/>
  <c r="P66" i="1"/>
  <c r="P67" i="1"/>
  <c r="P68" i="1"/>
  <c r="P69" i="1"/>
  <c r="P20" i="1"/>
  <c r="W48" i="1"/>
  <c r="W49" i="1"/>
  <c r="W51" i="1"/>
  <c r="W52" i="1"/>
  <c r="P148" i="1"/>
  <c r="P150" i="1"/>
  <c r="P149" i="1"/>
  <c r="U149" i="1"/>
  <c r="K149" i="1"/>
  <c r="W149" i="1"/>
  <c r="U147" i="1"/>
  <c r="W102" i="1"/>
  <c r="W103" i="1"/>
  <c r="W104" i="1"/>
  <c r="W105" i="1"/>
  <c r="W145" i="1"/>
  <c r="W146" i="1"/>
  <c r="W147" i="1"/>
  <c r="K147" i="1"/>
  <c r="K146" i="1"/>
  <c r="K145" i="1"/>
  <c r="P147" i="1"/>
  <c r="P146" i="1"/>
  <c r="P145" i="1"/>
  <c r="U102" i="1"/>
  <c r="U103" i="1"/>
  <c r="U104" i="1"/>
  <c r="U105" i="1"/>
  <c r="U145" i="1"/>
  <c r="U146" i="1"/>
  <c r="P101" i="1"/>
  <c r="P102" i="1"/>
  <c r="P103" i="1"/>
  <c r="P104" i="1"/>
  <c r="P105" i="1"/>
  <c r="K105" i="1"/>
  <c r="K104" i="1"/>
  <c r="K103" i="1"/>
  <c r="U101" i="1"/>
  <c r="W101" i="1"/>
  <c r="K102" i="1"/>
  <c r="K101" i="1"/>
  <c r="P92" i="1"/>
  <c r="P93" i="1"/>
  <c r="P94" i="1"/>
  <c r="P95" i="1"/>
  <c r="P96" i="1"/>
  <c r="P97" i="1"/>
  <c r="K96" i="1"/>
  <c r="K97" i="1"/>
  <c r="K95" i="1"/>
  <c r="W94" i="1"/>
  <c r="W95" i="1"/>
  <c r="W96" i="1"/>
  <c r="W97" i="1"/>
  <c r="K94" i="1"/>
  <c r="K93" i="1"/>
  <c r="K92" i="1"/>
  <c r="K91" i="1"/>
  <c r="P91" i="1"/>
  <c r="U86" i="1"/>
  <c r="U89" i="1"/>
  <c r="U91" i="1"/>
  <c r="U92" i="1"/>
  <c r="U93" i="1"/>
  <c r="U94" i="1"/>
  <c r="U95" i="1"/>
  <c r="U96" i="1"/>
  <c r="U97" i="1"/>
  <c r="K89" i="1"/>
  <c r="P89" i="1"/>
  <c r="P86" i="1"/>
  <c r="K82" i="1"/>
  <c r="U82" i="1"/>
  <c r="P82" i="1"/>
  <c r="W36" i="1"/>
  <c r="W44" i="1"/>
  <c r="W46" i="1"/>
  <c r="W47" i="1"/>
  <c r="W55" i="1"/>
  <c r="W60" i="1"/>
  <c r="W69" i="1"/>
  <c r="W74" i="1"/>
  <c r="W77" i="1"/>
  <c r="W82" i="1"/>
  <c r="W86" i="1"/>
  <c r="W89" i="1"/>
  <c r="W91" i="1"/>
  <c r="W92" i="1"/>
  <c r="W93" i="1"/>
  <c r="W20" i="1"/>
  <c r="P77" i="1"/>
  <c r="P76" i="1"/>
  <c r="P75" i="1"/>
  <c r="P71" i="1"/>
  <c r="P72" i="1"/>
  <c r="P73" i="1"/>
  <c r="P74" i="1"/>
  <c r="P70" i="1"/>
</calcChain>
</file>

<file path=xl/sharedStrings.xml><?xml version="1.0" encoding="utf-8"?>
<sst xmlns="http://schemas.openxmlformats.org/spreadsheetml/2006/main" count="334" uniqueCount="268">
  <si>
    <t>Device</t>
  </si>
  <si>
    <t>λ</t>
  </si>
  <si>
    <r>
      <t>μ</t>
    </r>
    <r>
      <rPr>
        <sz val="11"/>
        <color theme="1"/>
        <rFont val="Calibri"/>
        <family val="2"/>
        <scheme val="minor"/>
      </rPr>
      <t>m</t>
    </r>
  </si>
  <si>
    <r>
      <t>J</t>
    </r>
    <r>
      <rPr>
        <vertAlign val="subscript"/>
        <sz val="11"/>
        <color theme="1"/>
        <rFont val="Calibri"/>
        <family val="2"/>
        <scheme val="minor"/>
      </rPr>
      <t>th</t>
    </r>
  </si>
  <si>
    <r>
      <t>A/cm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</si>
  <si>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th</t>
    </r>
  </si>
  <si>
    <r>
      <t>kW/cm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</si>
  <si>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</si>
  <si>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t>K</t>
  </si>
  <si>
    <t>R083BA_2E</t>
  </si>
  <si>
    <t>R083BA_2F</t>
  </si>
  <si>
    <t>R095BA_1A</t>
  </si>
  <si>
    <t>R095BA_1B</t>
  </si>
  <si>
    <t>R095BA_1F</t>
  </si>
  <si>
    <t>R095BA_2A</t>
  </si>
  <si>
    <t>R097BA_2H</t>
  </si>
  <si>
    <t>note</t>
  </si>
  <si>
    <t>degrade</t>
  </si>
  <si>
    <t>R096BA_2C</t>
  </si>
  <si>
    <t>R096BA_2E</t>
  </si>
  <si>
    <t>R096BA_2F</t>
  </si>
  <si>
    <t>R096BA_2H</t>
  </si>
  <si>
    <t>width</t>
  </si>
  <si>
    <t>length</t>
  </si>
  <si>
    <t>μm</t>
  </si>
  <si>
    <t>mm</t>
  </si>
  <si>
    <r>
      <t>V</t>
    </r>
    <r>
      <rPr>
        <vertAlign val="subscript"/>
        <sz val="11"/>
        <color theme="1"/>
        <rFont val="Calibri"/>
        <family val="2"/>
        <scheme val="minor"/>
      </rPr>
      <t>th</t>
    </r>
  </si>
  <si>
    <t>R105BA_1B</t>
  </si>
  <si>
    <t>R105BA_1C</t>
  </si>
  <si>
    <t>R105BA_1D</t>
  </si>
  <si>
    <t>R105BA_1G</t>
  </si>
  <si>
    <t>R105BA_1H</t>
  </si>
  <si>
    <t>R107BA_1B</t>
  </si>
  <si>
    <t>R107BA_1C</t>
  </si>
  <si>
    <t>R107BA_1D</t>
  </si>
  <si>
    <t>alive</t>
  </si>
  <si>
    <t>n</t>
  </si>
  <si>
    <t>R084BA_1C</t>
  </si>
  <si>
    <t>R084BAP_1A</t>
  </si>
  <si>
    <t>R088BA_1B</t>
  </si>
  <si>
    <t>y</t>
  </si>
  <si>
    <t>R097BA_1A</t>
  </si>
  <si>
    <t>Wafer</t>
  </si>
  <si>
    <t xml:space="preserve">83
</t>
  </si>
  <si>
    <t xml:space="preserve">
95
</t>
  </si>
  <si>
    <t xml:space="preserve">105
</t>
  </si>
  <si>
    <t xml:space="preserve">107
</t>
  </si>
  <si>
    <t xml:space="preserve">size        </t>
  </si>
  <si>
    <t>Pulsed at 300 K</t>
  </si>
  <si>
    <t>CW at  Tmax</t>
  </si>
  <si>
    <t>∆T</t>
  </si>
  <si>
    <t>pulse at Tmax</t>
  </si>
  <si>
    <t xml:space="preserve">95/96/97
10 stages
</t>
  </si>
  <si>
    <t>V</t>
  </si>
  <si>
    <t>Group</t>
  </si>
  <si>
    <t xml:space="preserve">105/6/7/8
10 stages
cladding p
</t>
  </si>
  <si>
    <t>R123BA_1H</t>
  </si>
  <si>
    <t>R124BA_1G</t>
  </si>
  <si>
    <t>R124BA_2G</t>
  </si>
  <si>
    <t>R124BA_2F</t>
  </si>
  <si>
    <t>R125BA_1F</t>
  </si>
  <si>
    <t>R125BA_1E</t>
  </si>
  <si>
    <t>R125BA_1D</t>
  </si>
  <si>
    <t>R125BA_1C</t>
  </si>
  <si>
    <t>NA</t>
  </si>
  <si>
    <t>R125BA_2C</t>
  </si>
  <si>
    <t>R125BA_2D</t>
  </si>
  <si>
    <t>R125BA_2E</t>
  </si>
  <si>
    <t xml:space="preserve">123/4/5/6
15 stages
</t>
  </si>
  <si>
    <t>R126BA_1D</t>
  </si>
  <si>
    <t>R126BA_1F</t>
  </si>
  <si>
    <t>R126BA_2C</t>
  </si>
  <si>
    <t>R126BA_2A</t>
  </si>
  <si>
    <t>R126BA_2D</t>
  </si>
  <si>
    <t xml:space="preserve">
126
</t>
  </si>
  <si>
    <t>V1046BA_1E</t>
  </si>
  <si>
    <t>V1046BA_1H</t>
  </si>
  <si>
    <t>V1046BA_1F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</si>
  <si>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</si>
  <si>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-T</t>
    </r>
    <r>
      <rPr>
        <vertAlign val="subscript"/>
        <sz val="11"/>
        <color theme="1"/>
        <rFont val="Calibri"/>
        <family val="2"/>
        <scheme val="minor"/>
      </rPr>
      <t>cw</t>
    </r>
  </si>
  <si>
    <t>V1046BA_2G</t>
  </si>
  <si>
    <t>V1046BA_2H</t>
  </si>
  <si>
    <t>V1046BA_2C</t>
  </si>
  <si>
    <t>&lt;240</t>
  </si>
  <si>
    <t>R096BA_1C</t>
  </si>
  <si>
    <t>R096BA_1H</t>
  </si>
  <si>
    <t>operator</t>
  </si>
  <si>
    <t>niuchao</t>
  </si>
  <si>
    <t>R096BA_1B</t>
  </si>
  <si>
    <t>R096BA_1E</t>
  </si>
  <si>
    <t>R096BA_1G</t>
  </si>
  <si>
    <t>die@330K</t>
  </si>
  <si>
    <t>retest, same</t>
  </si>
  <si>
    <t>R097BA_2B</t>
  </si>
  <si>
    <t>reborn</t>
  </si>
  <si>
    <t>R097BA_1B</t>
  </si>
  <si>
    <t>R097BA_1C</t>
  </si>
  <si>
    <t>R097BA_1D</t>
  </si>
  <si>
    <t>R097BA_1E</t>
  </si>
  <si>
    <t>R097BA_1F</t>
  </si>
  <si>
    <t>R097BA_1G</t>
  </si>
  <si>
    <t>R097BA_1H</t>
  </si>
  <si>
    <t xml:space="preserve">97
</t>
  </si>
  <si>
    <t>R124BA_2H</t>
  </si>
  <si>
    <t>R124BA_2E</t>
  </si>
  <si>
    <t xml:space="preserve">1046
</t>
  </si>
  <si>
    <t>R124BA_1D</t>
  </si>
  <si>
    <t>R124BA_1E</t>
  </si>
  <si>
    <t>R124BA_1F</t>
  </si>
  <si>
    <t xml:space="preserve">124
</t>
  </si>
  <si>
    <t>R123BA_1B</t>
  </si>
  <si>
    <t>R123BA_1C</t>
  </si>
  <si>
    <t>R123BA_1E</t>
  </si>
  <si>
    <t>R123BA_1F</t>
  </si>
  <si>
    <t xml:space="preserve">123
</t>
  </si>
  <si>
    <t>R083BA_1H</t>
  </si>
  <si>
    <t>R084BA_1F</t>
  </si>
  <si>
    <t>R084BA_1G</t>
  </si>
  <si>
    <t>R084BA_2D</t>
  </si>
  <si>
    <t>R084BA_2E</t>
  </si>
  <si>
    <t>R084BA_2B</t>
  </si>
  <si>
    <t>R084BA_2C</t>
  </si>
  <si>
    <t>R088BA_1E</t>
  </si>
  <si>
    <t>R125BA_4D</t>
  </si>
  <si>
    <t>R125BA_5F</t>
  </si>
  <si>
    <t>R125BA_3C</t>
  </si>
  <si>
    <t xml:space="preserve">125
</t>
  </si>
  <si>
    <t xml:space="preserve">type I
6 stages
</t>
  </si>
  <si>
    <t>V1050BA_1C</t>
  </si>
  <si>
    <t>V1050BA_1D</t>
  </si>
  <si>
    <t>V1050BA_1E</t>
  </si>
  <si>
    <t>V1050BA_1F</t>
  </si>
  <si>
    <t>V1050BA_1G</t>
  </si>
  <si>
    <t>V1050BA_1H</t>
  </si>
  <si>
    <t>up to 300K</t>
  </si>
  <si>
    <t xml:space="preserve">1051
</t>
  </si>
  <si>
    <t>V1051BA_1D</t>
  </si>
  <si>
    <t>V1051BA_1E</t>
  </si>
  <si>
    <t>V1051BA_1F</t>
  </si>
  <si>
    <t>V1051BA_1G</t>
  </si>
  <si>
    <t>R136BA_1A</t>
  </si>
  <si>
    <t>R136BA_1B</t>
  </si>
  <si>
    <t>R136BA_1C</t>
  </si>
  <si>
    <t>R136BA_1D</t>
  </si>
  <si>
    <t>R136BA_1E</t>
  </si>
  <si>
    <t>R136BA_1G</t>
  </si>
  <si>
    <t xml:space="preserve">136
</t>
  </si>
  <si>
    <t>R140BA_1A</t>
  </si>
  <si>
    <t>R140BA_1B</t>
  </si>
  <si>
    <t>R140BA_1C</t>
  </si>
  <si>
    <t>R140BA_1E</t>
  </si>
  <si>
    <t>R140BA_1F</t>
  </si>
  <si>
    <t xml:space="preserve">84
</t>
  </si>
  <si>
    <t xml:space="preserve">83/84/88
8 stages
</t>
  </si>
  <si>
    <t xml:space="preserve">136/140
15 stages
SL waveguide
</t>
  </si>
  <si>
    <t xml:space="preserve">140
</t>
  </si>
  <si>
    <t>1um SL</t>
  </si>
  <si>
    <t>yes</t>
  </si>
  <si>
    <t>R139BA_1C</t>
  </si>
  <si>
    <t>R139BA_1B</t>
  </si>
  <si>
    <t>1.1um SL, lower doped</t>
  </si>
  <si>
    <t>R143BA_1A</t>
  </si>
  <si>
    <t>R143BA_1B</t>
  </si>
  <si>
    <r>
      <rPr>
        <sz val="11"/>
        <color theme="1"/>
        <rFont val="Arial"/>
        <family val="2"/>
      </rPr>
      <t>η</t>
    </r>
    <r>
      <rPr>
        <vertAlign val="subscript"/>
        <sz val="11"/>
        <color theme="1"/>
        <rFont val="Calibri"/>
        <family val="2"/>
      </rPr>
      <t>voltage</t>
    </r>
  </si>
  <si>
    <t>stage</t>
  </si>
  <si>
    <t xml:space="preserve">139/141
18 stages
</t>
  </si>
  <si>
    <t xml:space="preserve">139
</t>
  </si>
  <si>
    <t>R139BA_1G</t>
  </si>
  <si>
    <t>R141BA_1H</t>
  </si>
  <si>
    <t xml:space="preserve">141
</t>
  </si>
  <si>
    <t>R141BA_1A</t>
  </si>
  <si>
    <t>R141BA_1B</t>
  </si>
  <si>
    <t>R141BA_1G</t>
  </si>
  <si>
    <t xml:space="preserve">142/143
12 stages
</t>
  </si>
  <si>
    <t xml:space="preserve">142
</t>
  </si>
  <si>
    <t>R142BA_1A</t>
  </si>
  <si>
    <t>R142BA_1B</t>
  </si>
  <si>
    <t>R142BA_1D</t>
  </si>
  <si>
    <t>R142BA_1E</t>
  </si>
  <si>
    <t>R142BA_1F</t>
  </si>
  <si>
    <t>R142BA_1G</t>
  </si>
  <si>
    <t>R142BA_1H</t>
  </si>
  <si>
    <t xml:space="preserve">143
</t>
  </si>
  <si>
    <t>R143BA_1D</t>
  </si>
  <si>
    <t>R143BA_1F</t>
  </si>
  <si>
    <t>R143BA_2E</t>
  </si>
  <si>
    <t>R143BA_2F</t>
  </si>
  <si>
    <t>R144BA_1A</t>
  </si>
  <si>
    <t>R144BA_1D</t>
  </si>
  <si>
    <t>R144BA_1G</t>
  </si>
  <si>
    <t>R145BA_1F</t>
  </si>
  <si>
    <t>R145BA_1G</t>
  </si>
  <si>
    <t>R145BA_1H</t>
  </si>
  <si>
    <t>R083BA_3A</t>
  </si>
  <si>
    <t>R083BA_3H</t>
  </si>
  <si>
    <t>R083BA_2C</t>
  </si>
  <si>
    <t>R088BA_3A</t>
  </si>
  <si>
    <t>R066J2_D</t>
  </si>
  <si>
    <t>R048B_2D</t>
  </si>
  <si>
    <t>R048B_2F</t>
  </si>
  <si>
    <t>R048B_3F</t>
  </si>
  <si>
    <t>R048B_4D</t>
  </si>
  <si>
    <t>?</t>
  </si>
  <si>
    <t>R049B_3F</t>
  </si>
  <si>
    <t>R049B_4A</t>
  </si>
  <si>
    <t>R065A_4D</t>
  </si>
  <si>
    <t>R065A_4G</t>
  </si>
  <si>
    <t>R065A-1D</t>
  </si>
  <si>
    <t>R081BA_1E</t>
  </si>
  <si>
    <t>R081BA_2B</t>
  </si>
  <si>
    <t>R082BA_1E</t>
  </si>
  <si>
    <t>R082BA_2C</t>
  </si>
  <si>
    <t>R087BA_2G</t>
  </si>
  <si>
    <t xml:space="preserve">10
</t>
  </si>
  <si>
    <t xml:space="preserve">12
</t>
  </si>
  <si>
    <t xml:space="preserve">8
</t>
  </si>
  <si>
    <t xml:space="preserve">48 
thin top
</t>
  </si>
  <si>
    <t>R087BA_3</t>
  </si>
  <si>
    <t>66 thin</t>
  </si>
  <si>
    <t>cleo</t>
  </si>
  <si>
    <t>R048B_3E</t>
  </si>
  <si>
    <t xml:space="preserve">49
</t>
  </si>
  <si>
    <t>R049B_1D</t>
  </si>
  <si>
    <t xml:space="preserve">96
</t>
  </si>
  <si>
    <t>R096BA_3B</t>
  </si>
  <si>
    <t>R096BA_3D</t>
  </si>
  <si>
    <t>R096BA_3F</t>
  </si>
  <si>
    <t xml:space="preserve">93
</t>
  </si>
  <si>
    <t>R093BA_3E</t>
  </si>
  <si>
    <t>R093BA_3G</t>
  </si>
  <si>
    <t>R093BA_3H</t>
  </si>
  <si>
    <t xml:space="preserve">88
</t>
  </si>
  <si>
    <t>R088BA_5C</t>
  </si>
  <si>
    <t>R088BA_5A</t>
  </si>
  <si>
    <t>144/145
10 stages</t>
  </si>
  <si>
    <t>A</t>
  </si>
  <si>
    <t>B</t>
  </si>
  <si>
    <t>C</t>
  </si>
  <si>
    <t>D</t>
  </si>
  <si>
    <t>F</t>
  </si>
  <si>
    <t>G</t>
  </si>
  <si>
    <t>H</t>
  </si>
  <si>
    <t xml:space="preserve">1081
</t>
  </si>
  <si>
    <t>E</t>
  </si>
  <si>
    <t xml:space="preserve">1080
</t>
  </si>
  <si>
    <t xml:space="preserve">1082
</t>
  </si>
  <si>
    <t xml:space="preserve">1083
</t>
  </si>
  <si>
    <t>&lt;230</t>
  </si>
  <si>
    <t>V1079BA_2A</t>
  </si>
  <si>
    <t>V1079BA_2B</t>
  </si>
  <si>
    <t>V1079BA_2C</t>
  </si>
  <si>
    <t>V1079BA_2D</t>
  </si>
  <si>
    <t>V1079BA_2E</t>
  </si>
  <si>
    <t>V1079BA_2F</t>
  </si>
  <si>
    <t>V1079BA_2G</t>
  </si>
  <si>
    <t>V1079BA_2H</t>
  </si>
  <si>
    <t xml:space="preserve">1079
</t>
  </si>
  <si>
    <t>V1050BA_2A</t>
  </si>
  <si>
    <t>V1050BA_2B</t>
  </si>
  <si>
    <t>V1050BA_2C</t>
  </si>
  <si>
    <t>V1050BA_2D</t>
  </si>
  <si>
    <t>V1050BA_2E</t>
  </si>
  <si>
    <t>V1050BA_2F</t>
  </si>
  <si>
    <t>V1050BA_2G</t>
  </si>
  <si>
    <t>V1050BA_2H</t>
  </si>
  <si>
    <t xml:space="preserve">1050
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</si>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</sst>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3333FF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/>
    <xf numFmtId="0" fontId="8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2" borderId="4" xfId="0" applyFill="1" applyBorder="1"/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vertical="center" wrapText="1"/>
    </xf>
    <xf numFmtId="2" fontId="0" fillId="2" borderId="4" xfId="0" applyNumberFormat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2" fontId="0" fillId="2" borderId="1" xfId="0" applyNumberFormat="1" applyFill="1" applyBorder="1"/>
    <xf numFmtId="2" fontId="0" fillId="0" borderId="1" xfId="0" applyNumberFormat="1" applyBorder="1"/>
    <xf numFmtId="0" fontId="0" fillId="4" borderId="4" xfId="0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2" borderId="4" xfId="0" applyNumberFormat="1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6" fillId="2" borderId="1" xfId="0" applyNumberFormat="1" applyFont="1" applyFill="1" applyBorder="1" applyAlignment="1">
      <alignment vertical="center" wrapText="1"/>
    </xf>
    <xf numFmtId="1" fontId="0" fillId="2" borderId="1" xfId="0" applyNumberFormat="1" applyFill="1" applyBorder="1"/>
    <xf numFmtId="1" fontId="0" fillId="0" borderId="1" xfId="0" applyNumberFormat="1" applyBorder="1"/>
    <xf numFmtId="1" fontId="8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4" borderId="1" xfId="0" applyFont="1" applyFill="1" applyBorder="1"/>
    <xf numFmtId="1" fontId="0" fillId="5" borderId="1" xfId="0" applyNumberFormat="1" applyFill="1" applyBorder="1"/>
    <xf numFmtId="0" fontId="11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left"/>
    </xf>
    <xf numFmtId="0" fontId="6" fillId="6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1" fillId="3" borderId="1" xfId="0" applyFont="1" applyFill="1" applyBorder="1"/>
    <xf numFmtId="0" fontId="8" fillId="3" borderId="1" xfId="0" applyFont="1" applyFill="1" applyBorder="1"/>
    <xf numFmtId="1" fontId="0" fillId="0" borderId="1" xfId="0" applyNumberFormat="1" applyFill="1" applyBorder="1"/>
    <xf numFmtId="2" fontId="0" fillId="2" borderId="1" xfId="0" applyNumberForma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6" fillId="3" borderId="1" xfId="0" applyFont="1" applyFill="1" applyBorder="1"/>
    <xf numFmtId="0" fontId="9" fillId="0" borderId="6" xfId="0" applyFont="1" applyBorder="1" applyAlignment="1">
      <alignment horizontal="center" vertical="center" wrapText="1"/>
    </xf>
    <xf numFmtId="1" fontId="6" fillId="0" borderId="1" xfId="0" applyNumberFormat="1" applyFont="1" applyFill="1" applyBorder="1"/>
    <xf numFmtId="0" fontId="0" fillId="0" borderId="3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7" fillId="0" borderId="1" xfId="0" applyFont="1" applyFill="1" applyBorder="1"/>
    <xf numFmtId="2" fontId="2" fillId="0" borderId="1" xfId="0" applyNumberFormat="1" applyFont="1" applyBorder="1" applyAlignment="1">
      <alignment horizontal="left"/>
    </xf>
    <xf numFmtId="0" fontId="6" fillId="2" borderId="1" xfId="0" applyFont="1" applyFill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2" borderId="4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8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abSelected="1" workbookViewId="0">
      <pane ySplit="2" topLeftCell="A3" activePane="bottomLeft" state="frozen"/>
      <selection pane="bottomLeft" activeCell="L139" sqref="L139:L143"/>
    </sheetView>
  </sheetViews>
  <sheetFormatPr defaultColWidth="8.6640625" defaultRowHeight="14.4" x14ac:dyDescent="0.3"/>
  <cols>
    <col min="1" max="1" width="11.44140625" style="2" customWidth="1"/>
    <col min="2" max="2" width="4.33203125" style="2" customWidth="1"/>
    <col min="3" max="3" width="8.6640625" style="2"/>
    <col min="4" max="4" width="12.6640625" style="2" customWidth="1"/>
    <col min="5" max="5" width="6" style="34" customWidth="1"/>
    <col min="6" max="6" width="6.109375" style="5" customWidth="1"/>
    <col min="7" max="7" width="4.44140625" style="26" customWidth="1"/>
    <col min="8" max="8" width="5.6640625" style="2" customWidth="1"/>
    <col min="9" max="9" width="6.33203125" style="47" customWidth="1"/>
    <col min="10" max="10" width="5.6640625" style="2" customWidth="1"/>
    <col min="11" max="12" width="7.44140625" style="39" customWidth="1"/>
    <col min="13" max="13" width="4.6640625" style="5" customWidth="1"/>
    <col min="14" max="14" width="5.44140625" style="29" customWidth="1"/>
    <col min="15" max="15" width="5.33203125" style="2" customWidth="1"/>
    <col min="16" max="16" width="6.33203125" style="39" customWidth="1"/>
    <col min="17" max="17" width="8" style="39" customWidth="1"/>
    <col min="18" max="18" width="4.44140625" style="26" customWidth="1"/>
    <col min="19" max="19" width="5.6640625" style="2" customWidth="1"/>
    <col min="20" max="20" width="7.109375" style="2" customWidth="1"/>
    <col min="21" max="21" width="5.33203125" style="47" customWidth="1"/>
    <col min="22" max="22" width="9.88671875" style="2" customWidth="1"/>
    <col min="23" max="23" width="6" style="2" customWidth="1"/>
    <col min="24" max="24" width="18.6640625" style="2" customWidth="1"/>
    <col min="25" max="25" width="6.109375" style="2" customWidth="1"/>
    <col min="26" max="16384" width="8.6640625" style="2"/>
  </cols>
  <sheetData>
    <row r="1" spans="1:27" ht="12" customHeight="1" x14ac:dyDescent="0.3">
      <c r="A1" s="34" t="s">
        <v>54</v>
      </c>
      <c r="B1" s="34" t="s">
        <v>164</v>
      </c>
      <c r="C1" s="34" t="s">
        <v>42</v>
      </c>
      <c r="D1" s="50" t="s">
        <v>0</v>
      </c>
      <c r="E1" s="171" t="s">
        <v>47</v>
      </c>
      <c r="F1" s="172"/>
      <c r="G1" s="171" t="s">
        <v>49</v>
      </c>
      <c r="H1" s="173"/>
      <c r="I1" s="173"/>
      <c r="J1" s="173"/>
      <c r="K1" s="173"/>
      <c r="L1" s="172"/>
      <c r="M1" s="171" t="s">
        <v>48</v>
      </c>
      <c r="N1" s="173"/>
      <c r="O1" s="173"/>
      <c r="P1" s="173"/>
      <c r="Q1" s="172"/>
      <c r="R1" s="171" t="s">
        <v>51</v>
      </c>
      <c r="S1" s="173"/>
      <c r="T1" s="173"/>
      <c r="U1" s="172"/>
      <c r="V1" s="20" t="s">
        <v>78</v>
      </c>
      <c r="W1" s="51" t="s">
        <v>50</v>
      </c>
      <c r="X1" s="6" t="s">
        <v>16</v>
      </c>
      <c r="Y1" s="1" t="s">
        <v>35</v>
      </c>
      <c r="Z1" s="2" t="s">
        <v>86</v>
      </c>
    </row>
    <row r="2" spans="1:27" ht="18.45" customHeight="1" x14ac:dyDescent="0.3">
      <c r="E2" s="7" t="s">
        <v>22</v>
      </c>
      <c r="F2" s="3" t="s">
        <v>23</v>
      </c>
      <c r="G2" s="22" t="s">
        <v>7</v>
      </c>
      <c r="H2" s="4" t="s">
        <v>1</v>
      </c>
      <c r="I2" s="41" t="s">
        <v>3</v>
      </c>
      <c r="J2" s="6" t="s">
        <v>26</v>
      </c>
      <c r="K2" s="35" t="s">
        <v>5</v>
      </c>
      <c r="L2" s="35" t="s">
        <v>266</v>
      </c>
      <c r="M2" s="4" t="s">
        <v>1</v>
      </c>
      <c r="N2" s="8" t="s">
        <v>3</v>
      </c>
      <c r="O2" s="6" t="s">
        <v>26</v>
      </c>
      <c r="P2" s="35" t="s">
        <v>5</v>
      </c>
      <c r="Q2" s="75" t="s">
        <v>163</v>
      </c>
      <c r="R2" s="22" t="s">
        <v>7</v>
      </c>
      <c r="S2" s="8" t="s">
        <v>3</v>
      </c>
      <c r="T2" s="6" t="s">
        <v>26</v>
      </c>
      <c r="U2" s="41" t="s">
        <v>5</v>
      </c>
      <c r="V2" s="6" t="s">
        <v>134</v>
      </c>
      <c r="W2" s="6" t="s">
        <v>79</v>
      </c>
      <c r="Z2" s="177"/>
      <c r="AA2" s="177"/>
    </row>
    <row r="3" spans="1:27" s="91" customFormat="1" ht="13.5" customHeight="1" x14ac:dyDescent="0.3">
      <c r="B3" s="83"/>
      <c r="D3" s="7"/>
      <c r="E3" s="50" t="s">
        <v>24</v>
      </c>
      <c r="F3" s="93" t="s">
        <v>25</v>
      </c>
      <c r="G3" s="94" t="s">
        <v>8</v>
      </c>
      <c r="H3" s="95" t="s">
        <v>2</v>
      </c>
      <c r="I3" s="96" t="s">
        <v>4</v>
      </c>
      <c r="J3" s="50" t="s">
        <v>53</v>
      </c>
      <c r="K3" s="97" t="s">
        <v>6</v>
      </c>
      <c r="L3" s="97" t="s">
        <v>267</v>
      </c>
      <c r="M3" s="98" t="s">
        <v>2</v>
      </c>
      <c r="N3" s="99" t="s">
        <v>4</v>
      </c>
      <c r="O3" s="50" t="s">
        <v>53</v>
      </c>
      <c r="P3" s="97" t="s">
        <v>6</v>
      </c>
      <c r="Q3" s="97"/>
      <c r="R3" s="94" t="s">
        <v>8</v>
      </c>
      <c r="S3" s="99" t="s">
        <v>4</v>
      </c>
      <c r="T3" s="50" t="s">
        <v>53</v>
      </c>
      <c r="U3" s="100" t="s">
        <v>6</v>
      </c>
      <c r="V3" s="50" t="s">
        <v>8</v>
      </c>
      <c r="W3" s="50" t="s">
        <v>8</v>
      </c>
    </row>
    <row r="4" spans="1:27" s="107" customFormat="1" ht="13.5" customHeight="1" x14ac:dyDescent="0.3">
      <c r="A4" s="157" t="s">
        <v>213</v>
      </c>
      <c r="B4" s="107">
        <v>10</v>
      </c>
      <c r="C4" s="157" t="s">
        <v>216</v>
      </c>
      <c r="D4" s="7" t="s">
        <v>198</v>
      </c>
      <c r="E4" s="50">
        <v>20</v>
      </c>
      <c r="F4" s="93">
        <v>1.9</v>
      </c>
      <c r="G4" s="94"/>
      <c r="H4" s="95"/>
      <c r="I4" s="96"/>
      <c r="J4" s="50"/>
      <c r="K4" s="97"/>
      <c r="L4" s="97"/>
      <c r="M4" s="98">
        <v>5.3</v>
      </c>
      <c r="N4" s="99">
        <v>1710</v>
      </c>
      <c r="O4" s="50">
        <v>3.28</v>
      </c>
      <c r="P4" s="36">
        <f t="shared" ref="P4:P21" si="0">N4*O4/1000</f>
        <v>5.6087999999999996</v>
      </c>
      <c r="Q4" s="36">
        <f t="shared" ref="Q4:Q15" si="1">1.24/M4*B4/O4</f>
        <v>0.71329958582604691</v>
      </c>
      <c r="R4" s="111">
        <v>308</v>
      </c>
      <c r="S4" s="99">
        <v>5263</v>
      </c>
      <c r="T4" s="50"/>
      <c r="U4" s="100"/>
      <c r="V4" s="50"/>
      <c r="W4" s="50"/>
    </row>
    <row r="5" spans="1:27" s="107" customFormat="1" ht="13.5" customHeight="1" x14ac:dyDescent="0.3">
      <c r="A5" s="158"/>
      <c r="B5" s="107">
        <v>10</v>
      </c>
      <c r="C5" s="158"/>
      <c r="D5" s="7" t="s">
        <v>199</v>
      </c>
      <c r="E5" s="50">
        <v>30</v>
      </c>
      <c r="F5" s="93">
        <v>1.9</v>
      </c>
      <c r="G5" s="94"/>
      <c r="H5" s="95"/>
      <c r="I5" s="96"/>
      <c r="J5" s="50"/>
      <c r="K5" s="97"/>
      <c r="L5" s="97"/>
      <c r="M5" s="98">
        <v>5.3</v>
      </c>
      <c r="N5" s="99">
        <v>1491</v>
      </c>
      <c r="O5" s="50">
        <v>3.28</v>
      </c>
      <c r="P5" s="36">
        <f t="shared" si="0"/>
        <v>4.8904799999999993</v>
      </c>
      <c r="Q5" s="36">
        <f t="shared" si="1"/>
        <v>0.71329958582604691</v>
      </c>
      <c r="R5" s="94">
        <v>308</v>
      </c>
      <c r="S5" s="99">
        <v>3333</v>
      </c>
      <c r="T5" s="50"/>
      <c r="U5" s="100"/>
      <c r="V5" s="50"/>
      <c r="W5" s="50"/>
    </row>
    <row r="6" spans="1:27" s="121" customFormat="1" ht="13.5" customHeight="1" x14ac:dyDescent="0.3">
      <c r="A6" s="158"/>
      <c r="B6" s="121">
        <v>10</v>
      </c>
      <c r="C6" s="158"/>
      <c r="D6" s="7" t="s">
        <v>220</v>
      </c>
      <c r="E6" s="50">
        <v>15</v>
      </c>
      <c r="F6" s="93">
        <v>1.25</v>
      </c>
      <c r="G6" s="94">
        <v>248</v>
      </c>
      <c r="H6" s="95">
        <v>5.24</v>
      </c>
      <c r="I6" s="96">
        <v>1100</v>
      </c>
      <c r="J6" s="50">
        <v>3.03</v>
      </c>
      <c r="K6" s="97"/>
      <c r="L6" s="97">
        <f>I6*E6*F6/100*J6/1000</f>
        <v>0.62493750000000003</v>
      </c>
      <c r="M6" s="98"/>
      <c r="N6" s="99"/>
      <c r="O6" s="50"/>
      <c r="P6" s="36"/>
      <c r="Q6" s="36"/>
      <c r="R6" s="94"/>
      <c r="S6" s="99"/>
      <c r="T6" s="50"/>
      <c r="U6" s="100"/>
      <c r="V6" s="50"/>
      <c r="W6" s="50"/>
    </row>
    <row r="7" spans="1:27" s="107" customFormat="1" ht="13.5" customHeight="1" x14ac:dyDescent="0.3">
      <c r="A7" s="158"/>
      <c r="B7" s="107">
        <v>10</v>
      </c>
      <c r="C7" s="158"/>
      <c r="D7" s="7" t="s">
        <v>200</v>
      </c>
      <c r="E7" s="50">
        <v>20</v>
      </c>
      <c r="F7" s="93">
        <v>1.25</v>
      </c>
      <c r="G7" s="94">
        <v>245</v>
      </c>
      <c r="H7" s="95"/>
      <c r="I7" s="96">
        <v>1000</v>
      </c>
      <c r="J7" s="50">
        <v>2.89</v>
      </c>
      <c r="K7" s="97"/>
      <c r="L7" s="97">
        <f t="shared" ref="L7:L70" si="2">I7*E7*F7/100*J7/1000</f>
        <v>0.72250000000000003</v>
      </c>
      <c r="M7" s="98">
        <v>5.3</v>
      </c>
      <c r="N7" s="99">
        <v>1864</v>
      </c>
      <c r="O7" s="50">
        <v>3.25</v>
      </c>
      <c r="P7" s="36">
        <f t="shared" si="0"/>
        <v>6.0579999999999998</v>
      </c>
      <c r="Q7" s="36">
        <f t="shared" si="1"/>
        <v>0.71988388969521044</v>
      </c>
      <c r="R7" s="94">
        <v>308</v>
      </c>
      <c r="S7" s="99">
        <v>7800</v>
      </c>
      <c r="T7" s="50"/>
      <c r="U7" s="100"/>
      <c r="V7" s="50"/>
      <c r="W7" s="50"/>
    </row>
    <row r="8" spans="1:27" s="107" customFormat="1" ht="13.5" customHeight="1" x14ac:dyDescent="0.3">
      <c r="A8" s="158"/>
      <c r="B8" s="107">
        <v>10</v>
      </c>
      <c r="C8" s="159"/>
      <c r="D8" s="7" t="s">
        <v>201</v>
      </c>
      <c r="E8" s="50">
        <v>20</v>
      </c>
      <c r="F8" s="93">
        <v>1.25</v>
      </c>
      <c r="G8" s="94"/>
      <c r="H8" s="95"/>
      <c r="I8" s="96"/>
      <c r="J8" s="50"/>
      <c r="K8" s="97"/>
      <c r="L8" s="97">
        <f t="shared" si="2"/>
        <v>0</v>
      </c>
      <c r="M8" s="98">
        <v>5.3</v>
      </c>
      <c r="N8" s="99">
        <v>2760</v>
      </c>
      <c r="O8" s="50">
        <v>3.5</v>
      </c>
      <c r="P8" s="36">
        <f t="shared" si="0"/>
        <v>9.66</v>
      </c>
      <c r="Q8" s="36">
        <f t="shared" si="1"/>
        <v>0.66846361185983827</v>
      </c>
      <c r="R8" s="94">
        <v>308</v>
      </c>
      <c r="S8" s="99">
        <v>7600</v>
      </c>
      <c r="T8" s="50"/>
      <c r="U8" s="100"/>
      <c r="V8" s="50"/>
      <c r="W8" s="50"/>
    </row>
    <row r="9" spans="1:27" s="121" customFormat="1" ht="13.5" customHeight="1" x14ac:dyDescent="0.3">
      <c r="A9" s="158"/>
      <c r="B9" s="121">
        <v>10</v>
      </c>
      <c r="C9" s="157" t="s">
        <v>221</v>
      </c>
      <c r="D9" s="7" t="s">
        <v>222</v>
      </c>
      <c r="E9" s="50">
        <v>15</v>
      </c>
      <c r="F9" s="93">
        <v>2.6</v>
      </c>
      <c r="G9" s="94">
        <v>247</v>
      </c>
      <c r="H9" s="95">
        <v>5.28</v>
      </c>
      <c r="I9" s="96">
        <v>615</v>
      </c>
      <c r="J9" s="50">
        <v>2.97</v>
      </c>
      <c r="K9" s="97"/>
      <c r="L9" s="97">
        <f t="shared" si="2"/>
        <v>0.7123545</v>
      </c>
      <c r="M9" s="98"/>
      <c r="N9" s="99"/>
      <c r="O9" s="50"/>
      <c r="P9" s="36"/>
      <c r="Q9" s="36"/>
      <c r="R9" s="94"/>
      <c r="S9" s="99"/>
      <c r="T9" s="50"/>
      <c r="U9" s="100"/>
      <c r="V9" s="50"/>
      <c r="W9" s="50"/>
    </row>
    <row r="10" spans="1:27" s="108" customFormat="1" ht="13.5" customHeight="1" x14ac:dyDescent="0.3">
      <c r="A10" s="158"/>
      <c r="B10" s="108">
        <v>10</v>
      </c>
      <c r="C10" s="158"/>
      <c r="D10" s="7" t="s">
        <v>203</v>
      </c>
      <c r="E10" s="50">
        <v>30</v>
      </c>
      <c r="F10" s="93">
        <v>1.5</v>
      </c>
      <c r="G10" s="94"/>
      <c r="H10" s="95"/>
      <c r="I10" s="96"/>
      <c r="J10" s="50"/>
      <c r="K10" s="97"/>
      <c r="L10" s="97">
        <f t="shared" si="2"/>
        <v>0</v>
      </c>
      <c r="M10" s="98">
        <v>5.3</v>
      </c>
      <c r="N10" s="99">
        <v>2355</v>
      </c>
      <c r="O10" s="50">
        <v>4.24</v>
      </c>
      <c r="P10" s="36">
        <f t="shared" si="0"/>
        <v>9.9852000000000007</v>
      </c>
      <c r="Q10" s="36">
        <f t="shared" si="1"/>
        <v>0.55179779280882868</v>
      </c>
      <c r="R10" s="94"/>
      <c r="S10" s="99"/>
      <c r="T10" s="50"/>
      <c r="U10" s="100"/>
      <c r="V10" s="50"/>
      <c r="W10" s="50"/>
    </row>
    <row r="11" spans="1:27" s="108" customFormat="1" ht="13.5" customHeight="1" x14ac:dyDescent="0.3">
      <c r="A11" s="159"/>
      <c r="B11" s="108">
        <v>10</v>
      </c>
      <c r="C11" s="159"/>
      <c r="D11" s="7" t="s">
        <v>204</v>
      </c>
      <c r="E11" s="50">
        <v>40</v>
      </c>
      <c r="F11" s="93">
        <v>1.2</v>
      </c>
      <c r="G11" s="94"/>
      <c r="H11" s="95"/>
      <c r="I11" s="96"/>
      <c r="J11" s="50"/>
      <c r="K11" s="97"/>
      <c r="L11" s="97">
        <f t="shared" si="2"/>
        <v>0</v>
      </c>
      <c r="M11" s="98">
        <v>5.3</v>
      </c>
      <c r="N11" s="99">
        <v>1150</v>
      </c>
      <c r="O11" s="50">
        <v>4</v>
      </c>
      <c r="P11" s="36">
        <f t="shared" si="0"/>
        <v>4.5999999999999996</v>
      </c>
      <c r="Q11" s="36">
        <f t="shared" si="1"/>
        <v>0.58490566037735847</v>
      </c>
      <c r="R11" s="94">
        <v>305</v>
      </c>
      <c r="S11" s="99">
        <v>2940</v>
      </c>
      <c r="T11" s="50"/>
      <c r="U11" s="100"/>
      <c r="V11" s="50"/>
      <c r="W11" s="50"/>
    </row>
    <row r="12" spans="1:27" s="108" customFormat="1" ht="13.5" customHeight="1" x14ac:dyDescent="0.3">
      <c r="A12" s="157" t="s">
        <v>214</v>
      </c>
      <c r="B12" s="108">
        <v>12</v>
      </c>
      <c r="C12" s="167">
        <v>65</v>
      </c>
      <c r="D12" s="7" t="s">
        <v>207</v>
      </c>
      <c r="E12" s="50">
        <v>20</v>
      </c>
      <c r="F12" s="93">
        <v>1</v>
      </c>
      <c r="G12" s="111">
        <v>253</v>
      </c>
      <c r="H12" s="95">
        <v>5.3</v>
      </c>
      <c r="I12" s="96">
        <v>624</v>
      </c>
      <c r="J12" s="50">
        <v>3.98</v>
      </c>
      <c r="K12" s="97"/>
      <c r="L12" s="97">
        <f t="shared" si="2"/>
        <v>0.49670400000000003</v>
      </c>
      <c r="M12" s="98">
        <v>5.4</v>
      </c>
      <c r="N12" s="99">
        <v>1459</v>
      </c>
      <c r="O12" s="50">
        <v>4.92</v>
      </c>
      <c r="P12" s="36">
        <f t="shared" si="0"/>
        <v>7.17828</v>
      </c>
      <c r="Q12" s="36">
        <f t="shared" si="1"/>
        <v>0.56007226738934046</v>
      </c>
      <c r="R12" s="94"/>
      <c r="S12" s="99"/>
      <c r="T12" s="50"/>
      <c r="U12" s="100"/>
      <c r="V12" s="50"/>
      <c r="W12" s="50"/>
    </row>
    <row r="13" spans="1:27" s="108" customFormat="1" ht="13.5" customHeight="1" x14ac:dyDescent="0.3">
      <c r="A13" s="158"/>
      <c r="B13" s="108">
        <v>12</v>
      </c>
      <c r="C13" s="158"/>
      <c r="D13" s="7" t="s">
        <v>205</v>
      </c>
      <c r="E13" s="50">
        <v>15</v>
      </c>
      <c r="F13" s="93">
        <v>1.4</v>
      </c>
      <c r="G13" s="94">
        <v>247.5</v>
      </c>
      <c r="H13" s="95"/>
      <c r="I13" s="96"/>
      <c r="J13" s="50"/>
      <c r="K13" s="97"/>
      <c r="L13" s="97">
        <f t="shared" si="2"/>
        <v>0</v>
      </c>
      <c r="M13" s="98">
        <v>5.4</v>
      </c>
      <c r="N13" s="99">
        <v>800</v>
      </c>
      <c r="O13" s="50">
        <v>3.8</v>
      </c>
      <c r="P13" s="36">
        <f t="shared" si="0"/>
        <v>3.04</v>
      </c>
      <c r="Q13" s="36">
        <f t="shared" si="1"/>
        <v>0.72514619883040932</v>
      </c>
      <c r="R13" s="111">
        <v>318</v>
      </c>
      <c r="S13" s="99">
        <v>3190</v>
      </c>
      <c r="T13" s="50"/>
      <c r="U13" s="100"/>
      <c r="V13" s="50"/>
      <c r="W13" s="50"/>
    </row>
    <row r="14" spans="1:27" s="108" customFormat="1" ht="13.5" customHeight="1" x14ac:dyDescent="0.3">
      <c r="A14" s="158"/>
      <c r="B14" s="108">
        <v>12</v>
      </c>
      <c r="C14" s="159"/>
      <c r="D14" s="7" t="s">
        <v>206</v>
      </c>
      <c r="E14" s="50">
        <v>15</v>
      </c>
      <c r="F14" s="93">
        <v>1.4</v>
      </c>
      <c r="G14" s="94">
        <v>250</v>
      </c>
      <c r="H14" s="95"/>
      <c r="I14" s="96"/>
      <c r="J14" s="50"/>
      <c r="K14" s="97"/>
      <c r="L14" s="97">
        <f t="shared" si="2"/>
        <v>0</v>
      </c>
      <c r="M14" s="98">
        <v>5.4</v>
      </c>
      <c r="N14" s="111">
        <v>643</v>
      </c>
      <c r="O14" s="50"/>
      <c r="P14" s="36"/>
      <c r="Q14" s="36"/>
      <c r="R14" s="94" t="s">
        <v>202</v>
      </c>
      <c r="S14" s="99"/>
      <c r="T14" s="50"/>
      <c r="U14" s="100"/>
      <c r="V14" s="50"/>
      <c r="W14" s="50"/>
      <c r="X14" s="108" t="s">
        <v>219</v>
      </c>
    </row>
    <row r="15" spans="1:27" s="34" customFormat="1" ht="13.5" customHeight="1" x14ac:dyDescent="0.3">
      <c r="A15" s="159"/>
      <c r="B15" s="34">
        <v>12</v>
      </c>
      <c r="C15" s="34" t="s">
        <v>218</v>
      </c>
      <c r="D15" s="7" t="s">
        <v>197</v>
      </c>
      <c r="E15" s="7">
        <v>16</v>
      </c>
      <c r="F15" s="101">
        <v>2.5</v>
      </c>
      <c r="G15" s="102">
        <v>230</v>
      </c>
      <c r="H15" s="103">
        <v>5.15</v>
      </c>
      <c r="I15" s="104">
        <v>1000</v>
      </c>
      <c r="J15" s="7"/>
      <c r="K15" s="105"/>
      <c r="L15" s="97">
        <f t="shared" si="2"/>
        <v>0</v>
      </c>
      <c r="M15" s="4">
        <v>5.34</v>
      </c>
      <c r="N15" s="53">
        <v>2600</v>
      </c>
      <c r="O15" s="7">
        <v>5.28</v>
      </c>
      <c r="P15" s="36">
        <f t="shared" si="0"/>
        <v>13.728</v>
      </c>
      <c r="Q15" s="36">
        <f t="shared" si="1"/>
        <v>0.52774940415389859</v>
      </c>
      <c r="R15" s="102">
        <v>315</v>
      </c>
      <c r="S15" s="53">
        <v>4400</v>
      </c>
      <c r="T15" s="7"/>
      <c r="U15" s="106"/>
      <c r="V15" s="7"/>
      <c r="W15" s="7"/>
      <c r="X15" s="34" t="s">
        <v>219</v>
      </c>
    </row>
    <row r="16" spans="1:27" s="109" customFormat="1" ht="13.5" customHeight="1" x14ac:dyDescent="0.3">
      <c r="A16" s="157" t="s">
        <v>215</v>
      </c>
      <c r="B16" s="109">
        <v>8</v>
      </c>
      <c r="C16" s="176">
        <v>81</v>
      </c>
      <c r="D16" s="112" t="s">
        <v>208</v>
      </c>
      <c r="E16" s="112">
        <v>150</v>
      </c>
      <c r="F16" s="113">
        <v>1.05</v>
      </c>
      <c r="G16" s="114"/>
      <c r="H16" s="115"/>
      <c r="I16" s="116"/>
      <c r="J16" s="112"/>
      <c r="K16" s="117"/>
      <c r="L16" s="97">
        <f t="shared" si="2"/>
        <v>0</v>
      </c>
      <c r="M16" s="118">
        <v>4.5999999999999996</v>
      </c>
      <c r="N16" s="52">
        <v>1111</v>
      </c>
      <c r="O16" s="112"/>
      <c r="P16" s="36"/>
      <c r="Q16" s="36"/>
      <c r="R16" s="114"/>
      <c r="S16" s="52"/>
      <c r="T16" s="112"/>
      <c r="U16" s="119"/>
      <c r="V16" s="112"/>
      <c r="W16" s="112"/>
    </row>
    <row r="17" spans="1:25" s="109" customFormat="1" ht="13.5" customHeight="1" x14ac:dyDescent="0.3">
      <c r="A17" s="158"/>
      <c r="B17" s="109">
        <v>8</v>
      </c>
      <c r="C17" s="176"/>
      <c r="D17" s="112" t="s">
        <v>209</v>
      </c>
      <c r="E17" s="112">
        <v>150</v>
      </c>
      <c r="F17" s="113">
        <v>1.05</v>
      </c>
      <c r="G17" s="114"/>
      <c r="H17" s="115"/>
      <c r="I17" s="116"/>
      <c r="J17" s="112"/>
      <c r="K17" s="117"/>
      <c r="L17" s="97">
        <f t="shared" si="2"/>
        <v>0</v>
      </c>
      <c r="M17" s="118">
        <v>4.5999999999999996</v>
      </c>
      <c r="N17" s="52">
        <v>1080</v>
      </c>
      <c r="O17" s="112"/>
      <c r="P17" s="36"/>
      <c r="Q17" s="36"/>
      <c r="R17" s="114"/>
      <c r="S17" s="52"/>
      <c r="T17" s="112"/>
      <c r="U17" s="119"/>
      <c r="V17" s="112"/>
      <c r="W17" s="112"/>
    </row>
    <row r="18" spans="1:25" s="109" customFormat="1" ht="13.5" customHeight="1" x14ac:dyDescent="0.3">
      <c r="A18" s="158"/>
      <c r="B18" s="109">
        <v>8</v>
      </c>
      <c r="C18" s="158">
        <v>82</v>
      </c>
      <c r="D18" s="112" t="s">
        <v>210</v>
      </c>
      <c r="E18" s="112">
        <v>150</v>
      </c>
      <c r="F18" s="113">
        <v>1</v>
      </c>
      <c r="G18" s="114"/>
      <c r="H18" s="115"/>
      <c r="I18" s="116"/>
      <c r="J18" s="112"/>
      <c r="K18" s="117"/>
      <c r="L18" s="97">
        <f t="shared" si="2"/>
        <v>0</v>
      </c>
      <c r="M18" s="118">
        <v>4.9000000000000004</v>
      </c>
      <c r="N18" s="52">
        <v>820</v>
      </c>
      <c r="O18" s="112">
        <v>4.16</v>
      </c>
      <c r="P18" s="36"/>
      <c r="Q18" s="36"/>
      <c r="R18" s="114"/>
      <c r="S18" s="52"/>
      <c r="T18" s="112"/>
      <c r="U18" s="119"/>
      <c r="V18" s="112"/>
      <c r="W18" s="112"/>
    </row>
    <row r="19" spans="1:25" s="109" customFormat="1" ht="13.5" customHeight="1" thickBot="1" x14ac:dyDescent="0.35">
      <c r="A19" s="175"/>
      <c r="B19" s="109">
        <v>8</v>
      </c>
      <c r="C19" s="175"/>
      <c r="D19" s="112" t="s">
        <v>211</v>
      </c>
      <c r="E19" s="112">
        <v>150</v>
      </c>
      <c r="F19" s="113">
        <v>1.1000000000000001</v>
      </c>
      <c r="G19" s="114"/>
      <c r="H19" s="115"/>
      <c r="I19" s="116"/>
      <c r="J19" s="112"/>
      <c r="K19" s="117"/>
      <c r="L19" s="97">
        <f t="shared" si="2"/>
        <v>0</v>
      </c>
      <c r="M19" s="118">
        <v>4.9000000000000004</v>
      </c>
      <c r="N19" s="52">
        <f>1080*100/1.1/150</f>
        <v>654.5454545454545</v>
      </c>
      <c r="O19" s="112"/>
      <c r="P19" s="36"/>
      <c r="Q19" s="36"/>
      <c r="R19" s="114"/>
      <c r="S19" s="52"/>
      <c r="T19" s="112"/>
      <c r="U19" s="119"/>
      <c r="V19" s="112"/>
      <c r="W19" s="112"/>
    </row>
    <row r="20" spans="1:25" s="30" customFormat="1" ht="15" customHeight="1" thickTop="1" x14ac:dyDescent="0.3">
      <c r="A20" s="174" t="s">
        <v>153</v>
      </c>
      <c r="B20" s="92">
        <v>8</v>
      </c>
      <c r="C20" s="174" t="s">
        <v>43</v>
      </c>
      <c r="D20" s="31" t="s">
        <v>115</v>
      </c>
      <c r="E20" s="52">
        <v>150</v>
      </c>
      <c r="F20" s="32">
        <v>1.2</v>
      </c>
      <c r="G20" s="40">
        <v>200</v>
      </c>
      <c r="H20" s="31"/>
      <c r="I20" s="42"/>
      <c r="J20" s="31"/>
      <c r="K20" s="36"/>
      <c r="L20" s="97">
        <f t="shared" si="2"/>
        <v>0</v>
      </c>
      <c r="M20" s="32">
        <v>4.82</v>
      </c>
      <c r="N20" s="86">
        <v>501</v>
      </c>
      <c r="O20" s="31">
        <v>3.4</v>
      </c>
      <c r="P20" s="36">
        <f>N20*O20/1000</f>
        <v>1.7033999999999998</v>
      </c>
      <c r="Q20" s="36">
        <f>1.24/M20*B20/O20</f>
        <v>0.60532096656089818</v>
      </c>
      <c r="R20" s="40">
        <v>300</v>
      </c>
      <c r="S20" s="31"/>
      <c r="T20" s="31"/>
      <c r="U20" s="42"/>
      <c r="V20" s="31">
        <v>46.9</v>
      </c>
      <c r="W20" s="18">
        <f>R20-G20</f>
        <v>100</v>
      </c>
      <c r="X20" s="31"/>
      <c r="Y20" s="30" t="s">
        <v>36</v>
      </c>
    </row>
    <row r="21" spans="1:25" s="30" customFormat="1" ht="15" customHeight="1" x14ac:dyDescent="0.3">
      <c r="A21" s="163"/>
      <c r="B21" s="84">
        <v>8</v>
      </c>
      <c r="C21" s="163"/>
      <c r="D21" s="31" t="s">
        <v>195</v>
      </c>
      <c r="E21" s="52">
        <v>150</v>
      </c>
      <c r="F21" s="32">
        <v>1.53</v>
      </c>
      <c r="G21" s="40"/>
      <c r="H21" s="31"/>
      <c r="I21" s="42"/>
      <c r="J21" s="31"/>
      <c r="K21" s="36"/>
      <c r="L21" s="97">
        <f t="shared" si="2"/>
        <v>0</v>
      </c>
      <c r="M21" s="32">
        <v>4.9000000000000004</v>
      </c>
      <c r="N21" s="86">
        <v>470</v>
      </c>
      <c r="O21" s="31">
        <v>3.2</v>
      </c>
      <c r="P21" s="36">
        <f t="shared" si="0"/>
        <v>1.504</v>
      </c>
      <c r="Q21" s="36"/>
      <c r="R21" s="40"/>
      <c r="S21" s="31"/>
      <c r="T21" s="31"/>
      <c r="U21" s="42"/>
      <c r="V21" s="31"/>
      <c r="W21" s="18"/>
      <c r="X21" s="31"/>
    </row>
    <row r="22" spans="1:25" s="10" customFormat="1" x14ac:dyDescent="0.3">
      <c r="A22" s="165"/>
      <c r="B22" s="84">
        <v>8</v>
      </c>
      <c r="C22" s="163"/>
      <c r="D22" s="8" t="s">
        <v>9</v>
      </c>
      <c r="E22" s="53">
        <v>150</v>
      </c>
      <c r="F22" s="9">
        <v>1.53</v>
      </c>
      <c r="G22" s="22"/>
      <c r="H22" s="8"/>
      <c r="I22" s="43"/>
      <c r="J22" s="8"/>
      <c r="K22" s="37"/>
      <c r="L22" s="97">
        <f t="shared" si="2"/>
        <v>0</v>
      </c>
      <c r="M22" s="9">
        <v>4.88</v>
      </c>
      <c r="N22" s="13">
        <v>364</v>
      </c>
      <c r="O22" s="8">
        <v>3.28</v>
      </c>
      <c r="P22" s="36">
        <f t="shared" ref="P22:P69" si="3">N22*O22/1000</f>
        <v>1.1939199999999999</v>
      </c>
      <c r="Q22" s="36">
        <f t="shared" ref="Q22:Q96" si="4">1.24/M22*B22/O22</f>
        <v>0.61975209916033591</v>
      </c>
      <c r="R22" s="23"/>
      <c r="S22" s="13"/>
      <c r="T22" s="13"/>
      <c r="U22" s="48"/>
      <c r="V22" s="11"/>
      <c r="W22" s="6"/>
      <c r="X22" s="8"/>
    </row>
    <row r="23" spans="1:25" s="10" customFormat="1" x14ac:dyDescent="0.3">
      <c r="A23" s="165"/>
      <c r="B23" s="84">
        <v>8</v>
      </c>
      <c r="C23" s="163"/>
      <c r="D23" s="8" t="s">
        <v>10</v>
      </c>
      <c r="E23" s="53">
        <v>150</v>
      </c>
      <c r="F23" s="9">
        <v>1.53</v>
      </c>
      <c r="G23" s="90">
        <v>237</v>
      </c>
      <c r="H23" s="8">
        <v>4.76</v>
      </c>
      <c r="I23" s="43">
        <v>275</v>
      </c>
      <c r="J23" s="8">
        <v>2.77</v>
      </c>
      <c r="K23" s="37"/>
      <c r="L23" s="97">
        <f t="shared" si="2"/>
        <v>1.74821625</v>
      </c>
      <c r="M23" s="9">
        <v>4.88</v>
      </c>
      <c r="N23" s="13">
        <v>344</v>
      </c>
      <c r="O23" s="8">
        <v>3</v>
      </c>
      <c r="P23" s="36">
        <f t="shared" si="3"/>
        <v>1.032</v>
      </c>
      <c r="Q23" s="36">
        <f t="shared" si="4"/>
        <v>0.67759562841530052</v>
      </c>
      <c r="R23" s="130">
        <v>337</v>
      </c>
      <c r="S23" s="13">
        <v>2140</v>
      </c>
      <c r="T23" s="13"/>
      <c r="U23" s="48"/>
      <c r="V23" s="11">
        <v>56</v>
      </c>
      <c r="W23" s="6"/>
      <c r="X23" s="8"/>
    </row>
    <row r="24" spans="1:25" s="10" customFormat="1" x14ac:dyDescent="0.3">
      <c r="A24" s="165"/>
      <c r="B24" s="84">
        <v>8</v>
      </c>
      <c r="C24" s="163"/>
      <c r="D24" s="8" t="s">
        <v>193</v>
      </c>
      <c r="E24" s="53">
        <v>150</v>
      </c>
      <c r="F24" s="9">
        <v>1.9</v>
      </c>
      <c r="G24" s="22"/>
      <c r="H24" s="8"/>
      <c r="I24" s="43"/>
      <c r="J24" s="8"/>
      <c r="K24" s="37"/>
      <c r="L24" s="97">
        <f t="shared" si="2"/>
        <v>0</v>
      </c>
      <c r="M24" s="9">
        <v>4.8</v>
      </c>
      <c r="N24" s="13">
        <v>407</v>
      </c>
      <c r="O24" s="8">
        <v>3.8</v>
      </c>
      <c r="P24" s="36">
        <f t="shared" si="3"/>
        <v>1.5466</v>
      </c>
      <c r="Q24" s="36">
        <f t="shared" si="4"/>
        <v>0.54385964912280704</v>
      </c>
      <c r="R24" s="25"/>
      <c r="S24" s="13"/>
      <c r="T24" s="13"/>
      <c r="U24" s="43"/>
      <c r="V24" s="8"/>
      <c r="W24" s="6"/>
      <c r="X24" s="8"/>
    </row>
    <row r="25" spans="1:25" s="10" customFormat="1" x14ac:dyDescent="0.3">
      <c r="A25" s="165"/>
      <c r="B25" s="84">
        <v>8</v>
      </c>
      <c r="C25" s="164"/>
      <c r="D25" s="8" t="s">
        <v>194</v>
      </c>
      <c r="E25" s="53">
        <v>150</v>
      </c>
      <c r="F25" s="9">
        <v>1.9</v>
      </c>
      <c r="G25" s="90">
        <v>237</v>
      </c>
      <c r="H25" s="8">
        <v>4.76</v>
      </c>
      <c r="I25" s="43">
        <v>253</v>
      </c>
      <c r="J25" s="8">
        <v>2.75</v>
      </c>
      <c r="K25" s="37"/>
      <c r="L25" s="97">
        <f t="shared" si="2"/>
        <v>1.9828874999999999</v>
      </c>
      <c r="M25" s="9">
        <v>4.8600000000000003</v>
      </c>
      <c r="N25" s="87">
        <v>297</v>
      </c>
      <c r="O25" s="8">
        <v>3.3</v>
      </c>
      <c r="P25" s="36">
        <f t="shared" si="3"/>
        <v>0.98009999999999986</v>
      </c>
      <c r="Q25" s="36">
        <f t="shared" si="4"/>
        <v>0.61853098890135927</v>
      </c>
      <c r="R25" s="24">
        <v>335</v>
      </c>
      <c r="S25" s="13">
        <v>973</v>
      </c>
      <c r="T25" s="13"/>
      <c r="U25" s="43"/>
      <c r="V25" s="8">
        <v>54</v>
      </c>
      <c r="W25" s="6"/>
      <c r="X25" s="8"/>
    </row>
    <row r="26" spans="1:25" s="10" customFormat="1" x14ac:dyDescent="0.3">
      <c r="A26" s="165"/>
      <c r="B26" s="84">
        <v>8</v>
      </c>
      <c r="C26" s="162" t="s">
        <v>152</v>
      </c>
      <c r="D26" s="19" t="s">
        <v>37</v>
      </c>
      <c r="E26" s="54">
        <v>150</v>
      </c>
      <c r="F26" s="9">
        <v>1.48</v>
      </c>
      <c r="G26" s="22"/>
      <c r="H26" s="8"/>
      <c r="I26" s="43"/>
      <c r="J26" s="8"/>
      <c r="K26" s="37"/>
      <c r="L26" s="97">
        <f t="shared" si="2"/>
        <v>0</v>
      </c>
      <c r="M26" s="9">
        <v>5.07</v>
      </c>
      <c r="N26" s="59">
        <v>414</v>
      </c>
      <c r="O26" s="8">
        <v>4.0999999999999996</v>
      </c>
      <c r="P26" s="36">
        <f t="shared" si="3"/>
        <v>1.6973999999999998</v>
      </c>
      <c r="Q26" s="36">
        <f t="shared" si="4"/>
        <v>0.47722134026073987</v>
      </c>
      <c r="R26" s="22"/>
      <c r="S26" s="8"/>
      <c r="T26" s="8"/>
      <c r="U26" s="43"/>
      <c r="V26" s="8">
        <v>44.2</v>
      </c>
      <c r="W26" s="6"/>
      <c r="X26" s="8"/>
    </row>
    <row r="27" spans="1:25" s="10" customFormat="1" x14ac:dyDescent="0.3">
      <c r="A27" s="165"/>
      <c r="B27" s="84">
        <v>8</v>
      </c>
      <c r="C27" s="165"/>
      <c r="D27" s="19" t="s">
        <v>116</v>
      </c>
      <c r="E27" s="54">
        <v>150</v>
      </c>
      <c r="F27" s="9">
        <v>1.48</v>
      </c>
      <c r="G27" s="22"/>
      <c r="H27" s="8"/>
      <c r="I27" s="43"/>
      <c r="J27" s="8"/>
      <c r="K27" s="37"/>
      <c r="L27" s="97">
        <f t="shared" si="2"/>
        <v>0</v>
      </c>
      <c r="M27" s="9">
        <v>5.0599999999999996</v>
      </c>
      <c r="N27" s="27">
        <v>563</v>
      </c>
      <c r="O27" s="8">
        <v>4.4000000000000004</v>
      </c>
      <c r="P27" s="36">
        <f t="shared" si="3"/>
        <v>2.4772000000000003</v>
      </c>
      <c r="Q27" s="36">
        <f t="shared" si="4"/>
        <v>0.44556234279554441</v>
      </c>
      <c r="R27" s="22"/>
      <c r="S27" s="8"/>
      <c r="T27" s="8"/>
      <c r="U27" s="43"/>
      <c r="V27" s="8"/>
      <c r="W27" s="6"/>
      <c r="X27" s="8"/>
    </row>
    <row r="28" spans="1:25" s="10" customFormat="1" ht="15.6" x14ac:dyDescent="0.3">
      <c r="A28" s="165"/>
      <c r="B28" s="84">
        <v>8</v>
      </c>
      <c r="C28" s="165"/>
      <c r="D28" s="19" t="s">
        <v>117</v>
      </c>
      <c r="E28" s="54">
        <v>150</v>
      </c>
      <c r="F28" s="9">
        <v>1.48</v>
      </c>
      <c r="G28" s="22">
        <v>209</v>
      </c>
      <c r="H28" s="8">
        <v>4.9000000000000004</v>
      </c>
      <c r="I28" s="43">
        <f>275*100/E28/F28</f>
        <v>123.87387387387388</v>
      </c>
      <c r="J28" s="8">
        <v>2.4900000000000002</v>
      </c>
      <c r="K28" s="39">
        <f t="shared" ref="K28:K81" si="5">I28*J28/1000</f>
        <v>0.30844594594594599</v>
      </c>
      <c r="L28" s="97">
        <f t="shared" si="2"/>
        <v>0.68474999999999986</v>
      </c>
      <c r="M28" s="9">
        <v>5.0599999999999996</v>
      </c>
      <c r="N28" s="60">
        <v>367</v>
      </c>
      <c r="O28" s="8">
        <v>3.6</v>
      </c>
      <c r="P28" s="36">
        <f t="shared" si="3"/>
        <v>1.3212000000000002</v>
      </c>
      <c r="Q28" s="36">
        <f t="shared" si="4"/>
        <v>0.54457619675010982</v>
      </c>
      <c r="R28" s="22">
        <v>315</v>
      </c>
      <c r="S28" s="8">
        <v>900</v>
      </c>
      <c r="T28" s="8">
        <v>5.28</v>
      </c>
      <c r="U28" s="43"/>
      <c r="V28" s="8"/>
      <c r="W28" s="6"/>
      <c r="X28" s="8"/>
    </row>
    <row r="29" spans="1:25" s="10" customFormat="1" ht="15.6" x14ac:dyDescent="0.3">
      <c r="A29" s="165"/>
      <c r="B29" s="84">
        <v>8</v>
      </c>
      <c r="C29" s="165"/>
      <c r="D29" s="19" t="s">
        <v>120</v>
      </c>
      <c r="E29" s="54">
        <v>150</v>
      </c>
      <c r="F29" s="9">
        <v>0.97</v>
      </c>
      <c r="G29" s="22"/>
      <c r="H29" s="8"/>
      <c r="I29" s="43"/>
      <c r="J29" s="8"/>
      <c r="K29" s="39">
        <f t="shared" si="5"/>
        <v>0</v>
      </c>
      <c r="L29" s="97">
        <f t="shared" si="2"/>
        <v>0</v>
      </c>
      <c r="M29" s="9">
        <v>5.04</v>
      </c>
      <c r="N29" s="61">
        <v>536</v>
      </c>
      <c r="O29" s="8">
        <v>3.84</v>
      </c>
      <c r="P29" s="36">
        <f t="shared" si="3"/>
        <v>2.0582399999999996</v>
      </c>
      <c r="Q29" s="36">
        <f t="shared" si="4"/>
        <v>0.51256613756613756</v>
      </c>
      <c r="R29" s="22"/>
      <c r="S29" s="8"/>
      <c r="T29" s="8"/>
      <c r="U29" s="43"/>
      <c r="V29" s="8"/>
      <c r="W29" s="6"/>
      <c r="X29" s="8"/>
    </row>
    <row r="30" spans="1:25" s="10" customFormat="1" ht="15.6" x14ac:dyDescent="0.3">
      <c r="A30" s="165"/>
      <c r="B30" s="84">
        <v>8</v>
      </c>
      <c r="C30" s="165"/>
      <c r="D30" s="19" t="s">
        <v>121</v>
      </c>
      <c r="E30" s="54">
        <v>150</v>
      </c>
      <c r="F30" s="9">
        <v>0.97</v>
      </c>
      <c r="G30" s="22"/>
      <c r="H30" s="8"/>
      <c r="I30" s="43"/>
      <c r="J30" s="8"/>
      <c r="K30" s="39">
        <f t="shared" si="5"/>
        <v>0</v>
      </c>
      <c r="L30" s="97">
        <f t="shared" si="2"/>
        <v>0</v>
      </c>
      <c r="M30" s="9">
        <v>5.05</v>
      </c>
      <c r="N30" s="61">
        <v>540</v>
      </c>
      <c r="O30" s="8">
        <v>3.84</v>
      </c>
      <c r="P30" s="36">
        <f t="shared" si="3"/>
        <v>2.0735999999999999</v>
      </c>
      <c r="Q30" s="36">
        <f t="shared" si="4"/>
        <v>0.51155115511551152</v>
      </c>
      <c r="R30" s="22"/>
      <c r="S30" s="8"/>
      <c r="T30" s="8"/>
      <c r="U30" s="43"/>
      <c r="V30" s="8"/>
      <c r="W30" s="6"/>
      <c r="X30" s="8"/>
    </row>
    <row r="31" spans="1:25" s="10" customFormat="1" ht="15.6" x14ac:dyDescent="0.3">
      <c r="A31" s="165"/>
      <c r="B31" s="84">
        <v>8</v>
      </c>
      <c r="C31" s="165"/>
      <c r="D31" s="19" t="s">
        <v>118</v>
      </c>
      <c r="E31" s="54">
        <v>150</v>
      </c>
      <c r="F31" s="9">
        <v>0.97</v>
      </c>
      <c r="G31" s="22"/>
      <c r="H31" s="8"/>
      <c r="I31" s="43"/>
      <c r="J31" s="8"/>
      <c r="K31" s="39">
        <f t="shared" si="5"/>
        <v>0</v>
      </c>
      <c r="L31" s="97">
        <f t="shared" si="2"/>
        <v>0</v>
      </c>
      <c r="M31" s="9">
        <v>5.05</v>
      </c>
      <c r="N31" s="61">
        <v>557</v>
      </c>
      <c r="O31" s="8">
        <v>3.76</v>
      </c>
      <c r="P31" s="36">
        <f t="shared" si="3"/>
        <v>2.0943199999999997</v>
      </c>
      <c r="Q31" s="36">
        <f t="shared" si="4"/>
        <v>0.52243522224562888</v>
      </c>
      <c r="R31" s="22"/>
      <c r="S31" s="8"/>
      <c r="T31" s="8"/>
      <c r="U31" s="43"/>
      <c r="V31" s="8"/>
      <c r="W31" s="6"/>
      <c r="X31" s="8"/>
    </row>
    <row r="32" spans="1:25" s="10" customFormat="1" ht="15.6" x14ac:dyDescent="0.3">
      <c r="A32" s="165"/>
      <c r="B32" s="84">
        <v>8</v>
      </c>
      <c r="C32" s="165"/>
      <c r="D32" s="19" t="s">
        <v>119</v>
      </c>
      <c r="E32" s="54">
        <v>150</v>
      </c>
      <c r="F32" s="9">
        <v>0.97</v>
      </c>
      <c r="G32" s="22"/>
      <c r="H32" s="8"/>
      <c r="I32" s="43"/>
      <c r="J32" s="8"/>
      <c r="K32" s="39">
        <f t="shared" si="5"/>
        <v>0</v>
      </c>
      <c r="L32" s="97">
        <f t="shared" si="2"/>
        <v>0</v>
      </c>
      <c r="M32" s="9">
        <v>5.05</v>
      </c>
      <c r="N32" s="61">
        <v>557</v>
      </c>
      <c r="O32" s="8">
        <v>3.76</v>
      </c>
      <c r="P32" s="36">
        <f t="shared" si="3"/>
        <v>2.0943199999999997</v>
      </c>
      <c r="Q32" s="36">
        <f t="shared" si="4"/>
        <v>0.52243522224562888</v>
      </c>
      <c r="R32" s="22"/>
      <c r="S32" s="8"/>
      <c r="T32" s="8"/>
      <c r="U32" s="43"/>
      <c r="V32" s="8"/>
      <c r="W32" s="6"/>
      <c r="X32" s="8"/>
    </row>
    <row r="33" spans="1:25" s="10" customFormat="1" x14ac:dyDescent="0.3">
      <c r="A33" s="165"/>
      <c r="B33" s="84">
        <v>8</v>
      </c>
      <c r="C33" s="166"/>
      <c r="D33" s="19" t="s">
        <v>38</v>
      </c>
      <c r="E33" s="54">
        <v>150</v>
      </c>
      <c r="F33" s="9">
        <v>1.1200000000000001</v>
      </c>
      <c r="G33" s="22">
        <v>220</v>
      </c>
      <c r="H33" s="8"/>
      <c r="I33" s="43">
        <v>126</v>
      </c>
      <c r="J33" s="8">
        <v>2.5499999999999998</v>
      </c>
      <c r="K33" s="39">
        <f t="shared" si="5"/>
        <v>0.32129999999999997</v>
      </c>
      <c r="L33" s="97">
        <f t="shared" si="2"/>
        <v>0.53978400000000015</v>
      </c>
      <c r="M33" s="9">
        <v>5.0199999999999996</v>
      </c>
      <c r="N33" s="27">
        <v>619</v>
      </c>
      <c r="O33" s="8">
        <v>3.76</v>
      </c>
      <c r="P33" s="36">
        <f t="shared" si="3"/>
        <v>2.3274400000000002</v>
      </c>
      <c r="Q33" s="36">
        <f t="shared" si="4"/>
        <v>0.52555734508773422</v>
      </c>
      <c r="R33" s="22">
        <v>300</v>
      </c>
      <c r="S33" s="8"/>
      <c r="T33" s="8"/>
      <c r="U33" s="43"/>
      <c r="V33" s="8"/>
      <c r="W33" s="6"/>
      <c r="X33" s="8"/>
    </row>
    <row r="34" spans="1:25" s="10" customFormat="1" x14ac:dyDescent="0.3">
      <c r="A34" s="165"/>
      <c r="B34" s="84">
        <v>8</v>
      </c>
      <c r="C34" s="110">
        <v>87</v>
      </c>
      <c r="D34" s="19" t="s">
        <v>212</v>
      </c>
      <c r="E34" s="54">
        <v>150</v>
      </c>
      <c r="F34" s="9">
        <v>1.1000000000000001</v>
      </c>
      <c r="G34" s="22">
        <v>210</v>
      </c>
      <c r="H34" s="8"/>
      <c r="I34" s="43">
        <v>232</v>
      </c>
      <c r="J34" s="8"/>
      <c r="K34" s="39"/>
      <c r="L34" s="97">
        <f t="shared" si="2"/>
        <v>0</v>
      </c>
      <c r="M34" s="9">
        <v>5</v>
      </c>
      <c r="N34" s="27">
        <v>824</v>
      </c>
      <c r="O34" s="8"/>
      <c r="P34" s="36"/>
      <c r="Q34" s="36"/>
      <c r="R34" s="22">
        <v>300</v>
      </c>
      <c r="S34" s="8"/>
      <c r="T34" s="8"/>
      <c r="U34" s="43"/>
      <c r="V34" s="8"/>
      <c r="W34" s="6"/>
      <c r="X34" s="8"/>
    </row>
    <row r="35" spans="1:25" s="10" customFormat="1" x14ac:dyDescent="0.3">
      <c r="A35" s="165"/>
      <c r="B35" s="84">
        <v>8</v>
      </c>
      <c r="C35" s="120"/>
      <c r="D35" s="19" t="s">
        <v>217</v>
      </c>
      <c r="E35" s="54">
        <v>150</v>
      </c>
      <c r="F35" s="9">
        <v>2</v>
      </c>
      <c r="G35" s="90">
        <v>232</v>
      </c>
      <c r="H35" s="8"/>
      <c r="I35" s="43">
        <v>315</v>
      </c>
      <c r="J35" s="8"/>
      <c r="K35" s="39"/>
      <c r="L35" s="97">
        <f t="shared" si="2"/>
        <v>0</v>
      </c>
      <c r="M35" s="9">
        <v>5</v>
      </c>
      <c r="N35" s="27">
        <v>600</v>
      </c>
      <c r="O35" s="8"/>
      <c r="P35" s="36"/>
      <c r="Q35" s="36"/>
      <c r="R35" s="90">
        <v>320</v>
      </c>
      <c r="S35" s="8">
        <v>1700</v>
      </c>
      <c r="T35" s="8"/>
      <c r="U35" s="43"/>
      <c r="V35" s="8"/>
      <c r="W35" s="6"/>
      <c r="X35" s="8"/>
    </row>
    <row r="36" spans="1:25" s="10" customFormat="1" ht="14.4" customHeight="1" x14ac:dyDescent="0.3">
      <c r="A36" s="165"/>
      <c r="B36" s="84">
        <v>8</v>
      </c>
      <c r="C36" s="162" t="s">
        <v>231</v>
      </c>
      <c r="D36" s="19" t="s">
        <v>39</v>
      </c>
      <c r="E36" s="54">
        <v>150</v>
      </c>
      <c r="F36" s="9">
        <v>1.2</v>
      </c>
      <c r="G36" s="22">
        <v>200</v>
      </c>
      <c r="H36" s="8"/>
      <c r="I36" s="43"/>
      <c r="J36" s="8"/>
      <c r="K36" s="39">
        <f t="shared" si="5"/>
        <v>0</v>
      </c>
      <c r="L36" s="97">
        <f t="shared" si="2"/>
        <v>0</v>
      </c>
      <c r="M36" s="9">
        <v>4.96</v>
      </c>
      <c r="N36" s="27">
        <v>643</v>
      </c>
      <c r="O36" s="8">
        <v>4.32</v>
      </c>
      <c r="P36" s="36">
        <f t="shared" si="3"/>
        <v>2.7777600000000002</v>
      </c>
      <c r="Q36" s="36">
        <f t="shared" si="4"/>
        <v>0.46296296296296291</v>
      </c>
      <c r="R36" s="22">
        <v>310</v>
      </c>
      <c r="S36" s="8"/>
      <c r="T36" s="8"/>
      <c r="U36" s="43"/>
      <c r="V36" s="8"/>
      <c r="W36" s="6">
        <f>R36-G36</f>
        <v>110</v>
      </c>
      <c r="X36" s="8"/>
    </row>
    <row r="37" spans="1:25" s="10" customFormat="1" x14ac:dyDescent="0.3">
      <c r="A37" s="165"/>
      <c r="B37" s="84">
        <v>8</v>
      </c>
      <c r="C37" s="163"/>
      <c r="D37" s="19" t="s">
        <v>122</v>
      </c>
      <c r="E37" s="54">
        <v>150</v>
      </c>
      <c r="F37" s="9">
        <v>1.2</v>
      </c>
      <c r="G37" s="22"/>
      <c r="H37" s="8"/>
      <c r="I37" s="43"/>
      <c r="J37" s="8"/>
      <c r="K37" s="39">
        <f t="shared" si="5"/>
        <v>0</v>
      </c>
      <c r="L37" s="97">
        <f t="shared" si="2"/>
        <v>0</v>
      </c>
      <c r="M37" s="9">
        <v>4.97</v>
      </c>
      <c r="N37" s="27">
        <v>705</v>
      </c>
      <c r="O37" s="8">
        <v>4.4000000000000004</v>
      </c>
      <c r="P37" s="36">
        <f t="shared" si="3"/>
        <v>3.1020000000000003</v>
      </c>
      <c r="Q37" s="36">
        <f t="shared" si="4"/>
        <v>0.45363087616608744</v>
      </c>
      <c r="R37" s="22"/>
      <c r="S37" s="8"/>
      <c r="T37" s="8"/>
      <c r="U37" s="43"/>
      <c r="V37" s="8"/>
      <c r="W37" s="6"/>
      <c r="X37" s="8"/>
    </row>
    <row r="38" spans="1:25" s="10" customFormat="1" x14ac:dyDescent="0.3">
      <c r="A38" s="89"/>
      <c r="B38" s="88">
        <v>8</v>
      </c>
      <c r="C38" s="163"/>
      <c r="D38" s="19" t="s">
        <v>196</v>
      </c>
      <c r="E38" s="54">
        <v>150</v>
      </c>
      <c r="F38" s="9">
        <v>1.29</v>
      </c>
      <c r="G38" s="22"/>
      <c r="H38" s="8"/>
      <c r="I38" s="43"/>
      <c r="J38" s="8"/>
      <c r="K38" s="39"/>
      <c r="L38" s="97">
        <f t="shared" si="2"/>
        <v>0</v>
      </c>
      <c r="M38" s="9">
        <v>4.9000000000000004</v>
      </c>
      <c r="N38" s="27">
        <v>682</v>
      </c>
      <c r="O38" s="8">
        <v>4.12</v>
      </c>
      <c r="P38" s="36">
        <f t="shared" si="3"/>
        <v>2.8098400000000003</v>
      </c>
      <c r="Q38" s="36">
        <f t="shared" si="4"/>
        <v>0.49138101842678816</v>
      </c>
      <c r="R38" s="22"/>
      <c r="S38" s="8"/>
      <c r="T38" s="8"/>
      <c r="U38" s="43"/>
      <c r="V38" s="8"/>
      <c r="W38" s="6"/>
      <c r="X38" s="8"/>
    </row>
    <row r="39" spans="1:25" s="10" customFormat="1" x14ac:dyDescent="0.3">
      <c r="A39" s="127"/>
      <c r="B39" s="128">
        <v>8</v>
      </c>
      <c r="C39" s="163"/>
      <c r="D39" s="19" t="s">
        <v>233</v>
      </c>
      <c r="E39" s="54">
        <v>150</v>
      </c>
      <c r="F39" s="9">
        <v>2</v>
      </c>
      <c r="G39" s="22">
        <v>229</v>
      </c>
      <c r="H39" s="8"/>
      <c r="I39" s="43"/>
      <c r="J39" s="8"/>
      <c r="K39" s="39"/>
      <c r="L39" s="97">
        <f t="shared" si="2"/>
        <v>0</v>
      </c>
      <c r="M39" s="9">
        <v>4.9000000000000004</v>
      </c>
      <c r="N39" s="27">
        <v>577</v>
      </c>
      <c r="O39" s="8"/>
      <c r="P39" s="36"/>
      <c r="Q39" s="36"/>
      <c r="R39" s="22"/>
      <c r="S39" s="8"/>
      <c r="T39" s="8"/>
      <c r="U39" s="43"/>
      <c r="V39" s="8"/>
      <c r="W39" s="6"/>
      <c r="X39" s="8"/>
    </row>
    <row r="40" spans="1:25" s="10" customFormat="1" x14ac:dyDescent="0.3">
      <c r="A40" s="127"/>
      <c r="B40" s="128">
        <v>8</v>
      </c>
      <c r="C40" s="164"/>
      <c r="D40" s="19" t="s">
        <v>232</v>
      </c>
      <c r="E40" s="54">
        <v>150</v>
      </c>
      <c r="F40" s="9">
        <v>2</v>
      </c>
      <c r="G40" s="22">
        <v>230</v>
      </c>
      <c r="H40" s="8"/>
      <c r="I40" s="43">
        <v>280</v>
      </c>
      <c r="J40" s="8">
        <v>2.97</v>
      </c>
      <c r="K40" s="39"/>
      <c r="L40" s="97">
        <f t="shared" si="2"/>
        <v>2.4948000000000001</v>
      </c>
      <c r="M40" s="9">
        <v>4.9000000000000004</v>
      </c>
      <c r="N40" s="27">
        <v>560</v>
      </c>
      <c r="O40" s="8"/>
      <c r="P40" s="36"/>
      <c r="Q40" s="36"/>
      <c r="R40" s="90">
        <v>320</v>
      </c>
      <c r="S40" s="8">
        <v>1250</v>
      </c>
      <c r="T40" s="8"/>
      <c r="U40" s="43"/>
      <c r="V40" s="8"/>
      <c r="W40" s="6"/>
      <c r="X40" s="8"/>
    </row>
    <row r="41" spans="1:25" s="10" customFormat="1" x14ac:dyDescent="0.3">
      <c r="A41" s="123"/>
      <c r="B41" s="122">
        <v>8</v>
      </c>
      <c r="C41" s="162" t="s">
        <v>227</v>
      </c>
      <c r="D41" s="19" t="s">
        <v>228</v>
      </c>
      <c r="E41" s="54">
        <v>150</v>
      </c>
      <c r="F41" s="9">
        <v>2</v>
      </c>
      <c r="G41" s="22">
        <v>231</v>
      </c>
      <c r="H41" s="8">
        <v>4.54</v>
      </c>
      <c r="I41" s="43">
        <v>243</v>
      </c>
      <c r="J41" s="8">
        <v>3.1259999999999999</v>
      </c>
      <c r="K41" s="39"/>
      <c r="L41" s="97">
        <f t="shared" si="2"/>
        <v>2.2788539999999999</v>
      </c>
      <c r="M41" s="9">
        <v>4.66</v>
      </c>
      <c r="N41" s="27">
        <v>360</v>
      </c>
      <c r="O41" s="8">
        <v>3.68</v>
      </c>
      <c r="P41" s="36"/>
      <c r="Q41" s="36"/>
      <c r="R41" s="22"/>
      <c r="S41" s="8"/>
      <c r="T41" s="8"/>
      <c r="U41" s="43"/>
      <c r="V41" s="8"/>
      <c r="W41" s="6"/>
      <c r="X41" s="8"/>
    </row>
    <row r="42" spans="1:25" s="10" customFormat="1" x14ac:dyDescent="0.3">
      <c r="A42" s="123"/>
      <c r="B42" s="122">
        <v>8</v>
      </c>
      <c r="C42" s="163"/>
      <c r="D42" s="19" t="s">
        <v>229</v>
      </c>
      <c r="E42" s="54">
        <v>150</v>
      </c>
      <c r="F42" s="9">
        <v>2</v>
      </c>
      <c r="G42" s="22"/>
      <c r="H42" s="8"/>
      <c r="I42" s="43"/>
      <c r="J42" s="8"/>
      <c r="K42" s="39"/>
      <c r="L42" s="97">
        <f t="shared" si="2"/>
        <v>0</v>
      </c>
      <c r="M42" s="9">
        <v>4.66</v>
      </c>
      <c r="N42" s="27">
        <v>357</v>
      </c>
      <c r="O42" s="8">
        <v>3.68</v>
      </c>
      <c r="P42" s="36"/>
      <c r="Q42" s="36"/>
      <c r="R42" s="22">
        <v>327</v>
      </c>
      <c r="S42" s="8"/>
      <c r="T42" s="8"/>
      <c r="U42" s="43"/>
      <c r="V42" s="8"/>
      <c r="W42" s="6"/>
      <c r="X42" s="8"/>
    </row>
    <row r="43" spans="1:25" s="10" customFormat="1" x14ac:dyDescent="0.3">
      <c r="A43" s="123"/>
      <c r="B43" s="122">
        <v>8</v>
      </c>
      <c r="C43" s="164"/>
      <c r="D43" s="19" t="s">
        <v>230</v>
      </c>
      <c r="E43" s="54">
        <v>150</v>
      </c>
      <c r="F43" s="9">
        <v>2</v>
      </c>
      <c r="G43" s="22">
        <v>227</v>
      </c>
      <c r="H43" s="8">
        <v>4.54</v>
      </c>
      <c r="I43" s="43">
        <v>247</v>
      </c>
      <c r="J43" s="8">
        <v>3.081</v>
      </c>
      <c r="K43" s="39"/>
      <c r="L43" s="97">
        <f t="shared" si="2"/>
        <v>2.2830210000000002</v>
      </c>
      <c r="M43" s="9">
        <v>4.66</v>
      </c>
      <c r="N43" s="27">
        <v>353</v>
      </c>
      <c r="O43" s="8">
        <v>3.64</v>
      </c>
      <c r="P43" s="36"/>
      <c r="Q43" s="36"/>
      <c r="R43" s="22">
        <v>327</v>
      </c>
      <c r="S43" s="8"/>
      <c r="T43" s="8"/>
      <c r="U43" s="43"/>
      <c r="V43" s="8"/>
      <c r="W43" s="6"/>
      <c r="X43" s="8"/>
    </row>
    <row r="44" spans="1:25" s="10" customFormat="1" x14ac:dyDescent="0.3">
      <c r="A44" s="162" t="s">
        <v>52</v>
      </c>
      <c r="B44" s="78">
        <v>10</v>
      </c>
      <c r="C44" s="162" t="s">
        <v>44</v>
      </c>
      <c r="D44" s="19" t="s">
        <v>11</v>
      </c>
      <c r="E44" s="54">
        <v>150</v>
      </c>
      <c r="F44" s="9">
        <v>1.1499999999999999</v>
      </c>
      <c r="G44" s="22">
        <v>167</v>
      </c>
      <c r="H44" s="8"/>
      <c r="I44" s="43"/>
      <c r="J44" s="8"/>
      <c r="K44" s="39">
        <f t="shared" si="5"/>
        <v>0</v>
      </c>
      <c r="L44" s="97">
        <f t="shared" si="2"/>
        <v>0</v>
      </c>
      <c r="M44" s="9">
        <v>4.8</v>
      </c>
      <c r="N44" s="28">
        <v>475</v>
      </c>
      <c r="O44" s="8">
        <v>4.4800000000000004</v>
      </c>
      <c r="P44" s="36">
        <f t="shared" si="3"/>
        <v>2.1280000000000001</v>
      </c>
      <c r="Q44" s="36">
        <f t="shared" si="4"/>
        <v>0.57663690476190477</v>
      </c>
      <c r="R44" s="25">
        <v>320</v>
      </c>
      <c r="S44" s="13">
        <v>1275</v>
      </c>
      <c r="T44" s="13">
        <v>4.4000000000000004</v>
      </c>
      <c r="U44" s="48"/>
      <c r="V44" s="13">
        <v>49.3</v>
      </c>
      <c r="W44" s="6">
        <f>R44-G44</f>
        <v>153</v>
      </c>
      <c r="X44" s="8"/>
      <c r="Y44" s="10" t="s">
        <v>36</v>
      </c>
    </row>
    <row r="45" spans="1:25" s="10" customFormat="1" x14ac:dyDescent="0.3">
      <c r="A45" s="165"/>
      <c r="B45" s="78">
        <v>10</v>
      </c>
      <c r="C45" s="165"/>
      <c r="D45" s="19" t="s">
        <v>12</v>
      </c>
      <c r="E45" s="54">
        <v>150</v>
      </c>
      <c r="F45" s="9">
        <v>1.1499999999999999</v>
      </c>
      <c r="G45" s="22"/>
      <c r="H45" s="8"/>
      <c r="I45" s="43"/>
      <c r="J45" s="8"/>
      <c r="K45" s="39">
        <f t="shared" si="5"/>
        <v>0</v>
      </c>
      <c r="L45" s="97">
        <f t="shared" si="2"/>
        <v>0</v>
      </c>
      <c r="M45" s="9">
        <v>4.79</v>
      </c>
      <c r="N45" s="28">
        <v>475</v>
      </c>
      <c r="O45" s="8">
        <v>4.4800000000000004</v>
      </c>
      <c r="P45" s="36">
        <f t="shared" si="3"/>
        <v>2.1280000000000001</v>
      </c>
      <c r="Q45" s="36">
        <f t="shared" si="4"/>
        <v>0.57784073963614657</v>
      </c>
      <c r="R45" s="25">
        <v>320</v>
      </c>
      <c r="S45" s="19">
        <v>1148</v>
      </c>
      <c r="T45" s="19">
        <v>6.5</v>
      </c>
      <c r="U45" s="49"/>
      <c r="V45" s="13"/>
      <c r="W45" s="6"/>
      <c r="X45" s="8"/>
    </row>
    <row r="46" spans="1:25" s="10" customFormat="1" x14ac:dyDescent="0.3">
      <c r="A46" s="165"/>
      <c r="B46" s="78">
        <v>10</v>
      </c>
      <c r="C46" s="165"/>
      <c r="D46" s="19" t="s">
        <v>13</v>
      </c>
      <c r="E46" s="54">
        <v>150</v>
      </c>
      <c r="F46" s="9">
        <v>1.1499999999999999</v>
      </c>
      <c r="G46" s="22"/>
      <c r="H46" s="8"/>
      <c r="I46" s="43"/>
      <c r="J46" s="8"/>
      <c r="K46" s="39">
        <f t="shared" si="5"/>
        <v>0</v>
      </c>
      <c r="L46" s="97">
        <f t="shared" si="2"/>
        <v>0</v>
      </c>
      <c r="M46" s="9">
        <v>4.8600000000000003</v>
      </c>
      <c r="N46" s="28">
        <v>455</v>
      </c>
      <c r="O46" s="8">
        <v>4.5599999999999996</v>
      </c>
      <c r="P46" s="36">
        <f t="shared" si="3"/>
        <v>2.0747999999999998</v>
      </c>
      <c r="Q46" s="36">
        <f t="shared" si="4"/>
        <v>0.55952638798642695</v>
      </c>
      <c r="R46" s="25">
        <v>320</v>
      </c>
      <c r="S46" s="19">
        <v>969</v>
      </c>
      <c r="T46" s="19">
        <v>6.4</v>
      </c>
      <c r="U46" s="49"/>
      <c r="V46" s="12"/>
      <c r="W46" s="6">
        <f>R46-G46</f>
        <v>320</v>
      </c>
      <c r="X46" s="8"/>
    </row>
    <row r="47" spans="1:25" s="10" customFormat="1" x14ac:dyDescent="0.3">
      <c r="A47" s="165"/>
      <c r="B47" s="78">
        <v>10</v>
      </c>
      <c r="C47" s="166"/>
      <c r="D47" s="19" t="s">
        <v>14</v>
      </c>
      <c r="E47" s="54">
        <v>150</v>
      </c>
      <c r="F47" s="9">
        <v>0.82</v>
      </c>
      <c r="G47" s="22">
        <v>180</v>
      </c>
      <c r="H47" s="8"/>
      <c r="I47" s="43">
        <v>113</v>
      </c>
      <c r="J47" s="8"/>
      <c r="K47" s="39">
        <f t="shared" si="5"/>
        <v>0</v>
      </c>
      <c r="L47" s="97">
        <f t="shared" si="2"/>
        <v>0</v>
      </c>
      <c r="M47" s="9">
        <v>4.8</v>
      </c>
      <c r="N47" s="27">
        <v>565</v>
      </c>
      <c r="O47" s="8">
        <v>4.4800000000000004</v>
      </c>
      <c r="P47" s="36">
        <f t="shared" si="3"/>
        <v>2.5312000000000001</v>
      </c>
      <c r="Q47" s="36">
        <f t="shared" si="4"/>
        <v>0.57663690476190477</v>
      </c>
      <c r="R47" s="25">
        <v>315</v>
      </c>
      <c r="S47" s="19">
        <v>1400</v>
      </c>
      <c r="T47" s="19">
        <v>5.04</v>
      </c>
      <c r="U47" s="49"/>
      <c r="V47" s="19">
        <v>49.7</v>
      </c>
      <c r="W47" s="6">
        <f>R47-G47</f>
        <v>135</v>
      </c>
      <c r="X47" s="8"/>
    </row>
    <row r="48" spans="1:25" s="10" customFormat="1" ht="14.4" customHeight="1" x14ac:dyDescent="0.3">
      <c r="A48" s="165"/>
      <c r="B48" s="78">
        <v>10</v>
      </c>
      <c r="C48" s="162" t="s">
        <v>223</v>
      </c>
      <c r="D48" s="19" t="s">
        <v>88</v>
      </c>
      <c r="E48" s="53">
        <v>150</v>
      </c>
      <c r="F48" s="9">
        <v>1.23</v>
      </c>
      <c r="G48" s="22">
        <v>170</v>
      </c>
      <c r="H48" s="8">
        <v>4.3</v>
      </c>
      <c r="I48" s="43">
        <v>71</v>
      </c>
      <c r="J48" s="8">
        <v>3.41</v>
      </c>
      <c r="K48" s="39">
        <f t="shared" si="5"/>
        <v>0.24211000000000002</v>
      </c>
      <c r="L48" s="97">
        <f t="shared" si="2"/>
        <v>0.44669295000000003</v>
      </c>
      <c r="M48" s="9">
        <v>4.6399999999999997</v>
      </c>
      <c r="N48" s="13">
        <v>396</v>
      </c>
      <c r="O48" s="8">
        <v>4.32</v>
      </c>
      <c r="P48" s="36">
        <f t="shared" si="3"/>
        <v>1.71072</v>
      </c>
      <c r="Q48" s="36">
        <f t="shared" si="4"/>
        <v>0.61861430395913153</v>
      </c>
      <c r="R48" s="15">
        <v>330</v>
      </c>
      <c r="S48" s="19">
        <v>1278</v>
      </c>
      <c r="T48" s="12"/>
      <c r="U48" s="49"/>
      <c r="V48" s="12"/>
      <c r="W48" s="6">
        <f>R48-G48</f>
        <v>160</v>
      </c>
      <c r="X48" s="8"/>
    </row>
    <row r="49" spans="1:26" s="10" customFormat="1" ht="11.7" customHeight="1" x14ac:dyDescent="0.3">
      <c r="A49" s="165"/>
      <c r="B49" s="78">
        <v>10</v>
      </c>
      <c r="C49" s="163"/>
      <c r="D49" s="8" t="s">
        <v>84</v>
      </c>
      <c r="E49" s="53">
        <v>150</v>
      </c>
      <c r="F49" s="9">
        <v>1.23</v>
      </c>
      <c r="G49" s="22">
        <v>170</v>
      </c>
      <c r="H49" s="8">
        <v>4.3</v>
      </c>
      <c r="I49" s="43">
        <v>50.6</v>
      </c>
      <c r="J49" s="8">
        <v>3.33</v>
      </c>
      <c r="K49" s="39">
        <f t="shared" si="5"/>
        <v>0.16849800000000001</v>
      </c>
      <c r="L49" s="97">
        <f t="shared" si="2"/>
        <v>0.31087881000000006</v>
      </c>
      <c r="M49" s="9">
        <v>4.63</v>
      </c>
      <c r="N49" s="13">
        <v>407</v>
      </c>
      <c r="O49" s="10">
        <v>4.32</v>
      </c>
      <c r="P49" s="36">
        <f t="shared" si="3"/>
        <v>1.75824</v>
      </c>
      <c r="Q49" s="36">
        <f t="shared" si="4"/>
        <v>0.61995040396768264</v>
      </c>
      <c r="R49" s="15">
        <v>325</v>
      </c>
      <c r="S49" s="13">
        <v>1236</v>
      </c>
      <c r="T49" s="13">
        <v>4.92</v>
      </c>
      <c r="U49" s="48"/>
      <c r="V49" s="11">
        <v>53.4</v>
      </c>
      <c r="W49" s="6">
        <f>R49-G49</f>
        <v>155</v>
      </c>
      <c r="X49" s="8"/>
      <c r="Y49" s="10" t="s">
        <v>36</v>
      </c>
      <c r="Z49" s="10" t="s">
        <v>87</v>
      </c>
    </row>
    <row r="50" spans="1:26" s="10" customFormat="1" x14ac:dyDescent="0.3">
      <c r="A50" s="165"/>
      <c r="B50" s="78">
        <v>10</v>
      </c>
      <c r="C50" s="163"/>
      <c r="D50" s="8" t="s">
        <v>89</v>
      </c>
      <c r="E50" s="53">
        <v>150</v>
      </c>
      <c r="F50" s="9">
        <v>1.23</v>
      </c>
      <c r="G50" s="22"/>
      <c r="H50" s="8"/>
      <c r="I50" s="43"/>
      <c r="J50" s="8"/>
      <c r="K50" s="39">
        <f t="shared" si="5"/>
        <v>0</v>
      </c>
      <c r="L50" s="97">
        <f t="shared" si="2"/>
        <v>0</v>
      </c>
      <c r="M50" s="9">
        <v>4.6100000000000003</v>
      </c>
      <c r="N50" s="13">
        <v>393</v>
      </c>
      <c r="O50" s="10">
        <v>4.32</v>
      </c>
      <c r="P50" s="36">
        <f t="shared" si="3"/>
        <v>1.6977600000000002</v>
      </c>
      <c r="Q50" s="36">
        <f t="shared" si="4"/>
        <v>0.62263999357274846</v>
      </c>
      <c r="R50" s="15">
        <v>320</v>
      </c>
      <c r="S50" s="13">
        <v>705</v>
      </c>
      <c r="T50" s="13">
        <v>5.2</v>
      </c>
      <c r="U50" s="48"/>
      <c r="V50" s="11"/>
      <c r="W50" s="6"/>
      <c r="X50" t="s">
        <v>91</v>
      </c>
      <c r="Y50" s="10" t="s">
        <v>36</v>
      </c>
    </row>
    <row r="51" spans="1:26" s="10" customFormat="1" x14ac:dyDescent="0.3">
      <c r="A51" s="165"/>
      <c r="B51" s="78">
        <v>10</v>
      </c>
      <c r="C51" s="163"/>
      <c r="D51" s="8" t="s">
        <v>90</v>
      </c>
      <c r="E51" s="53">
        <v>150</v>
      </c>
      <c r="F51" s="9">
        <v>1.23</v>
      </c>
      <c r="G51" s="22">
        <v>185</v>
      </c>
      <c r="H51" s="8">
        <v>4.3</v>
      </c>
      <c r="I51" s="43">
        <v>139</v>
      </c>
      <c r="J51" s="8">
        <v>3.59</v>
      </c>
      <c r="K51" s="39">
        <f t="shared" si="5"/>
        <v>0.49901000000000001</v>
      </c>
      <c r="L51" s="97">
        <f t="shared" si="2"/>
        <v>0.92067344999999989</v>
      </c>
      <c r="M51" s="9">
        <v>4.59</v>
      </c>
      <c r="N51" s="13">
        <v>409</v>
      </c>
      <c r="O51" s="10">
        <v>4.24</v>
      </c>
      <c r="P51" s="36">
        <f t="shared" si="3"/>
        <v>1.7341600000000001</v>
      </c>
      <c r="Q51" s="36">
        <f t="shared" si="4"/>
        <v>0.63715213548731864</v>
      </c>
      <c r="R51" s="15">
        <v>325</v>
      </c>
      <c r="S51" s="13">
        <v>965</v>
      </c>
      <c r="T51" s="13"/>
      <c r="U51" s="48"/>
      <c r="V51" s="11"/>
      <c r="W51" s="6">
        <f>R51-G51</f>
        <v>140</v>
      </c>
      <c r="X51" s="8"/>
    </row>
    <row r="52" spans="1:26" s="10" customFormat="1" x14ac:dyDescent="0.3">
      <c r="A52" s="165"/>
      <c r="B52" s="78">
        <v>10</v>
      </c>
      <c r="C52" s="163"/>
      <c r="D52" s="8" t="s">
        <v>85</v>
      </c>
      <c r="E52" s="53">
        <v>150</v>
      </c>
      <c r="F52" s="9">
        <v>1.23</v>
      </c>
      <c r="G52" s="22">
        <v>190</v>
      </c>
      <c r="H52" s="8">
        <v>4.3</v>
      </c>
      <c r="I52" s="43">
        <v>100.5</v>
      </c>
      <c r="J52" s="8">
        <v>3.49</v>
      </c>
      <c r="K52" s="39">
        <f t="shared" si="5"/>
        <v>0.35074500000000003</v>
      </c>
      <c r="L52" s="97">
        <f t="shared" si="2"/>
        <v>0.64712452500000006</v>
      </c>
      <c r="M52" s="9">
        <v>4.54</v>
      </c>
      <c r="N52" s="13">
        <v>412</v>
      </c>
      <c r="O52" s="10">
        <v>4.32</v>
      </c>
      <c r="P52" s="36">
        <f t="shared" si="3"/>
        <v>1.7798400000000001</v>
      </c>
      <c r="Q52" s="36">
        <f t="shared" si="4"/>
        <v>0.63224016968510355</v>
      </c>
      <c r="R52" s="15">
        <v>320</v>
      </c>
      <c r="S52" s="13">
        <v>911</v>
      </c>
      <c r="T52" s="13">
        <v>4.3600000000000003</v>
      </c>
      <c r="U52" s="48"/>
      <c r="V52" s="11"/>
      <c r="W52" s="6">
        <f>R52-G52</f>
        <v>130</v>
      </c>
      <c r="X52" s="8"/>
      <c r="Z52" s="10" t="s">
        <v>87</v>
      </c>
    </row>
    <row r="53" spans="1:26" s="10" customFormat="1" ht="15" customHeight="1" x14ac:dyDescent="0.3">
      <c r="A53" s="165"/>
      <c r="B53" s="78">
        <v>10</v>
      </c>
      <c r="C53" s="163"/>
      <c r="D53" s="13" t="s">
        <v>18</v>
      </c>
      <c r="E53" s="55">
        <v>150</v>
      </c>
      <c r="F53" s="14">
        <v>0.88</v>
      </c>
      <c r="G53" s="25"/>
      <c r="H53" s="13"/>
      <c r="I53" s="44"/>
      <c r="J53" s="13"/>
      <c r="K53" s="39">
        <f t="shared" si="5"/>
        <v>0</v>
      </c>
      <c r="L53" s="97">
        <f t="shared" si="2"/>
        <v>0</v>
      </c>
      <c r="M53" s="14">
        <v>4.6500000000000004</v>
      </c>
      <c r="N53" s="28">
        <v>679</v>
      </c>
      <c r="O53" s="16">
        <v>4.16</v>
      </c>
      <c r="P53" s="36">
        <f t="shared" si="3"/>
        <v>2.82464</v>
      </c>
      <c r="Q53" s="36">
        <f t="shared" si="4"/>
        <v>0.64102564102564097</v>
      </c>
      <c r="R53" s="25"/>
      <c r="S53" s="13"/>
      <c r="T53" s="13"/>
      <c r="U53" s="44"/>
      <c r="V53" s="13"/>
      <c r="W53" s="6"/>
      <c r="X53" s="13" t="s">
        <v>92</v>
      </c>
    </row>
    <row r="54" spans="1:26" s="10" customFormat="1" ht="14.7" customHeight="1" x14ac:dyDescent="0.3">
      <c r="A54" s="165"/>
      <c r="B54" s="78">
        <v>10</v>
      </c>
      <c r="C54" s="163"/>
      <c r="D54" s="13" t="s">
        <v>19</v>
      </c>
      <c r="E54" s="55">
        <v>150</v>
      </c>
      <c r="F54" s="14">
        <v>0.88</v>
      </c>
      <c r="G54" s="25"/>
      <c r="H54" s="13"/>
      <c r="I54" s="44"/>
      <c r="J54" s="13"/>
      <c r="K54" s="39">
        <f t="shared" si="5"/>
        <v>0</v>
      </c>
      <c r="L54" s="97">
        <f t="shared" si="2"/>
        <v>0</v>
      </c>
      <c r="M54" s="14">
        <v>4.6500000000000004</v>
      </c>
      <c r="N54" s="28">
        <v>691</v>
      </c>
      <c r="O54" s="16">
        <v>4.16</v>
      </c>
      <c r="P54" s="36">
        <f t="shared" si="3"/>
        <v>2.8745599999999998</v>
      </c>
      <c r="Q54" s="36">
        <f t="shared" si="4"/>
        <v>0.64102564102564097</v>
      </c>
      <c r="R54" s="25">
        <v>305</v>
      </c>
      <c r="S54" s="13"/>
      <c r="T54" s="13"/>
      <c r="U54" s="44"/>
      <c r="V54" s="13"/>
      <c r="W54" s="6"/>
      <c r="X54" s="13"/>
      <c r="Y54" s="10" t="s">
        <v>36</v>
      </c>
    </row>
    <row r="55" spans="1:26" s="10" customFormat="1" x14ac:dyDescent="0.3">
      <c r="A55" s="165"/>
      <c r="B55" s="78">
        <v>10</v>
      </c>
      <c r="C55" s="163"/>
      <c r="D55" s="13" t="s">
        <v>20</v>
      </c>
      <c r="E55" s="55">
        <v>150</v>
      </c>
      <c r="F55" s="14">
        <v>0.88</v>
      </c>
      <c r="G55" s="24">
        <v>210</v>
      </c>
      <c r="H55" s="15">
        <v>4.3499999999999996</v>
      </c>
      <c r="I55" s="45">
        <v>201</v>
      </c>
      <c r="J55" s="15">
        <v>3.61</v>
      </c>
      <c r="K55" s="39">
        <f t="shared" si="5"/>
        <v>0.72560999999999998</v>
      </c>
      <c r="L55" s="97">
        <f t="shared" si="2"/>
        <v>0.95780519999999991</v>
      </c>
      <c r="M55" s="14">
        <v>4.58</v>
      </c>
      <c r="N55" s="28">
        <v>864</v>
      </c>
      <c r="O55" s="16">
        <v>4.5599999999999996</v>
      </c>
      <c r="P55" s="36">
        <f t="shared" si="3"/>
        <v>3.9398399999999998</v>
      </c>
      <c r="Q55" s="36">
        <f t="shared" si="4"/>
        <v>0.59373324140044437</v>
      </c>
      <c r="R55" s="25">
        <v>300</v>
      </c>
      <c r="S55" s="13"/>
      <c r="T55" s="13"/>
      <c r="U55" s="44"/>
      <c r="V55" s="13">
        <v>47.4</v>
      </c>
      <c r="W55" s="6">
        <f>R55-G55</f>
        <v>90</v>
      </c>
      <c r="X55" s="13"/>
      <c r="Y55" s="10" t="s">
        <v>36</v>
      </c>
    </row>
    <row r="56" spans="1:26" s="10" customFormat="1" ht="15" customHeight="1" x14ac:dyDescent="0.3">
      <c r="A56" s="165"/>
      <c r="B56" s="78">
        <v>10</v>
      </c>
      <c r="C56" s="163"/>
      <c r="D56" s="13" t="s">
        <v>21</v>
      </c>
      <c r="E56" s="55">
        <v>150</v>
      </c>
      <c r="F56" s="14">
        <v>0.88</v>
      </c>
      <c r="G56" s="25"/>
      <c r="H56" s="13"/>
      <c r="I56" s="44"/>
      <c r="J56" s="13"/>
      <c r="K56" s="39">
        <f t="shared" si="5"/>
        <v>0</v>
      </c>
      <c r="L56" s="97">
        <f t="shared" si="2"/>
        <v>0</v>
      </c>
      <c r="M56" s="14">
        <v>4.6100000000000003</v>
      </c>
      <c r="N56" s="28">
        <v>733</v>
      </c>
      <c r="O56" s="16">
        <v>4.28</v>
      </c>
      <c r="P56" s="36">
        <f t="shared" si="3"/>
        <v>3.1372400000000003</v>
      </c>
      <c r="Q56" s="36">
        <f t="shared" si="4"/>
        <v>0.62845905893324139</v>
      </c>
      <c r="R56" s="25"/>
      <c r="S56" s="13"/>
      <c r="T56" s="13"/>
      <c r="U56" s="44"/>
      <c r="V56" s="13"/>
      <c r="W56" s="6"/>
      <c r="X56" s="16" t="s">
        <v>17</v>
      </c>
    </row>
    <row r="57" spans="1:26" s="10" customFormat="1" ht="15" customHeight="1" x14ac:dyDescent="0.3">
      <c r="A57" s="165"/>
      <c r="B57" s="122">
        <v>10</v>
      </c>
      <c r="C57" s="163"/>
      <c r="D57" s="13" t="s">
        <v>224</v>
      </c>
      <c r="E57" s="55">
        <v>150</v>
      </c>
      <c r="F57" s="14">
        <v>2.5</v>
      </c>
      <c r="G57" s="25"/>
      <c r="H57" s="13"/>
      <c r="I57" s="44"/>
      <c r="J57" s="13"/>
      <c r="K57" s="39"/>
      <c r="L57" s="97">
        <f t="shared" si="2"/>
        <v>0</v>
      </c>
      <c r="M57" s="14">
        <v>4.5599999999999996</v>
      </c>
      <c r="N57" s="87">
        <v>288</v>
      </c>
      <c r="O57" s="16">
        <v>4.2</v>
      </c>
      <c r="P57" s="36">
        <f t="shared" si="3"/>
        <v>1.2096000000000002</v>
      </c>
      <c r="Q57" s="36">
        <f t="shared" si="4"/>
        <v>0.64745196324143695</v>
      </c>
      <c r="R57" s="25"/>
      <c r="S57" s="13"/>
      <c r="T57" s="13"/>
      <c r="U57" s="44"/>
      <c r="V57" s="13"/>
      <c r="W57" s="6"/>
      <c r="X57" s="16"/>
    </row>
    <row r="58" spans="1:26" s="10" customFormat="1" ht="15" customHeight="1" x14ac:dyDescent="0.3">
      <c r="A58" s="165"/>
      <c r="B58" s="122">
        <v>10</v>
      </c>
      <c r="C58" s="163"/>
      <c r="D58" s="13" t="s">
        <v>225</v>
      </c>
      <c r="E58" s="55">
        <v>150</v>
      </c>
      <c r="F58" s="14">
        <v>2.5</v>
      </c>
      <c r="G58" s="25">
        <v>214</v>
      </c>
      <c r="H58" s="13">
        <v>4.4400000000000004</v>
      </c>
      <c r="I58" s="44">
        <v>144</v>
      </c>
      <c r="J58" s="13">
        <v>3.56</v>
      </c>
      <c r="K58" s="39"/>
      <c r="L58" s="97">
        <f t="shared" si="2"/>
        <v>1.9224000000000001</v>
      </c>
      <c r="M58" s="14">
        <v>4.5599999999999996</v>
      </c>
      <c r="N58" s="87">
        <v>301</v>
      </c>
      <c r="O58" s="16">
        <v>4.16</v>
      </c>
      <c r="P58" s="36">
        <f t="shared" si="3"/>
        <v>1.2521600000000002</v>
      </c>
      <c r="Q58" s="36">
        <f t="shared" si="4"/>
        <v>0.65367746288798922</v>
      </c>
      <c r="R58" s="25"/>
      <c r="S58" s="13"/>
      <c r="T58" s="13"/>
      <c r="U58" s="44"/>
      <c r="V58" s="13"/>
      <c r="W58" s="6"/>
      <c r="X58" s="16"/>
    </row>
    <row r="59" spans="1:26" s="10" customFormat="1" ht="15" customHeight="1" x14ac:dyDescent="0.3">
      <c r="A59" s="165"/>
      <c r="B59" s="122">
        <v>10</v>
      </c>
      <c r="C59" s="164"/>
      <c r="D59" s="13" t="s">
        <v>226</v>
      </c>
      <c r="E59" s="55">
        <v>150</v>
      </c>
      <c r="F59" s="14">
        <v>2.5</v>
      </c>
      <c r="G59" s="25">
        <v>209</v>
      </c>
      <c r="H59" s="13">
        <v>4.41</v>
      </c>
      <c r="I59" s="44">
        <v>108</v>
      </c>
      <c r="J59" s="13">
        <v>3.44</v>
      </c>
      <c r="K59" s="39"/>
      <c r="L59" s="97">
        <f t="shared" si="2"/>
        <v>1.3932</v>
      </c>
      <c r="M59" s="14">
        <v>4.5599999999999996</v>
      </c>
      <c r="N59" s="87">
        <v>263</v>
      </c>
      <c r="O59" s="16">
        <v>4</v>
      </c>
      <c r="P59" s="36">
        <f t="shared" si="3"/>
        <v>1.052</v>
      </c>
      <c r="Q59" s="36">
        <f t="shared" si="4"/>
        <v>0.67982456140350878</v>
      </c>
      <c r="R59" s="87">
        <v>340</v>
      </c>
      <c r="S59" s="13">
        <v>1093</v>
      </c>
      <c r="T59" s="13"/>
      <c r="U59" s="44"/>
      <c r="V59" s="13"/>
      <c r="W59" s="6"/>
      <c r="X59" s="16"/>
    </row>
    <row r="60" spans="1:26" s="10" customFormat="1" x14ac:dyDescent="0.3">
      <c r="A60" s="165"/>
      <c r="B60" s="78">
        <v>10</v>
      </c>
      <c r="C60" s="162" t="s">
        <v>102</v>
      </c>
      <c r="D60" s="19" t="s">
        <v>41</v>
      </c>
      <c r="E60" s="54">
        <v>150</v>
      </c>
      <c r="F60" s="9">
        <v>1.23</v>
      </c>
      <c r="G60" s="22">
        <v>193</v>
      </c>
      <c r="H60" s="8">
        <v>4.5</v>
      </c>
      <c r="I60" s="43">
        <v>147</v>
      </c>
      <c r="J60" s="8">
        <v>3.24</v>
      </c>
      <c r="K60" s="39">
        <f t="shared" si="5"/>
        <v>0.47628000000000004</v>
      </c>
      <c r="L60" s="97">
        <f t="shared" si="2"/>
        <v>0.87873659999999998</v>
      </c>
      <c r="M60" s="71">
        <v>4.87</v>
      </c>
      <c r="N60" s="27">
        <v>596</v>
      </c>
      <c r="O60" s="8">
        <v>4.4800000000000004</v>
      </c>
      <c r="P60" s="36">
        <f t="shared" si="3"/>
        <v>2.6700800000000005</v>
      </c>
      <c r="Q60" s="36">
        <f t="shared" si="4"/>
        <v>0.56834848929304771</v>
      </c>
      <c r="R60" s="22">
        <v>310</v>
      </c>
      <c r="S60" s="8">
        <v>818</v>
      </c>
      <c r="T60" s="8">
        <v>5.2</v>
      </c>
      <c r="U60" s="43"/>
      <c r="V60" s="8"/>
      <c r="W60" s="6">
        <f>R60-G60</f>
        <v>117</v>
      </c>
      <c r="X60" s="8"/>
      <c r="Y60" s="10" t="s">
        <v>36</v>
      </c>
    </row>
    <row r="61" spans="1:26" s="10" customFormat="1" x14ac:dyDescent="0.3">
      <c r="A61" s="165"/>
      <c r="B61" s="78">
        <v>10</v>
      </c>
      <c r="C61" s="165"/>
      <c r="D61" s="19" t="s">
        <v>95</v>
      </c>
      <c r="E61" s="54">
        <v>150</v>
      </c>
      <c r="F61" s="9">
        <v>1.23</v>
      </c>
      <c r="G61" s="22"/>
      <c r="H61" s="8"/>
      <c r="I61" s="43"/>
      <c r="J61" s="8"/>
      <c r="K61" s="39">
        <f t="shared" si="5"/>
        <v>0</v>
      </c>
      <c r="L61" s="97">
        <f t="shared" si="2"/>
        <v>0</v>
      </c>
      <c r="M61" s="71">
        <v>4.87</v>
      </c>
      <c r="N61" s="27">
        <v>672</v>
      </c>
      <c r="O61" s="8">
        <v>4.6399999999999997</v>
      </c>
      <c r="P61" s="36">
        <f t="shared" si="3"/>
        <v>3.11808</v>
      </c>
      <c r="Q61" s="36">
        <f t="shared" si="4"/>
        <v>0.54875026552432205</v>
      </c>
      <c r="R61" s="22">
        <v>313</v>
      </c>
      <c r="S61" s="8">
        <v>965</v>
      </c>
      <c r="T61" s="8">
        <v>5.44</v>
      </c>
      <c r="U61" s="43"/>
      <c r="V61" s="8"/>
      <c r="W61" s="6"/>
      <c r="X61" s="8"/>
      <c r="Y61" s="10" t="s">
        <v>40</v>
      </c>
    </row>
    <row r="62" spans="1:26" s="10" customFormat="1" x14ac:dyDescent="0.3">
      <c r="A62" s="165"/>
      <c r="B62" s="78">
        <v>10</v>
      </c>
      <c r="C62" s="165"/>
      <c r="D62" s="19" t="s">
        <v>96</v>
      </c>
      <c r="E62" s="54">
        <v>150</v>
      </c>
      <c r="F62" s="9">
        <v>1.23</v>
      </c>
      <c r="G62" s="22"/>
      <c r="H62" s="8"/>
      <c r="I62" s="43"/>
      <c r="J62" s="8"/>
      <c r="K62" s="39">
        <f t="shared" si="5"/>
        <v>0</v>
      </c>
      <c r="L62" s="97">
        <f t="shared" si="2"/>
        <v>0</v>
      </c>
      <c r="M62" s="71">
        <v>4.87</v>
      </c>
      <c r="N62" s="27">
        <v>715</v>
      </c>
      <c r="O62" s="8">
        <v>4.88</v>
      </c>
      <c r="P62" s="36">
        <f t="shared" si="3"/>
        <v>3.4891999999999999</v>
      </c>
      <c r="Q62" s="36">
        <f t="shared" si="4"/>
        <v>0.521762547547716</v>
      </c>
      <c r="T62" s="8"/>
      <c r="U62" s="43"/>
      <c r="V62" s="8"/>
      <c r="W62" s="6"/>
      <c r="X62" s="8"/>
      <c r="Y62" s="10" t="s">
        <v>36</v>
      </c>
    </row>
    <row r="63" spans="1:26" s="10" customFormat="1" x14ac:dyDescent="0.3">
      <c r="A63" s="165"/>
      <c r="B63" s="78">
        <v>10</v>
      </c>
      <c r="C63" s="165"/>
      <c r="D63" s="19" t="s">
        <v>97</v>
      </c>
      <c r="E63" s="54">
        <v>150</v>
      </c>
      <c r="F63" s="9">
        <v>1.23</v>
      </c>
      <c r="G63" s="22"/>
      <c r="H63" s="8"/>
      <c r="I63" s="43"/>
      <c r="J63" s="8"/>
      <c r="K63" s="39">
        <f t="shared" si="5"/>
        <v>0</v>
      </c>
      <c r="L63" s="97">
        <f t="shared" si="2"/>
        <v>0</v>
      </c>
      <c r="M63" s="71">
        <v>4.87</v>
      </c>
      <c r="N63" s="27">
        <v>808</v>
      </c>
      <c r="O63" s="8">
        <v>4.88</v>
      </c>
      <c r="P63" s="36">
        <f t="shared" si="3"/>
        <v>3.9430399999999999</v>
      </c>
      <c r="Q63" s="36">
        <f t="shared" si="4"/>
        <v>0.521762547547716</v>
      </c>
      <c r="R63" s="22">
        <v>310</v>
      </c>
      <c r="S63" s="8">
        <v>1127</v>
      </c>
      <c r="T63" s="8"/>
      <c r="U63" s="43"/>
      <c r="V63" s="8"/>
      <c r="W63" s="6"/>
      <c r="X63" s="8"/>
      <c r="Y63" s="10" t="s">
        <v>36</v>
      </c>
    </row>
    <row r="64" spans="1:26" s="10" customFormat="1" x14ac:dyDescent="0.3">
      <c r="A64" s="165"/>
      <c r="B64" s="78">
        <v>10</v>
      </c>
      <c r="C64" s="165"/>
      <c r="D64" s="19" t="s">
        <v>98</v>
      </c>
      <c r="E64" s="54">
        <v>150</v>
      </c>
      <c r="F64" s="9">
        <v>1.23</v>
      </c>
      <c r="G64" s="22"/>
      <c r="H64" s="8"/>
      <c r="I64" s="43"/>
      <c r="J64" s="8"/>
      <c r="K64" s="39">
        <f t="shared" si="5"/>
        <v>0</v>
      </c>
      <c r="L64" s="97">
        <f t="shared" si="2"/>
        <v>0</v>
      </c>
      <c r="M64" s="71">
        <v>4.88</v>
      </c>
      <c r="N64" s="27">
        <v>732</v>
      </c>
      <c r="O64" s="8">
        <v>5.2</v>
      </c>
      <c r="P64" s="36">
        <f t="shared" si="3"/>
        <v>3.8064</v>
      </c>
      <c r="Q64" s="36">
        <f t="shared" si="4"/>
        <v>0.48865069356872631</v>
      </c>
      <c r="R64" s="22"/>
      <c r="S64" s="8"/>
      <c r="T64" s="8"/>
      <c r="U64" s="43"/>
      <c r="V64" s="8"/>
      <c r="W64" s="6"/>
      <c r="X64" s="8"/>
    </row>
    <row r="65" spans="1:25" s="10" customFormat="1" x14ac:dyDescent="0.3">
      <c r="A65" s="165"/>
      <c r="B65" s="78">
        <v>10</v>
      </c>
      <c r="C65" s="165"/>
      <c r="D65" s="19" t="s">
        <v>99</v>
      </c>
      <c r="E65" s="54">
        <v>150</v>
      </c>
      <c r="F65" s="9">
        <v>1.23</v>
      </c>
      <c r="G65" s="22"/>
      <c r="H65" s="8"/>
      <c r="I65" s="43"/>
      <c r="J65" s="8"/>
      <c r="K65" s="39">
        <f t="shared" si="5"/>
        <v>0</v>
      </c>
      <c r="L65" s="97">
        <f t="shared" si="2"/>
        <v>0</v>
      </c>
      <c r="M65" s="71">
        <v>4.88</v>
      </c>
      <c r="N65" s="27">
        <v>705</v>
      </c>
      <c r="O65" s="8">
        <v>4.96</v>
      </c>
      <c r="P65" s="36">
        <f t="shared" si="3"/>
        <v>3.4968000000000004</v>
      </c>
      <c r="Q65" s="36">
        <f t="shared" si="4"/>
        <v>0.51229508196721307</v>
      </c>
      <c r="R65" s="22"/>
      <c r="S65" s="8"/>
      <c r="T65" s="8"/>
      <c r="U65" s="43"/>
      <c r="V65" s="8"/>
      <c r="W65" s="6"/>
      <c r="X65" s="8"/>
    </row>
    <row r="66" spans="1:25" s="10" customFormat="1" x14ac:dyDescent="0.3">
      <c r="A66" s="165"/>
      <c r="B66" s="78">
        <v>10</v>
      </c>
      <c r="C66" s="165"/>
      <c r="D66" s="19" t="s">
        <v>100</v>
      </c>
      <c r="E66" s="54">
        <v>150</v>
      </c>
      <c r="F66" s="9">
        <v>1.23</v>
      </c>
      <c r="G66" s="22"/>
      <c r="H66" s="8"/>
      <c r="I66" s="43"/>
      <c r="J66" s="8"/>
      <c r="K66" s="39">
        <f t="shared" si="5"/>
        <v>0</v>
      </c>
      <c r="L66" s="97">
        <f t="shared" si="2"/>
        <v>0</v>
      </c>
      <c r="M66" s="71">
        <v>4.88</v>
      </c>
      <c r="N66" s="27">
        <v>672</v>
      </c>
      <c r="O66" s="8">
        <v>4.88</v>
      </c>
      <c r="P66" s="36">
        <f t="shared" si="3"/>
        <v>3.2793600000000001</v>
      </c>
      <c r="Q66" s="36">
        <f t="shared" si="4"/>
        <v>0.52069336199946248</v>
      </c>
      <c r="R66" s="22"/>
      <c r="S66" s="8"/>
      <c r="T66" s="8"/>
      <c r="U66" s="43"/>
      <c r="V66" s="8"/>
      <c r="W66" s="6"/>
      <c r="X66" s="8"/>
    </row>
    <row r="67" spans="1:25" s="10" customFormat="1" x14ac:dyDescent="0.3">
      <c r="A67" s="165"/>
      <c r="B67" s="78">
        <v>10</v>
      </c>
      <c r="C67" s="165"/>
      <c r="D67" s="19" t="s">
        <v>101</v>
      </c>
      <c r="E67" s="54">
        <v>150</v>
      </c>
      <c r="F67" s="9">
        <v>1.23</v>
      </c>
      <c r="G67" s="22"/>
      <c r="H67" s="8"/>
      <c r="I67" s="43"/>
      <c r="J67" s="8"/>
      <c r="K67" s="39">
        <f t="shared" si="5"/>
        <v>0</v>
      </c>
      <c r="L67" s="97">
        <f t="shared" si="2"/>
        <v>0</v>
      </c>
      <c r="M67" s="71">
        <v>4.91</v>
      </c>
      <c r="N67" s="27">
        <v>612</v>
      </c>
      <c r="O67" s="8">
        <v>4.6399999999999997</v>
      </c>
      <c r="P67" s="36">
        <f t="shared" si="3"/>
        <v>2.83968</v>
      </c>
      <c r="Q67" s="36">
        <f t="shared" si="4"/>
        <v>0.54427979492941925</v>
      </c>
      <c r="R67" s="22"/>
      <c r="S67" s="8"/>
      <c r="T67" s="8"/>
      <c r="U67" s="43"/>
      <c r="V67" s="8"/>
      <c r="W67" s="6"/>
      <c r="X67" s="8"/>
    </row>
    <row r="68" spans="1:25" s="10" customFormat="1" x14ac:dyDescent="0.3">
      <c r="A68" s="165"/>
      <c r="B68" s="78">
        <v>10</v>
      </c>
      <c r="C68" s="165"/>
      <c r="D68" s="19" t="s">
        <v>93</v>
      </c>
      <c r="E68" s="54">
        <v>150</v>
      </c>
      <c r="F68" s="9">
        <v>1</v>
      </c>
      <c r="G68" s="22"/>
      <c r="H68" s="8"/>
      <c r="I68" s="43"/>
      <c r="J68" s="8"/>
      <c r="K68" s="39">
        <f t="shared" si="5"/>
        <v>0</v>
      </c>
      <c r="L68" s="97">
        <f t="shared" si="2"/>
        <v>0</v>
      </c>
      <c r="M68" s="9">
        <v>4.8499999999999996</v>
      </c>
      <c r="N68" s="27">
        <v>853</v>
      </c>
      <c r="O68" s="8">
        <v>4.96</v>
      </c>
      <c r="P68" s="36">
        <f t="shared" si="3"/>
        <v>4.23088</v>
      </c>
      <c r="Q68" s="36">
        <f t="shared" si="4"/>
        <v>0.51546391752577325</v>
      </c>
      <c r="R68" s="22"/>
      <c r="S68" s="8"/>
      <c r="T68" s="8"/>
      <c r="U68" s="43"/>
      <c r="V68" s="8"/>
      <c r="W68" s="6"/>
      <c r="X68" s="8" t="s">
        <v>94</v>
      </c>
    </row>
    <row r="69" spans="1:25" s="10" customFormat="1" x14ac:dyDescent="0.3">
      <c r="A69" s="166"/>
      <c r="B69" s="78">
        <v>10</v>
      </c>
      <c r="C69" s="166"/>
      <c r="D69" s="8" t="s">
        <v>15</v>
      </c>
      <c r="E69" s="53">
        <v>150</v>
      </c>
      <c r="F69" s="9">
        <v>1</v>
      </c>
      <c r="G69" s="22">
        <v>195</v>
      </c>
      <c r="H69" s="8">
        <v>4.58</v>
      </c>
      <c r="I69" s="43">
        <v>214</v>
      </c>
      <c r="J69" s="8">
        <v>3.32</v>
      </c>
      <c r="K69" s="39">
        <f t="shared" si="5"/>
        <v>0.71048</v>
      </c>
      <c r="L69" s="97">
        <f t="shared" si="2"/>
        <v>1.06572</v>
      </c>
      <c r="M69" s="9">
        <v>4.8499999999999996</v>
      </c>
      <c r="N69" s="27">
        <v>760</v>
      </c>
      <c r="O69" s="8">
        <v>3.76</v>
      </c>
      <c r="P69" s="36">
        <f t="shared" si="3"/>
        <v>2.8575999999999997</v>
      </c>
      <c r="Q69" s="36">
        <f t="shared" si="4"/>
        <v>0.67997367843825407</v>
      </c>
      <c r="R69" s="22">
        <v>310</v>
      </c>
      <c r="S69" s="8"/>
      <c r="T69" s="8"/>
      <c r="U69" s="43"/>
      <c r="V69" s="8">
        <v>50.6</v>
      </c>
      <c r="W69" s="6">
        <f>R69-G69</f>
        <v>115</v>
      </c>
      <c r="X69" s="8"/>
    </row>
    <row r="70" spans="1:25" s="10" customFormat="1" ht="13.95" customHeight="1" x14ac:dyDescent="0.3">
      <c r="A70" s="162" t="s">
        <v>55</v>
      </c>
      <c r="B70" s="78">
        <v>10</v>
      </c>
      <c r="C70" s="162" t="s">
        <v>45</v>
      </c>
      <c r="D70" s="13" t="s">
        <v>27</v>
      </c>
      <c r="E70" s="33">
        <v>150</v>
      </c>
      <c r="F70" s="17">
        <v>1.88</v>
      </c>
      <c r="G70" s="25"/>
      <c r="H70" s="13"/>
      <c r="I70" s="44"/>
      <c r="J70" s="13"/>
      <c r="K70" s="39">
        <f t="shared" si="5"/>
        <v>0</v>
      </c>
      <c r="L70" s="97">
        <f t="shared" si="2"/>
        <v>0</v>
      </c>
      <c r="M70" s="14">
        <v>5.01</v>
      </c>
      <c r="N70" s="28">
        <v>890</v>
      </c>
      <c r="O70" s="10">
        <v>5.76</v>
      </c>
      <c r="P70" s="38">
        <f>N70*O70/1000</f>
        <v>5.1263999999999994</v>
      </c>
      <c r="Q70" s="36">
        <f t="shared" si="4"/>
        <v>0.42969616322909737</v>
      </c>
      <c r="R70" s="25"/>
      <c r="S70" s="13"/>
      <c r="T70" s="13"/>
      <c r="U70" s="44"/>
      <c r="V70" s="13"/>
      <c r="W70" s="6"/>
    </row>
    <row r="71" spans="1:25" s="10" customFormat="1" ht="11.7" customHeight="1" x14ac:dyDescent="0.3">
      <c r="A71" s="165"/>
      <c r="B71" s="78">
        <v>10</v>
      </c>
      <c r="C71" s="165"/>
      <c r="D71" s="10" t="s">
        <v>28</v>
      </c>
      <c r="E71" s="33">
        <v>150</v>
      </c>
      <c r="F71" s="17">
        <v>1.88</v>
      </c>
      <c r="G71" s="25"/>
      <c r="H71" s="13"/>
      <c r="I71" s="44"/>
      <c r="J71" s="13"/>
      <c r="K71" s="39">
        <f t="shared" si="5"/>
        <v>0</v>
      </c>
      <c r="L71" s="97">
        <f t="shared" ref="L71:L134" si="6">I71*E71*F71/100*J71/1000</f>
        <v>0</v>
      </c>
      <c r="M71" s="14">
        <v>5.03</v>
      </c>
      <c r="N71" s="28">
        <v>700</v>
      </c>
      <c r="O71" s="10">
        <v>5.12</v>
      </c>
      <c r="P71" s="38">
        <f t="shared" ref="P71:P169" si="7">N71*O71/1000</f>
        <v>3.5840000000000001</v>
      </c>
      <c r="Q71" s="36">
        <f t="shared" si="4"/>
        <v>0.48148608349900596</v>
      </c>
      <c r="R71" s="25"/>
      <c r="S71" s="13"/>
      <c r="T71" s="13"/>
      <c r="U71" s="44"/>
      <c r="V71" s="13"/>
      <c r="W71" s="6"/>
    </row>
    <row r="72" spans="1:25" s="10" customFormat="1" ht="10.95" customHeight="1" x14ac:dyDescent="0.3">
      <c r="A72" s="165"/>
      <c r="B72" s="78">
        <v>10</v>
      </c>
      <c r="C72" s="165"/>
      <c r="D72" s="13" t="s">
        <v>29</v>
      </c>
      <c r="E72" s="33">
        <v>150</v>
      </c>
      <c r="F72" s="17">
        <v>1.88</v>
      </c>
      <c r="G72" s="25"/>
      <c r="H72" s="13"/>
      <c r="I72" s="44"/>
      <c r="J72" s="13"/>
      <c r="K72" s="39">
        <f t="shared" si="5"/>
        <v>0</v>
      </c>
      <c r="L72" s="97">
        <f t="shared" si="6"/>
        <v>0</v>
      </c>
      <c r="M72" s="14">
        <v>5.03</v>
      </c>
      <c r="N72" s="28">
        <v>640</v>
      </c>
      <c r="O72" s="10">
        <v>4.72</v>
      </c>
      <c r="P72" s="38">
        <f t="shared" si="7"/>
        <v>3.0207999999999999</v>
      </c>
      <c r="Q72" s="36">
        <f t="shared" si="4"/>
        <v>0.52228998888027767</v>
      </c>
      <c r="R72" s="25"/>
      <c r="S72" s="13"/>
      <c r="T72" s="13"/>
      <c r="U72" s="44"/>
      <c r="V72" s="13"/>
      <c r="W72" s="6"/>
    </row>
    <row r="73" spans="1:25" s="10" customFormat="1" x14ac:dyDescent="0.3">
      <c r="A73" s="165"/>
      <c r="B73" s="78">
        <v>10</v>
      </c>
      <c r="C73" s="165"/>
      <c r="D73" s="10" t="s">
        <v>30</v>
      </c>
      <c r="E73" s="33">
        <v>150</v>
      </c>
      <c r="F73" s="17">
        <v>1.88</v>
      </c>
      <c r="G73" s="25"/>
      <c r="H73" s="13"/>
      <c r="I73" s="44"/>
      <c r="J73" s="13"/>
      <c r="K73" s="39">
        <f t="shared" si="5"/>
        <v>0</v>
      </c>
      <c r="L73" s="97">
        <f t="shared" si="6"/>
        <v>0</v>
      </c>
      <c r="M73" s="14">
        <v>5.03</v>
      </c>
      <c r="N73" s="28">
        <v>540</v>
      </c>
      <c r="O73" s="10">
        <v>4.16</v>
      </c>
      <c r="P73" s="38">
        <f t="shared" si="7"/>
        <v>2.2464</v>
      </c>
      <c r="Q73" s="36">
        <f t="shared" si="4"/>
        <v>0.5925982566141611</v>
      </c>
      <c r="R73" s="23">
        <v>325</v>
      </c>
      <c r="S73" s="11"/>
      <c r="T73" s="11"/>
      <c r="U73" s="48"/>
      <c r="V73" s="11"/>
      <c r="W73" s="6"/>
      <c r="Y73" s="10" t="s">
        <v>40</v>
      </c>
    </row>
    <row r="74" spans="1:25" s="10" customFormat="1" x14ac:dyDescent="0.3">
      <c r="A74" s="165"/>
      <c r="B74" s="78">
        <v>10</v>
      </c>
      <c r="C74" s="166"/>
      <c r="D74" s="10" t="s">
        <v>31</v>
      </c>
      <c r="E74" s="33">
        <v>150</v>
      </c>
      <c r="F74" s="17">
        <v>1.88</v>
      </c>
      <c r="G74" s="25">
        <v>200</v>
      </c>
      <c r="H74" s="13"/>
      <c r="I74" s="44"/>
      <c r="J74" s="13"/>
      <c r="K74" s="39">
        <f t="shared" si="5"/>
        <v>0</v>
      </c>
      <c r="L74" s="97">
        <f t="shared" si="6"/>
        <v>0</v>
      </c>
      <c r="M74" s="14">
        <v>5.05</v>
      </c>
      <c r="N74" s="28">
        <v>1020</v>
      </c>
      <c r="O74" s="10">
        <v>5.28</v>
      </c>
      <c r="P74" s="38">
        <f t="shared" si="7"/>
        <v>5.3856000000000002</v>
      </c>
      <c r="Q74" s="36">
        <f t="shared" si="4"/>
        <v>0.46504650465046504</v>
      </c>
      <c r="R74" s="25">
        <v>300</v>
      </c>
      <c r="S74" s="13"/>
      <c r="T74" s="13"/>
      <c r="U74" s="44"/>
      <c r="V74" s="13"/>
      <c r="W74" s="6">
        <f>R74-G74</f>
        <v>100</v>
      </c>
      <c r="Y74" s="10" t="s">
        <v>36</v>
      </c>
    </row>
    <row r="75" spans="1:25" s="10" customFormat="1" x14ac:dyDescent="0.3">
      <c r="A75" s="165"/>
      <c r="B75" s="78">
        <v>10</v>
      </c>
      <c r="C75" s="162" t="s">
        <v>46</v>
      </c>
      <c r="D75" s="10" t="s">
        <v>32</v>
      </c>
      <c r="E75" s="33">
        <v>150</v>
      </c>
      <c r="F75" s="17">
        <v>1.6</v>
      </c>
      <c r="G75" s="26"/>
      <c r="I75" s="46"/>
      <c r="K75" s="39">
        <f t="shared" si="5"/>
        <v>0</v>
      </c>
      <c r="L75" s="97">
        <f t="shared" si="6"/>
        <v>0</v>
      </c>
      <c r="M75" s="14">
        <v>4.97</v>
      </c>
      <c r="N75" s="28">
        <v>1260</v>
      </c>
      <c r="O75" s="10">
        <v>5.6</v>
      </c>
      <c r="P75" s="38">
        <f t="shared" si="7"/>
        <v>7.056</v>
      </c>
      <c r="Q75" s="36">
        <f t="shared" si="4"/>
        <v>0.44553032480597882</v>
      </c>
      <c r="R75" s="26">
        <v>300</v>
      </c>
      <c r="U75" s="46"/>
      <c r="W75" s="6"/>
      <c r="Y75" s="10" t="s">
        <v>36</v>
      </c>
    </row>
    <row r="76" spans="1:25" s="10" customFormat="1" x14ac:dyDescent="0.3">
      <c r="A76" s="165"/>
      <c r="B76" s="78">
        <v>10</v>
      </c>
      <c r="C76" s="165"/>
      <c r="D76" s="10" t="s">
        <v>33</v>
      </c>
      <c r="E76" s="33">
        <v>150</v>
      </c>
      <c r="F76" s="17">
        <v>1.6</v>
      </c>
      <c r="G76" s="26"/>
      <c r="I76" s="46"/>
      <c r="K76" s="39">
        <f t="shared" si="5"/>
        <v>0</v>
      </c>
      <c r="L76" s="97">
        <f t="shared" si="6"/>
        <v>0</v>
      </c>
      <c r="M76" s="14">
        <v>4.9800000000000004</v>
      </c>
      <c r="N76" s="28">
        <v>1040</v>
      </c>
      <c r="O76" s="10">
        <v>4.8</v>
      </c>
      <c r="P76" s="38">
        <f t="shared" si="7"/>
        <v>4.992</v>
      </c>
      <c r="Q76" s="36">
        <f t="shared" si="4"/>
        <v>0.51874163319946454</v>
      </c>
      <c r="R76" s="26">
        <v>305</v>
      </c>
      <c r="U76" s="46"/>
      <c r="W76" s="6"/>
      <c r="Y76" s="10" t="s">
        <v>36</v>
      </c>
    </row>
    <row r="77" spans="1:25" s="10" customFormat="1" x14ac:dyDescent="0.3">
      <c r="A77" s="166"/>
      <c r="B77" s="78">
        <v>10</v>
      </c>
      <c r="C77" s="166"/>
      <c r="D77" s="10" t="s">
        <v>34</v>
      </c>
      <c r="E77" s="33">
        <v>150</v>
      </c>
      <c r="F77" s="17">
        <v>1.6</v>
      </c>
      <c r="G77" s="26">
        <v>195</v>
      </c>
      <c r="I77" s="46"/>
      <c r="K77" s="39">
        <f t="shared" si="5"/>
        <v>0</v>
      </c>
      <c r="L77" s="97">
        <f t="shared" si="6"/>
        <v>0</v>
      </c>
      <c r="M77" s="14">
        <v>4.97</v>
      </c>
      <c r="N77" s="28">
        <v>1070</v>
      </c>
      <c r="O77" s="10">
        <v>4.8</v>
      </c>
      <c r="P77" s="38">
        <f t="shared" si="7"/>
        <v>5.1360000000000001</v>
      </c>
      <c r="Q77" s="36">
        <f t="shared" si="4"/>
        <v>0.51978537894030863</v>
      </c>
      <c r="R77" s="26">
        <v>300</v>
      </c>
      <c r="U77" s="46"/>
      <c r="W77" s="6">
        <f>R77-G77</f>
        <v>105</v>
      </c>
      <c r="Y77" s="10" t="s">
        <v>36</v>
      </c>
    </row>
    <row r="78" spans="1:25" s="10" customFormat="1" x14ac:dyDescent="0.3">
      <c r="A78" s="157" t="s">
        <v>68</v>
      </c>
      <c r="B78" s="77">
        <v>15</v>
      </c>
      <c r="C78" s="157" t="s">
        <v>114</v>
      </c>
      <c r="D78" s="10" t="s">
        <v>110</v>
      </c>
      <c r="E78" s="33">
        <v>100</v>
      </c>
      <c r="F78" s="17">
        <v>1.5</v>
      </c>
      <c r="G78" s="26"/>
      <c r="I78" s="46"/>
      <c r="K78" s="39">
        <f t="shared" si="5"/>
        <v>0</v>
      </c>
      <c r="L78" s="97">
        <f t="shared" si="6"/>
        <v>0</v>
      </c>
      <c r="M78" s="14">
        <v>5.25</v>
      </c>
      <c r="N78" s="28">
        <v>1027</v>
      </c>
      <c r="O78" s="10">
        <v>6.4</v>
      </c>
      <c r="P78" s="38">
        <f t="shared" si="7"/>
        <v>6.5728</v>
      </c>
      <c r="Q78" s="36">
        <f t="shared" si="4"/>
        <v>0.5535714285714286</v>
      </c>
      <c r="R78" s="26"/>
      <c r="U78" s="46"/>
      <c r="W78" s="6"/>
    </row>
    <row r="79" spans="1:25" s="10" customFormat="1" x14ac:dyDescent="0.3">
      <c r="A79" s="160"/>
      <c r="B79" s="77">
        <v>15</v>
      </c>
      <c r="C79" s="158"/>
      <c r="D79" s="10" t="s">
        <v>111</v>
      </c>
      <c r="E79" s="33">
        <v>150</v>
      </c>
      <c r="F79" s="17">
        <v>1.5</v>
      </c>
      <c r="G79" s="26"/>
      <c r="I79" s="46"/>
      <c r="K79" s="39">
        <f t="shared" si="5"/>
        <v>0</v>
      </c>
      <c r="L79" s="97">
        <f t="shared" si="6"/>
        <v>0</v>
      </c>
      <c r="M79" s="14">
        <v>5.34</v>
      </c>
      <c r="N79" s="28">
        <v>511</v>
      </c>
      <c r="O79" s="10">
        <v>5.76</v>
      </c>
      <c r="P79" s="38">
        <f t="shared" si="7"/>
        <v>2.9433599999999998</v>
      </c>
      <c r="Q79" s="36">
        <f t="shared" si="4"/>
        <v>0.60471285892634208</v>
      </c>
      <c r="R79" s="26"/>
      <c r="U79" s="46"/>
      <c r="W79" s="6"/>
    </row>
    <row r="80" spans="1:25" s="10" customFormat="1" x14ac:dyDescent="0.3">
      <c r="A80" s="160"/>
      <c r="B80" s="77">
        <v>15</v>
      </c>
      <c r="C80" s="158"/>
      <c r="D80" s="10" t="s">
        <v>112</v>
      </c>
      <c r="E80" s="33">
        <v>150</v>
      </c>
      <c r="F80" s="17">
        <v>1.5</v>
      </c>
      <c r="G80" s="26"/>
      <c r="I80" s="46"/>
      <c r="K80" s="39">
        <f t="shared" si="5"/>
        <v>0</v>
      </c>
      <c r="L80" s="97">
        <f t="shared" si="6"/>
        <v>0</v>
      </c>
      <c r="M80" s="14">
        <v>5.34</v>
      </c>
      <c r="N80" s="28">
        <v>542</v>
      </c>
      <c r="O80" s="10">
        <v>5.76</v>
      </c>
      <c r="P80" s="38">
        <f t="shared" si="7"/>
        <v>3.1219200000000003</v>
      </c>
      <c r="Q80" s="36">
        <f t="shared" si="4"/>
        <v>0.60471285892634208</v>
      </c>
      <c r="R80" s="26"/>
      <c r="U80" s="46"/>
      <c r="W80" s="6"/>
    </row>
    <row r="81" spans="1:23" s="10" customFormat="1" x14ac:dyDescent="0.3">
      <c r="A81" s="160"/>
      <c r="B81" s="77">
        <v>15</v>
      </c>
      <c r="C81" s="158"/>
      <c r="D81" s="10" t="s">
        <v>113</v>
      </c>
      <c r="E81" s="33">
        <v>150</v>
      </c>
      <c r="F81" s="17">
        <v>1.5</v>
      </c>
      <c r="G81" s="26"/>
      <c r="I81" s="46"/>
      <c r="K81" s="39">
        <f t="shared" si="5"/>
        <v>0</v>
      </c>
      <c r="L81" s="97">
        <f t="shared" si="6"/>
        <v>0</v>
      </c>
      <c r="M81" s="14">
        <v>5.34</v>
      </c>
      <c r="N81" s="28">
        <v>880</v>
      </c>
      <c r="O81" s="10">
        <v>6.56</v>
      </c>
      <c r="P81" s="38">
        <f t="shared" si="7"/>
        <v>5.7727999999999993</v>
      </c>
      <c r="Q81" s="36">
        <f t="shared" si="4"/>
        <v>0.53096738832556867</v>
      </c>
      <c r="R81" s="26"/>
      <c r="U81" s="46"/>
      <c r="W81" s="6"/>
    </row>
    <row r="82" spans="1:23" ht="11.7" customHeight="1" x14ac:dyDescent="0.3">
      <c r="A82" s="160"/>
      <c r="B82" s="77">
        <v>15</v>
      </c>
      <c r="C82" s="159"/>
      <c r="D82" s="2" t="s">
        <v>56</v>
      </c>
      <c r="E82" s="34">
        <v>100</v>
      </c>
      <c r="F82" s="5">
        <v>1.5</v>
      </c>
      <c r="G82" s="26">
        <v>190</v>
      </c>
      <c r="H82" s="2">
        <v>5</v>
      </c>
      <c r="I82" s="47">
        <v>181</v>
      </c>
      <c r="J82" s="2">
        <v>4.57</v>
      </c>
      <c r="K82" s="39">
        <f>I82*J82/1000</f>
        <v>0.82717000000000007</v>
      </c>
      <c r="L82" s="97">
        <f t="shared" si="6"/>
        <v>1.2407550000000001</v>
      </c>
      <c r="M82" s="5">
        <v>5.27</v>
      </c>
      <c r="N82" s="29">
        <v>1013</v>
      </c>
      <c r="O82" s="2">
        <v>5.52</v>
      </c>
      <c r="P82" s="39">
        <f t="shared" si="7"/>
        <v>5.591759999999999</v>
      </c>
      <c r="Q82" s="36">
        <f t="shared" si="4"/>
        <v>0.63938618925831214</v>
      </c>
      <c r="R82" s="26">
        <v>310</v>
      </c>
      <c r="S82" s="2">
        <v>1973</v>
      </c>
      <c r="T82" s="2">
        <v>5.52</v>
      </c>
      <c r="U82" s="47">
        <f>S82*T82/1000</f>
        <v>10.89096</v>
      </c>
      <c r="V82" s="2">
        <v>36.5</v>
      </c>
      <c r="W82" s="6">
        <f>R82-G82</f>
        <v>120</v>
      </c>
    </row>
    <row r="83" spans="1:23" ht="11.7" customHeight="1" x14ac:dyDescent="0.3">
      <c r="A83" s="160"/>
      <c r="B83" s="77">
        <v>15</v>
      </c>
      <c r="C83" s="157" t="s">
        <v>109</v>
      </c>
      <c r="D83" s="2" t="s">
        <v>106</v>
      </c>
      <c r="E83" s="34">
        <v>150</v>
      </c>
      <c r="F83" s="5">
        <v>1.5</v>
      </c>
      <c r="G83" s="26">
        <v>200</v>
      </c>
      <c r="L83" s="97">
        <f t="shared" si="6"/>
        <v>0</v>
      </c>
      <c r="M83" s="5">
        <v>5.25</v>
      </c>
      <c r="N83" s="58">
        <v>498</v>
      </c>
      <c r="O83" s="2">
        <v>5.6</v>
      </c>
      <c r="Q83" s="36">
        <f t="shared" si="4"/>
        <v>0.63265306122448994</v>
      </c>
      <c r="W83" s="6"/>
    </row>
    <row r="84" spans="1:23" ht="11.7" customHeight="1" x14ac:dyDescent="0.3">
      <c r="A84" s="160"/>
      <c r="B84" s="77">
        <v>15</v>
      </c>
      <c r="C84" s="160"/>
      <c r="D84" s="2" t="s">
        <v>107</v>
      </c>
      <c r="E84" s="34">
        <v>150</v>
      </c>
      <c r="F84" s="5">
        <v>1.5</v>
      </c>
      <c r="G84" s="26">
        <v>200</v>
      </c>
      <c r="L84" s="97">
        <f t="shared" si="6"/>
        <v>0</v>
      </c>
      <c r="M84" s="5">
        <v>5.25</v>
      </c>
      <c r="N84" s="58">
        <v>489</v>
      </c>
      <c r="O84" s="2">
        <v>5.52</v>
      </c>
      <c r="Q84" s="36">
        <f t="shared" si="4"/>
        <v>0.64182194616977239</v>
      </c>
      <c r="W84" s="6"/>
    </row>
    <row r="85" spans="1:23" ht="11.7" customHeight="1" x14ac:dyDescent="0.3">
      <c r="A85" s="160"/>
      <c r="B85" s="77">
        <v>15</v>
      </c>
      <c r="C85" s="160"/>
      <c r="D85" s="2" t="s">
        <v>108</v>
      </c>
      <c r="E85" s="34">
        <v>150</v>
      </c>
      <c r="F85" s="5">
        <v>1.5</v>
      </c>
      <c r="G85" s="26">
        <v>200</v>
      </c>
      <c r="L85" s="97">
        <f t="shared" si="6"/>
        <v>0</v>
      </c>
      <c r="M85" s="5">
        <v>5.25</v>
      </c>
      <c r="N85" s="58">
        <v>511</v>
      </c>
      <c r="O85" s="2">
        <v>5.84</v>
      </c>
      <c r="Q85" s="36">
        <f t="shared" si="4"/>
        <v>0.60665362035225057</v>
      </c>
      <c r="W85" s="6"/>
    </row>
    <row r="86" spans="1:23" ht="11.7" customHeight="1" x14ac:dyDescent="0.3">
      <c r="A86" s="160"/>
      <c r="B86" s="77">
        <v>15</v>
      </c>
      <c r="C86" s="160"/>
      <c r="D86" s="2" t="s">
        <v>57</v>
      </c>
      <c r="E86" s="34">
        <v>100</v>
      </c>
      <c r="F86" s="5">
        <v>1.5</v>
      </c>
      <c r="G86" s="26">
        <v>200</v>
      </c>
      <c r="H86" s="2">
        <v>4.8499999999999996</v>
      </c>
      <c r="I86" s="47">
        <v>133</v>
      </c>
      <c r="J86" s="2">
        <v>4.51</v>
      </c>
      <c r="K86" s="39">
        <f t="shared" ref="K86:K87" si="8">I86*J86/1000</f>
        <v>0.59982999999999997</v>
      </c>
      <c r="L86" s="97">
        <f t="shared" si="6"/>
        <v>0.89974500000000002</v>
      </c>
      <c r="M86" s="5">
        <v>5.16</v>
      </c>
      <c r="N86" s="29">
        <v>1053</v>
      </c>
      <c r="O86" s="2">
        <v>6.32</v>
      </c>
      <c r="P86" s="39">
        <f t="shared" si="7"/>
        <v>6.65496</v>
      </c>
      <c r="Q86" s="36">
        <f t="shared" si="4"/>
        <v>0.57035619664409765</v>
      </c>
      <c r="R86" s="26">
        <v>310</v>
      </c>
      <c r="S86" s="2">
        <v>2267</v>
      </c>
      <c r="T86" s="2">
        <v>8.1999999999999993</v>
      </c>
      <c r="U86" s="47">
        <f t="shared" ref="U86:U149" si="9">S86*T86/1000</f>
        <v>18.589399999999998</v>
      </c>
      <c r="V86" s="2">
        <v>39.5</v>
      </c>
      <c r="W86" s="6">
        <f>R86-G86</f>
        <v>110</v>
      </c>
    </row>
    <row r="87" spans="1:23" x14ac:dyDescent="0.3">
      <c r="A87" s="160"/>
      <c r="B87" s="77">
        <v>15</v>
      </c>
      <c r="C87" s="160"/>
      <c r="D87" s="2" t="s">
        <v>104</v>
      </c>
      <c r="E87" s="34">
        <v>150</v>
      </c>
      <c r="F87" s="5">
        <v>1.5</v>
      </c>
      <c r="G87" s="26">
        <v>216</v>
      </c>
      <c r="H87" s="2">
        <v>4.8499999999999996</v>
      </c>
      <c r="I87" s="47">
        <v>163</v>
      </c>
      <c r="J87" s="2">
        <v>5.48</v>
      </c>
      <c r="K87" s="39">
        <f t="shared" si="8"/>
        <v>0.89324000000000014</v>
      </c>
      <c r="L87" s="97">
        <f t="shared" si="6"/>
        <v>2.0097900000000002</v>
      </c>
      <c r="M87" s="5">
        <v>5.25</v>
      </c>
      <c r="N87" s="29">
        <v>498</v>
      </c>
      <c r="O87" s="2">
        <v>5.84</v>
      </c>
      <c r="P87" s="39">
        <f t="shared" si="7"/>
        <v>2.9083199999999998</v>
      </c>
      <c r="Q87" s="36">
        <f t="shared" si="4"/>
        <v>0.60665362035225057</v>
      </c>
      <c r="R87" s="26">
        <v>310</v>
      </c>
      <c r="S87" s="2">
        <v>720</v>
      </c>
      <c r="T87" s="2">
        <v>6</v>
      </c>
      <c r="W87" s="6"/>
    </row>
    <row r="88" spans="1:23" x14ac:dyDescent="0.3">
      <c r="A88" s="160"/>
      <c r="B88" s="77">
        <v>15</v>
      </c>
      <c r="C88" s="160"/>
      <c r="D88" s="2" t="s">
        <v>59</v>
      </c>
      <c r="E88" s="34">
        <v>150</v>
      </c>
      <c r="F88" s="5">
        <v>1.5</v>
      </c>
      <c r="G88" s="26">
        <v>216</v>
      </c>
      <c r="H88" s="2">
        <v>4.95</v>
      </c>
      <c r="I88" s="47">
        <v>245.73</v>
      </c>
      <c r="J88" s="2">
        <v>4.76</v>
      </c>
      <c r="K88" s="39">
        <f t="shared" ref="K88" si="10">I88*J88/1000</f>
        <v>1.1696747999999999</v>
      </c>
      <c r="L88" s="97">
        <f t="shared" si="6"/>
        <v>2.6317683000000001</v>
      </c>
      <c r="M88" s="5">
        <v>5.25</v>
      </c>
      <c r="N88" s="29">
        <v>533</v>
      </c>
      <c r="O88" s="2">
        <v>5.8</v>
      </c>
      <c r="P88" s="39">
        <f t="shared" ref="P88" si="11">N88*O88/1000</f>
        <v>3.0914000000000001</v>
      </c>
      <c r="Q88" s="36">
        <f t="shared" si="4"/>
        <v>0.61083743842364535</v>
      </c>
      <c r="R88" s="26">
        <v>332</v>
      </c>
      <c r="S88" s="2">
        <v>2200</v>
      </c>
      <c r="T88" s="2">
        <v>10.8</v>
      </c>
      <c r="U88" s="47">
        <f t="shared" ref="U88" si="12">S88*T88/1000</f>
        <v>23.76</v>
      </c>
      <c r="W88" s="6">
        <f t="shared" ref="W88:W99" si="13">R88-G88</f>
        <v>116</v>
      </c>
    </row>
    <row r="89" spans="1:23" x14ac:dyDescent="0.3">
      <c r="A89" s="160"/>
      <c r="B89" s="77">
        <v>15</v>
      </c>
      <c r="C89" s="160"/>
      <c r="D89" s="2" t="s">
        <v>58</v>
      </c>
      <c r="E89" s="34">
        <v>100</v>
      </c>
      <c r="F89" s="5">
        <v>1.5</v>
      </c>
      <c r="G89" s="26">
        <v>216</v>
      </c>
      <c r="H89" s="2">
        <v>4.95</v>
      </c>
      <c r="I89" s="47">
        <v>363.33</v>
      </c>
      <c r="J89" s="2">
        <v>4.58</v>
      </c>
      <c r="K89" s="39">
        <f t="shared" ref="K89:K149" si="14">I89*J89/1000</f>
        <v>1.6640514</v>
      </c>
      <c r="L89" s="97">
        <f t="shared" si="6"/>
        <v>2.4960770999999999</v>
      </c>
      <c r="M89" s="5">
        <v>5.21</v>
      </c>
      <c r="N89" s="29">
        <v>933</v>
      </c>
      <c r="O89" s="2">
        <v>6.6</v>
      </c>
      <c r="P89" s="39">
        <f t="shared" si="7"/>
        <v>6.1577999999999991</v>
      </c>
      <c r="Q89" s="36">
        <f t="shared" si="4"/>
        <v>0.54091781538998429</v>
      </c>
      <c r="R89" s="26">
        <v>315</v>
      </c>
      <c r="S89" s="2">
        <v>4053</v>
      </c>
      <c r="T89" s="2">
        <v>20</v>
      </c>
      <c r="U89" s="47">
        <f t="shared" si="9"/>
        <v>81.06</v>
      </c>
      <c r="V89" s="2">
        <v>35.700000000000003</v>
      </c>
      <c r="W89" s="6">
        <f t="shared" si="13"/>
        <v>99</v>
      </c>
    </row>
    <row r="90" spans="1:23" x14ac:dyDescent="0.3">
      <c r="A90" s="160"/>
      <c r="B90" s="77">
        <v>15</v>
      </c>
      <c r="C90" s="161"/>
      <c r="D90" s="2" t="s">
        <v>103</v>
      </c>
      <c r="E90" s="34">
        <v>100</v>
      </c>
      <c r="F90" s="5">
        <v>1.5</v>
      </c>
      <c r="G90" s="26">
        <v>216</v>
      </c>
      <c r="H90" s="2">
        <v>4.95</v>
      </c>
      <c r="I90" s="47">
        <v>246</v>
      </c>
      <c r="J90" s="2">
        <v>4.7300000000000004</v>
      </c>
      <c r="K90" s="39">
        <f t="shared" si="14"/>
        <v>1.1635800000000001</v>
      </c>
      <c r="L90" s="97">
        <f t="shared" si="6"/>
        <v>1.7453700000000001</v>
      </c>
      <c r="M90" s="5">
        <v>5.2</v>
      </c>
      <c r="N90" s="29">
        <v>1013</v>
      </c>
      <c r="O90" s="2">
        <v>6.6</v>
      </c>
      <c r="P90" s="39">
        <f t="shared" si="7"/>
        <v>6.6857999999999995</v>
      </c>
      <c r="Q90" s="36">
        <f t="shared" si="4"/>
        <v>0.54195804195804198</v>
      </c>
      <c r="R90" s="26">
        <v>310</v>
      </c>
      <c r="S90" s="2">
        <v>2680</v>
      </c>
      <c r="T90" s="2">
        <v>8</v>
      </c>
      <c r="U90" s="47">
        <f t="shared" si="9"/>
        <v>21.44</v>
      </c>
      <c r="W90" s="6">
        <f t="shared" si="13"/>
        <v>94</v>
      </c>
    </row>
    <row r="91" spans="1:23" ht="11.7" customHeight="1" x14ac:dyDescent="0.3">
      <c r="A91" s="160"/>
      <c r="B91" s="77">
        <v>15</v>
      </c>
      <c r="C91" s="157" t="s">
        <v>126</v>
      </c>
      <c r="D91" s="2" t="s">
        <v>60</v>
      </c>
      <c r="E91" s="34">
        <v>150</v>
      </c>
      <c r="F91" s="5">
        <v>1.5</v>
      </c>
      <c r="G91" s="26">
        <v>210</v>
      </c>
      <c r="H91" s="2">
        <v>4.8</v>
      </c>
      <c r="I91" s="47">
        <v>91</v>
      </c>
      <c r="J91" s="2">
        <v>4.46</v>
      </c>
      <c r="K91" s="39">
        <f t="shared" si="14"/>
        <v>0.40586</v>
      </c>
      <c r="L91" s="97">
        <f t="shared" si="6"/>
        <v>0.91318499999999991</v>
      </c>
      <c r="M91" s="5">
        <v>5.1100000000000003</v>
      </c>
      <c r="N91" s="67">
        <v>442</v>
      </c>
      <c r="O91" s="2">
        <v>4.62</v>
      </c>
      <c r="P91" s="39">
        <f t="shared" si="7"/>
        <v>2.0420400000000001</v>
      </c>
      <c r="Q91" s="36">
        <f t="shared" si="4"/>
        <v>0.78786184461331221</v>
      </c>
      <c r="R91" s="26">
        <v>330</v>
      </c>
      <c r="S91" s="2">
        <v>1182</v>
      </c>
      <c r="T91" s="2">
        <v>5.76</v>
      </c>
      <c r="U91" s="47">
        <f t="shared" si="9"/>
        <v>6.8083200000000001</v>
      </c>
      <c r="V91" s="56">
        <v>45.2</v>
      </c>
      <c r="W91" s="6">
        <f t="shared" si="13"/>
        <v>120</v>
      </c>
    </row>
    <row r="92" spans="1:23" x14ac:dyDescent="0.3">
      <c r="A92" s="160"/>
      <c r="B92" s="77">
        <v>15</v>
      </c>
      <c r="C92" s="160"/>
      <c r="D92" s="2" t="s">
        <v>61</v>
      </c>
      <c r="E92" s="34">
        <v>150</v>
      </c>
      <c r="F92" s="5">
        <v>1.5</v>
      </c>
      <c r="G92" s="26">
        <v>210</v>
      </c>
      <c r="H92" s="2">
        <v>4.8</v>
      </c>
      <c r="I92" s="47">
        <v>93</v>
      </c>
      <c r="J92" s="2">
        <v>4.46</v>
      </c>
      <c r="K92" s="39">
        <f t="shared" si="14"/>
        <v>0.41477999999999998</v>
      </c>
      <c r="L92" s="97">
        <f t="shared" si="6"/>
        <v>0.93325499999999995</v>
      </c>
      <c r="M92" s="5">
        <v>5.0999999999999996</v>
      </c>
      <c r="N92" s="67">
        <v>444</v>
      </c>
      <c r="O92" s="2">
        <v>5.36</v>
      </c>
      <c r="P92" s="39">
        <f t="shared" si="7"/>
        <v>2.3798400000000002</v>
      </c>
      <c r="Q92" s="36">
        <f t="shared" si="4"/>
        <v>0.68042142230026337</v>
      </c>
      <c r="R92" s="26">
        <v>330</v>
      </c>
      <c r="S92" s="2">
        <v>1262</v>
      </c>
      <c r="T92" s="2">
        <v>8.1999999999999993</v>
      </c>
      <c r="U92" s="47">
        <f t="shared" si="9"/>
        <v>10.3484</v>
      </c>
      <c r="W92" s="6">
        <f t="shared" si="13"/>
        <v>120</v>
      </c>
    </row>
    <row r="93" spans="1:23" x14ac:dyDescent="0.3">
      <c r="A93" s="160"/>
      <c r="B93" s="77">
        <v>15</v>
      </c>
      <c r="C93" s="160"/>
      <c r="D93" s="2" t="s">
        <v>62</v>
      </c>
      <c r="E93" s="34">
        <v>150</v>
      </c>
      <c r="F93" s="5">
        <v>1.5</v>
      </c>
      <c r="G93" s="26">
        <v>210</v>
      </c>
      <c r="H93" s="2">
        <v>4.8</v>
      </c>
      <c r="I93" s="47">
        <v>94</v>
      </c>
      <c r="J93" s="2">
        <v>4.49</v>
      </c>
      <c r="K93" s="39">
        <f t="shared" si="14"/>
        <v>0.42205999999999999</v>
      </c>
      <c r="L93" s="97">
        <f t="shared" si="6"/>
        <v>0.94963500000000001</v>
      </c>
      <c r="M93" s="5">
        <v>5.0999999999999996</v>
      </c>
      <c r="N93" s="67">
        <v>462</v>
      </c>
      <c r="O93" s="2">
        <v>5.68</v>
      </c>
      <c r="P93" s="39">
        <f t="shared" si="7"/>
        <v>2.6241599999999998</v>
      </c>
      <c r="Q93" s="36">
        <f t="shared" si="4"/>
        <v>0.6420878210439106</v>
      </c>
      <c r="R93" s="26">
        <v>330</v>
      </c>
      <c r="S93" s="2">
        <v>1333</v>
      </c>
      <c r="T93" s="2">
        <v>9</v>
      </c>
      <c r="U93" s="47">
        <f t="shared" si="9"/>
        <v>11.997</v>
      </c>
      <c r="W93" s="6">
        <f t="shared" si="13"/>
        <v>120</v>
      </c>
    </row>
    <row r="94" spans="1:23" x14ac:dyDescent="0.3">
      <c r="A94" s="160"/>
      <c r="B94" s="77">
        <v>15</v>
      </c>
      <c r="C94" s="160"/>
      <c r="D94" s="2" t="s">
        <v>63</v>
      </c>
      <c r="E94" s="34">
        <v>150</v>
      </c>
      <c r="F94" s="5">
        <v>1.5</v>
      </c>
      <c r="G94" s="26">
        <v>210</v>
      </c>
      <c r="H94" s="2">
        <v>4.8</v>
      </c>
      <c r="I94" s="47">
        <v>98</v>
      </c>
      <c r="J94" s="2">
        <v>4.46</v>
      </c>
      <c r="K94" s="39">
        <f t="shared" si="14"/>
        <v>0.43707999999999997</v>
      </c>
      <c r="L94" s="97">
        <f t="shared" si="6"/>
        <v>0.98342999999999992</v>
      </c>
      <c r="M94" s="5">
        <v>5.0999999999999996</v>
      </c>
      <c r="N94" s="67">
        <v>471</v>
      </c>
      <c r="O94" s="2">
        <v>5.76</v>
      </c>
      <c r="P94" s="39">
        <f t="shared" si="7"/>
        <v>2.7129599999999998</v>
      </c>
      <c r="Q94" s="36">
        <f t="shared" si="4"/>
        <v>0.63316993464052296</v>
      </c>
      <c r="R94" s="26">
        <v>330</v>
      </c>
      <c r="S94" s="2">
        <v>1284</v>
      </c>
      <c r="T94" s="2">
        <v>9.1999999999999993</v>
      </c>
      <c r="U94" s="47">
        <f t="shared" si="9"/>
        <v>11.812799999999999</v>
      </c>
      <c r="W94" s="6">
        <f t="shared" si="13"/>
        <v>120</v>
      </c>
    </row>
    <row r="95" spans="1:23" x14ac:dyDescent="0.3">
      <c r="A95" s="160"/>
      <c r="B95" s="77">
        <v>15</v>
      </c>
      <c r="C95" s="160"/>
      <c r="D95" s="2" t="s">
        <v>65</v>
      </c>
      <c r="E95" s="34">
        <v>150</v>
      </c>
      <c r="F95" s="5">
        <v>1.5</v>
      </c>
      <c r="G95" s="67">
        <v>224</v>
      </c>
      <c r="H95" s="2">
        <v>4.9000000000000004</v>
      </c>
      <c r="I95" s="47">
        <v>183</v>
      </c>
      <c r="J95" s="2">
        <v>4.83</v>
      </c>
      <c r="K95" s="39">
        <f t="shared" si="14"/>
        <v>0.88388999999999995</v>
      </c>
      <c r="L95" s="97">
        <f t="shared" si="6"/>
        <v>1.9887525000000001</v>
      </c>
      <c r="M95" s="5">
        <v>5.15</v>
      </c>
      <c r="N95" s="67">
        <v>436</v>
      </c>
      <c r="O95" s="2">
        <v>5.84</v>
      </c>
      <c r="P95" s="39">
        <f t="shared" si="7"/>
        <v>2.5462399999999996</v>
      </c>
      <c r="Q95" s="36">
        <f t="shared" si="4"/>
        <v>0.61843330230083782</v>
      </c>
      <c r="R95" s="69">
        <v>340</v>
      </c>
      <c r="S95" s="2">
        <v>2151</v>
      </c>
      <c r="U95" s="47">
        <f t="shared" si="9"/>
        <v>0</v>
      </c>
      <c r="W95" s="6">
        <f t="shared" si="13"/>
        <v>116</v>
      </c>
    </row>
    <row r="96" spans="1:23" x14ac:dyDescent="0.3">
      <c r="A96" s="160"/>
      <c r="B96" s="77">
        <v>15</v>
      </c>
      <c r="C96" s="160"/>
      <c r="D96" s="2" t="s">
        <v>66</v>
      </c>
      <c r="E96" s="34">
        <v>150</v>
      </c>
      <c r="F96" s="5">
        <v>1.5</v>
      </c>
      <c r="G96" s="67">
        <v>224</v>
      </c>
      <c r="H96" s="2">
        <v>4.9000000000000004</v>
      </c>
      <c r="I96" s="47">
        <v>200</v>
      </c>
      <c r="J96" s="2">
        <v>4.8600000000000003</v>
      </c>
      <c r="K96" s="39">
        <f t="shared" si="14"/>
        <v>0.97200000000000009</v>
      </c>
      <c r="L96" s="97">
        <f t="shared" si="6"/>
        <v>2.1869999999999998</v>
      </c>
      <c r="M96" s="5">
        <v>5.12</v>
      </c>
      <c r="N96" s="67">
        <v>444</v>
      </c>
      <c r="O96" s="2">
        <v>5.8</v>
      </c>
      <c r="P96" s="39">
        <f t="shared" si="7"/>
        <v>2.5751999999999997</v>
      </c>
      <c r="Q96" s="36">
        <f t="shared" si="4"/>
        <v>0.62634698275862066</v>
      </c>
      <c r="R96" s="26">
        <v>320</v>
      </c>
      <c r="S96" s="2">
        <v>844</v>
      </c>
      <c r="T96" s="2">
        <v>7</v>
      </c>
      <c r="U96" s="47">
        <f t="shared" si="9"/>
        <v>5.9080000000000004</v>
      </c>
      <c r="W96" s="6">
        <f t="shared" si="13"/>
        <v>96</v>
      </c>
    </row>
    <row r="97" spans="1:25" x14ac:dyDescent="0.3">
      <c r="A97" s="160"/>
      <c r="B97" s="77">
        <v>15</v>
      </c>
      <c r="C97" s="160"/>
      <c r="D97" s="2" t="s">
        <v>67</v>
      </c>
      <c r="E97" s="34">
        <v>150</v>
      </c>
      <c r="F97" s="5">
        <v>1.5</v>
      </c>
      <c r="G97" s="67">
        <v>221</v>
      </c>
      <c r="H97" s="2">
        <v>4.9000000000000004</v>
      </c>
      <c r="I97" s="47">
        <v>189</v>
      </c>
      <c r="J97" s="2">
        <v>4.59</v>
      </c>
      <c r="K97" s="39">
        <f t="shared" si="14"/>
        <v>0.86751</v>
      </c>
      <c r="L97" s="97">
        <f t="shared" si="6"/>
        <v>1.9518975000000001</v>
      </c>
      <c r="M97" s="5">
        <v>5.0999999999999996</v>
      </c>
      <c r="N97" s="67">
        <v>433</v>
      </c>
      <c r="O97" s="2">
        <v>5.76</v>
      </c>
      <c r="P97" s="39">
        <f t="shared" si="7"/>
        <v>2.4940799999999999</v>
      </c>
      <c r="Q97" s="36">
        <f t="shared" ref="Q97:Q168" si="15">1.24/M97*B97/O97</f>
        <v>0.63316993464052296</v>
      </c>
      <c r="R97" s="26">
        <v>339</v>
      </c>
      <c r="S97" s="2">
        <v>2178</v>
      </c>
      <c r="T97" s="2">
        <v>10</v>
      </c>
      <c r="U97" s="47">
        <f t="shared" si="9"/>
        <v>21.78</v>
      </c>
      <c r="V97" s="56">
        <v>43.8</v>
      </c>
      <c r="W97" s="6">
        <f t="shared" si="13"/>
        <v>118</v>
      </c>
    </row>
    <row r="98" spans="1:25" x14ac:dyDescent="0.3">
      <c r="A98" s="160"/>
      <c r="B98" s="77">
        <v>15</v>
      </c>
      <c r="C98" s="160"/>
      <c r="D98" s="2" t="s">
        <v>125</v>
      </c>
      <c r="E98" s="34">
        <v>150</v>
      </c>
      <c r="F98" s="5">
        <v>1</v>
      </c>
      <c r="G98" s="10">
        <v>215</v>
      </c>
      <c r="H98" s="2">
        <v>4.8499999999999996</v>
      </c>
      <c r="I98" s="47">
        <v>252</v>
      </c>
      <c r="J98" s="2">
        <v>4.5599999999999996</v>
      </c>
      <c r="K98" s="39">
        <f t="shared" si="14"/>
        <v>1.1491199999999999</v>
      </c>
      <c r="L98" s="97">
        <f t="shared" si="6"/>
        <v>1.7236799999999999</v>
      </c>
      <c r="M98" s="5">
        <v>5.1100000000000003</v>
      </c>
      <c r="N98" s="10">
        <v>560</v>
      </c>
      <c r="O98" s="2">
        <v>5.28</v>
      </c>
      <c r="P98" s="39">
        <f t="shared" si="7"/>
        <v>2.9568000000000003</v>
      </c>
      <c r="Q98" s="36">
        <f t="shared" si="15"/>
        <v>0.6893791140366482</v>
      </c>
      <c r="R98" s="26">
        <v>335</v>
      </c>
      <c r="S98" s="2">
        <v>2160</v>
      </c>
      <c r="V98" s="56">
        <v>44.7</v>
      </c>
      <c r="W98" s="6">
        <f t="shared" si="13"/>
        <v>120</v>
      </c>
    </row>
    <row r="99" spans="1:25" x14ac:dyDescent="0.3">
      <c r="A99" s="160"/>
      <c r="B99" s="77">
        <v>15</v>
      </c>
      <c r="C99" s="160"/>
      <c r="D99" s="2" t="s">
        <v>123</v>
      </c>
      <c r="E99" s="34">
        <v>150</v>
      </c>
      <c r="F99" s="5">
        <v>2</v>
      </c>
      <c r="G99" s="21">
        <v>224</v>
      </c>
      <c r="H99" s="2">
        <v>4.9000000000000004</v>
      </c>
      <c r="I99" s="47">
        <v>170</v>
      </c>
      <c r="J99" s="2">
        <v>4.79</v>
      </c>
      <c r="K99" s="39">
        <f t="shared" si="14"/>
        <v>0.81429999999999991</v>
      </c>
      <c r="L99" s="97">
        <f t="shared" si="6"/>
        <v>2.4429000000000003</v>
      </c>
      <c r="M99" s="5">
        <v>5.0999999999999996</v>
      </c>
      <c r="N99" s="21">
        <v>393</v>
      </c>
      <c r="O99" s="2">
        <v>5.6</v>
      </c>
      <c r="P99" s="39">
        <f t="shared" si="7"/>
        <v>2.2007999999999996</v>
      </c>
      <c r="Q99" s="36">
        <f t="shared" si="15"/>
        <v>0.6512605042016808</v>
      </c>
      <c r="R99" s="26">
        <v>340</v>
      </c>
      <c r="S99" s="2">
        <v>1587</v>
      </c>
      <c r="T99" s="2">
        <v>10</v>
      </c>
      <c r="V99" s="56">
        <v>44.1</v>
      </c>
      <c r="W99" s="6">
        <f t="shared" si="13"/>
        <v>116</v>
      </c>
    </row>
    <row r="100" spans="1:25" x14ac:dyDescent="0.3">
      <c r="A100" s="160"/>
      <c r="B100" s="77">
        <v>15</v>
      </c>
      <c r="C100" s="161"/>
      <c r="D100" s="2" t="s">
        <v>124</v>
      </c>
      <c r="E100" s="34">
        <v>150</v>
      </c>
      <c r="F100" s="5">
        <v>3</v>
      </c>
      <c r="G100" s="10">
        <v>181</v>
      </c>
      <c r="H100" s="2">
        <v>4.72</v>
      </c>
      <c r="I100" s="47">
        <v>45</v>
      </c>
      <c r="J100" s="2">
        <v>4.45</v>
      </c>
      <c r="K100" s="39">
        <f t="shared" si="14"/>
        <v>0.20025000000000001</v>
      </c>
      <c r="L100" s="97">
        <f t="shared" si="6"/>
        <v>0.90112499999999995</v>
      </c>
      <c r="M100" s="5">
        <v>5.13</v>
      </c>
      <c r="N100" s="21">
        <v>373</v>
      </c>
      <c r="O100" s="2">
        <v>6.16</v>
      </c>
      <c r="P100" s="39">
        <f t="shared" si="7"/>
        <v>2.2976799999999997</v>
      </c>
      <c r="Q100" s="36">
        <f t="shared" si="15"/>
        <v>0.58859269385585178</v>
      </c>
      <c r="V100" s="56">
        <v>44</v>
      </c>
      <c r="W100" s="6"/>
    </row>
    <row r="101" spans="1:25" x14ac:dyDescent="0.3">
      <c r="A101" s="160"/>
      <c r="B101" s="77">
        <v>15</v>
      </c>
      <c r="C101" s="157" t="s">
        <v>74</v>
      </c>
      <c r="D101" s="2" t="s">
        <v>69</v>
      </c>
      <c r="E101" s="34">
        <v>150</v>
      </c>
      <c r="F101" s="5">
        <v>1.5</v>
      </c>
      <c r="G101" s="26">
        <v>210</v>
      </c>
      <c r="H101" s="2">
        <v>4.71</v>
      </c>
      <c r="I101" s="2">
        <v>102</v>
      </c>
      <c r="J101" s="2">
        <v>4.62</v>
      </c>
      <c r="K101" s="39">
        <f t="shared" si="14"/>
        <v>0.47123999999999999</v>
      </c>
      <c r="L101" s="97">
        <f t="shared" si="6"/>
        <v>1.06029</v>
      </c>
      <c r="M101" s="5">
        <v>5.0999999999999996</v>
      </c>
      <c r="N101" s="29">
        <v>507</v>
      </c>
      <c r="O101" s="2">
        <v>5.84</v>
      </c>
      <c r="P101" s="39">
        <f t="shared" si="7"/>
        <v>2.96088</v>
      </c>
      <c r="Q101" s="36">
        <f t="shared" si="15"/>
        <v>0.62449637389202262</v>
      </c>
      <c r="R101" s="26">
        <v>320</v>
      </c>
      <c r="S101" s="2">
        <v>978</v>
      </c>
      <c r="T101" s="2">
        <v>7.52</v>
      </c>
      <c r="U101" s="47">
        <f t="shared" si="9"/>
        <v>7.3545599999999993</v>
      </c>
      <c r="W101" s="2">
        <f t="shared" ref="W101:W106" si="16">R101-G101</f>
        <v>110</v>
      </c>
    </row>
    <row r="102" spans="1:25" x14ac:dyDescent="0.3">
      <c r="A102" s="160"/>
      <c r="B102" s="77">
        <v>15</v>
      </c>
      <c r="C102" s="158"/>
      <c r="D102" s="2" t="s">
        <v>70</v>
      </c>
      <c r="E102" s="34">
        <v>150</v>
      </c>
      <c r="F102" s="5">
        <v>1.5</v>
      </c>
      <c r="G102" s="26">
        <v>210</v>
      </c>
      <c r="H102" s="2">
        <v>4.72</v>
      </c>
      <c r="I102" s="47">
        <v>102.4</v>
      </c>
      <c r="J102" s="2">
        <v>4.63</v>
      </c>
      <c r="K102" s="39">
        <f t="shared" si="14"/>
        <v>0.47411200000000003</v>
      </c>
      <c r="L102" s="97">
        <f t="shared" si="6"/>
        <v>1.0667519999999999</v>
      </c>
      <c r="M102" s="5">
        <v>5.0999999999999996</v>
      </c>
      <c r="N102" s="29">
        <v>489</v>
      </c>
      <c r="O102" s="2">
        <v>5.84</v>
      </c>
      <c r="P102" s="39">
        <f t="shared" si="7"/>
        <v>2.8557599999999996</v>
      </c>
      <c r="Q102" s="36">
        <f t="shared" si="15"/>
        <v>0.62449637389202262</v>
      </c>
      <c r="R102" s="26">
        <v>320</v>
      </c>
      <c r="S102" s="2">
        <v>942</v>
      </c>
      <c r="T102" s="2">
        <v>5.36</v>
      </c>
      <c r="U102" s="47">
        <f t="shared" si="9"/>
        <v>5.0491200000000003</v>
      </c>
      <c r="W102" s="2">
        <f t="shared" si="16"/>
        <v>110</v>
      </c>
    </row>
    <row r="103" spans="1:25" x14ac:dyDescent="0.3">
      <c r="A103" s="160"/>
      <c r="B103" s="77">
        <v>15</v>
      </c>
      <c r="C103" s="158"/>
      <c r="D103" s="2" t="s">
        <v>72</v>
      </c>
      <c r="E103" s="34">
        <v>100</v>
      </c>
      <c r="F103" s="5">
        <v>1.5</v>
      </c>
      <c r="G103" s="26">
        <v>210</v>
      </c>
      <c r="H103" s="2">
        <v>4.75</v>
      </c>
      <c r="I103" s="47">
        <v>140</v>
      </c>
      <c r="J103" s="2">
        <v>4.96</v>
      </c>
      <c r="K103" s="39">
        <f t="shared" si="14"/>
        <v>0.69440000000000002</v>
      </c>
      <c r="L103" s="97">
        <f t="shared" si="6"/>
        <v>1.0415999999999999</v>
      </c>
      <c r="M103" s="5">
        <v>5</v>
      </c>
      <c r="N103" s="29">
        <v>1240</v>
      </c>
      <c r="O103" s="2">
        <v>7</v>
      </c>
      <c r="P103" s="39">
        <f t="shared" si="7"/>
        <v>8.68</v>
      </c>
      <c r="Q103" s="36">
        <f t="shared" si="15"/>
        <v>0.53142857142857136</v>
      </c>
      <c r="R103" s="26">
        <v>305</v>
      </c>
      <c r="S103" s="2">
        <v>1560</v>
      </c>
      <c r="T103" s="2">
        <v>7.7</v>
      </c>
      <c r="U103" s="47">
        <f t="shared" si="9"/>
        <v>12.012</v>
      </c>
      <c r="V103" s="2">
        <v>38.9</v>
      </c>
      <c r="W103" s="2">
        <f t="shared" si="16"/>
        <v>95</v>
      </c>
    </row>
    <row r="104" spans="1:25" x14ac:dyDescent="0.3">
      <c r="A104" s="160"/>
      <c r="B104" s="77">
        <v>15</v>
      </c>
      <c r="C104" s="158"/>
      <c r="D104" s="2" t="s">
        <v>71</v>
      </c>
      <c r="E104" s="34">
        <v>150</v>
      </c>
      <c r="F104" s="5">
        <v>1.5</v>
      </c>
      <c r="G104" s="26">
        <v>219</v>
      </c>
      <c r="H104" s="2">
        <v>4.8</v>
      </c>
      <c r="I104" s="47">
        <v>180</v>
      </c>
      <c r="J104" s="2">
        <v>4.8499999999999996</v>
      </c>
      <c r="K104" s="39">
        <f t="shared" si="14"/>
        <v>0.87299999999999989</v>
      </c>
      <c r="L104" s="97">
        <f t="shared" si="6"/>
        <v>1.9642499999999998</v>
      </c>
      <c r="M104" s="5">
        <v>5.0199999999999996</v>
      </c>
      <c r="N104" s="29">
        <v>507</v>
      </c>
      <c r="O104" s="2">
        <v>5.84</v>
      </c>
      <c r="P104" s="39">
        <f t="shared" si="7"/>
        <v>2.96088</v>
      </c>
      <c r="Q104" s="36">
        <f t="shared" si="15"/>
        <v>0.63444850734050107</v>
      </c>
      <c r="R104" s="26">
        <v>335</v>
      </c>
      <c r="S104" s="2">
        <v>2000</v>
      </c>
      <c r="T104" s="2">
        <v>10</v>
      </c>
      <c r="U104" s="47">
        <f t="shared" si="9"/>
        <v>20</v>
      </c>
      <c r="W104" s="2">
        <f t="shared" si="16"/>
        <v>116</v>
      </c>
    </row>
    <row r="105" spans="1:25" x14ac:dyDescent="0.3">
      <c r="A105" s="161"/>
      <c r="B105" s="77">
        <v>15</v>
      </c>
      <c r="C105" s="159"/>
      <c r="D105" s="2" t="s">
        <v>73</v>
      </c>
      <c r="E105" s="34">
        <v>150</v>
      </c>
      <c r="F105" s="5">
        <v>1.5</v>
      </c>
      <c r="G105" s="26">
        <v>217</v>
      </c>
      <c r="H105" s="2">
        <v>4.78</v>
      </c>
      <c r="I105" s="47">
        <v>168</v>
      </c>
      <c r="J105" s="2">
        <v>4.8099999999999996</v>
      </c>
      <c r="K105" s="39">
        <f t="shared" si="14"/>
        <v>0.80807999999999991</v>
      </c>
      <c r="L105" s="97">
        <f t="shared" si="6"/>
        <v>1.8181799999999999</v>
      </c>
      <c r="M105" s="5">
        <v>5.0199999999999996</v>
      </c>
      <c r="N105" s="29">
        <v>489</v>
      </c>
      <c r="O105" s="2">
        <v>5.68</v>
      </c>
      <c r="P105" s="39">
        <f t="shared" si="7"/>
        <v>2.77752</v>
      </c>
      <c r="Q105" s="36">
        <f t="shared" si="15"/>
        <v>0.65232029627967014</v>
      </c>
      <c r="R105" s="26">
        <v>335</v>
      </c>
      <c r="S105" s="2">
        <v>1956</v>
      </c>
      <c r="T105" s="2">
        <v>10</v>
      </c>
      <c r="U105" s="47">
        <f t="shared" si="9"/>
        <v>19.559999999999999</v>
      </c>
      <c r="W105" s="2">
        <f t="shared" si="16"/>
        <v>118</v>
      </c>
    </row>
    <row r="106" spans="1:25" x14ac:dyDescent="0.3">
      <c r="A106" s="157" t="s">
        <v>154</v>
      </c>
      <c r="B106" s="77">
        <v>15</v>
      </c>
      <c r="C106" s="157" t="s">
        <v>146</v>
      </c>
      <c r="D106" s="2" t="s">
        <v>140</v>
      </c>
      <c r="E106" s="34">
        <v>100</v>
      </c>
      <c r="F106" s="5">
        <v>1.5</v>
      </c>
      <c r="G106" s="21">
        <v>205</v>
      </c>
      <c r="H106" s="2">
        <v>4.87</v>
      </c>
      <c r="I106" s="47">
        <v>147</v>
      </c>
      <c r="J106" s="2">
        <v>4.79</v>
      </c>
      <c r="K106" s="39">
        <f t="shared" si="14"/>
        <v>0.70413000000000003</v>
      </c>
      <c r="L106" s="97">
        <f t="shared" si="6"/>
        <v>1.056195</v>
      </c>
      <c r="M106" s="64">
        <v>5.1904910204505352</v>
      </c>
      <c r="N106" s="76">
        <v>363.33333333333337</v>
      </c>
      <c r="O106" s="2">
        <v>5.52</v>
      </c>
      <c r="P106" s="39">
        <f t="shared" si="7"/>
        <v>2.0056000000000003</v>
      </c>
      <c r="Q106" s="36">
        <f t="shared" si="15"/>
        <v>0.64918043478260867</v>
      </c>
      <c r="R106" s="21">
        <v>360</v>
      </c>
      <c r="S106" s="2">
        <v>1600</v>
      </c>
      <c r="V106" s="21">
        <v>57</v>
      </c>
      <c r="W106" s="2">
        <f t="shared" si="16"/>
        <v>155</v>
      </c>
      <c r="X106" s="2" t="s">
        <v>156</v>
      </c>
    </row>
    <row r="107" spans="1:25" x14ac:dyDescent="0.3">
      <c r="A107" s="160"/>
      <c r="B107" s="77">
        <v>15</v>
      </c>
      <c r="C107" s="158"/>
      <c r="D107" s="2" t="s">
        <v>141</v>
      </c>
      <c r="E107" s="34">
        <v>100</v>
      </c>
      <c r="F107" s="5">
        <v>1.5</v>
      </c>
      <c r="L107" s="97">
        <f t="shared" si="6"/>
        <v>0</v>
      </c>
      <c r="M107" s="64">
        <v>5.1749120264955497</v>
      </c>
      <c r="N107" s="76">
        <v>426.66666666666663</v>
      </c>
      <c r="O107" s="2">
        <v>5.92</v>
      </c>
      <c r="P107" s="39">
        <f t="shared" si="7"/>
        <v>2.5258666666666665</v>
      </c>
      <c r="Q107" s="36">
        <f t="shared" si="15"/>
        <v>0.60713918918918919</v>
      </c>
      <c r="X107" s="2" t="s">
        <v>156</v>
      </c>
    </row>
    <row r="108" spans="1:25" x14ac:dyDescent="0.3">
      <c r="A108" s="160"/>
      <c r="B108" s="77">
        <v>15</v>
      </c>
      <c r="C108" s="158"/>
      <c r="D108" s="2" t="s">
        <v>142</v>
      </c>
      <c r="E108" s="34">
        <v>150</v>
      </c>
      <c r="F108" s="5">
        <v>1.5</v>
      </c>
      <c r="L108" s="97">
        <f t="shared" si="6"/>
        <v>0</v>
      </c>
      <c r="M108" s="64">
        <v>5.1546391752577323</v>
      </c>
      <c r="N108" s="76">
        <v>362.22222222222223</v>
      </c>
      <c r="O108" s="2">
        <v>6.08</v>
      </c>
      <c r="P108" s="39">
        <f t="shared" si="7"/>
        <v>2.2023111111111113</v>
      </c>
      <c r="Q108" s="36">
        <f t="shared" si="15"/>
        <v>0.59348684210526315</v>
      </c>
      <c r="X108" s="2" t="s">
        <v>156</v>
      </c>
    </row>
    <row r="109" spans="1:25" x14ac:dyDescent="0.3">
      <c r="A109" s="160"/>
      <c r="B109" s="77">
        <v>15</v>
      </c>
      <c r="C109" s="158"/>
      <c r="D109" s="2" t="s">
        <v>143</v>
      </c>
      <c r="E109" s="34">
        <v>150</v>
      </c>
      <c r="F109" s="5">
        <v>1.5</v>
      </c>
      <c r="L109" s="97">
        <f t="shared" si="6"/>
        <v>0</v>
      </c>
      <c r="M109" s="64">
        <v>5.1297835231353233</v>
      </c>
      <c r="N109" s="76">
        <v>380</v>
      </c>
      <c r="O109" s="2">
        <v>6.4</v>
      </c>
      <c r="P109" s="39">
        <f t="shared" si="7"/>
        <v>2.4319999999999999</v>
      </c>
      <c r="Q109" s="36">
        <f t="shared" si="15"/>
        <v>0.56654437499999999</v>
      </c>
      <c r="R109" s="26">
        <v>360</v>
      </c>
      <c r="S109" s="2">
        <v>1800</v>
      </c>
      <c r="X109" s="2" t="s">
        <v>156</v>
      </c>
    </row>
    <row r="110" spans="1:25" x14ac:dyDescent="0.3">
      <c r="A110" s="160"/>
      <c r="B110" s="77">
        <v>15</v>
      </c>
      <c r="C110" s="158"/>
      <c r="D110" s="2" t="s">
        <v>144</v>
      </c>
      <c r="E110" s="34">
        <v>150</v>
      </c>
      <c r="F110" s="5">
        <v>1.5</v>
      </c>
      <c r="L110" s="97">
        <f t="shared" si="6"/>
        <v>0</v>
      </c>
      <c r="M110" s="64">
        <v>5.1875291798516363</v>
      </c>
      <c r="N110" s="76">
        <v>335.5555555555556</v>
      </c>
      <c r="O110" s="2">
        <v>6.24</v>
      </c>
      <c r="P110" s="39">
        <f t="shared" si="7"/>
        <v>2.093866666666667</v>
      </c>
      <c r="Q110" s="36">
        <f t="shared" si="15"/>
        <v>0.57460288461538456</v>
      </c>
      <c r="R110" s="26">
        <v>360</v>
      </c>
      <c r="S110" s="2">
        <v>1700</v>
      </c>
      <c r="X110" s="2" t="s">
        <v>156</v>
      </c>
    </row>
    <row r="111" spans="1:25" x14ac:dyDescent="0.3">
      <c r="A111" s="160"/>
      <c r="B111" s="77">
        <v>15</v>
      </c>
      <c r="C111" s="159"/>
      <c r="D111" s="2" t="s">
        <v>145</v>
      </c>
      <c r="E111" s="34">
        <v>100</v>
      </c>
      <c r="F111" s="5">
        <v>1.5</v>
      </c>
      <c r="L111" s="97">
        <f t="shared" si="6"/>
        <v>0</v>
      </c>
      <c r="M111" s="64">
        <v>5.18</v>
      </c>
      <c r="N111" s="66">
        <v>377</v>
      </c>
      <c r="O111" s="2">
        <v>5.84</v>
      </c>
      <c r="P111" s="39">
        <f t="shared" si="7"/>
        <v>2.2016799999999996</v>
      </c>
      <c r="Q111" s="36">
        <f t="shared" si="15"/>
        <v>0.61485164224890265</v>
      </c>
      <c r="R111" s="26">
        <v>360</v>
      </c>
      <c r="S111" s="2">
        <v>1700</v>
      </c>
      <c r="X111" s="2" t="s">
        <v>156</v>
      </c>
    </row>
    <row r="112" spans="1:25" x14ac:dyDescent="0.3">
      <c r="A112" s="160"/>
      <c r="B112" s="77">
        <v>15</v>
      </c>
      <c r="C112" s="157" t="s">
        <v>155</v>
      </c>
      <c r="D112" s="2" t="s">
        <v>147</v>
      </c>
      <c r="E112" s="34">
        <v>100</v>
      </c>
      <c r="F112" s="5">
        <v>1.5</v>
      </c>
      <c r="L112" s="97">
        <f t="shared" si="6"/>
        <v>0</v>
      </c>
      <c r="M112" s="64">
        <v>4.5999999999999996</v>
      </c>
      <c r="N112" s="66">
        <v>407</v>
      </c>
      <c r="O112" s="2">
        <v>6.44</v>
      </c>
      <c r="P112" s="39">
        <f t="shared" si="7"/>
        <v>2.6210800000000005</v>
      </c>
      <c r="Q112" s="36">
        <f t="shared" si="15"/>
        <v>0.62786929516608159</v>
      </c>
      <c r="X112" s="2" t="s">
        <v>156</v>
      </c>
      <c r="Y112" s="2" t="s">
        <v>36</v>
      </c>
    </row>
    <row r="113" spans="1:25" x14ac:dyDescent="0.3">
      <c r="A113" s="160"/>
      <c r="B113" s="77">
        <v>15</v>
      </c>
      <c r="C113" s="158"/>
      <c r="D113" s="2" t="s">
        <v>148</v>
      </c>
      <c r="E113" s="34">
        <v>150</v>
      </c>
      <c r="F113" s="5">
        <v>1.5</v>
      </c>
      <c r="L113" s="97">
        <f t="shared" si="6"/>
        <v>0</v>
      </c>
      <c r="M113" s="64">
        <v>4.5999999999999996</v>
      </c>
      <c r="N113" s="66">
        <v>353</v>
      </c>
      <c r="O113" s="2">
        <v>7.08</v>
      </c>
      <c r="P113" s="39">
        <f t="shared" si="7"/>
        <v>2.4992400000000004</v>
      </c>
      <c r="Q113" s="36">
        <f t="shared" si="15"/>
        <v>0.57111274871039064</v>
      </c>
      <c r="X113" s="2" t="s">
        <v>156</v>
      </c>
      <c r="Y113" s="2" t="s">
        <v>36</v>
      </c>
    </row>
    <row r="114" spans="1:25" x14ac:dyDescent="0.3">
      <c r="A114" s="160"/>
      <c r="B114" s="77">
        <v>15</v>
      </c>
      <c r="C114" s="158"/>
      <c r="D114" s="2" t="s">
        <v>149</v>
      </c>
      <c r="E114" s="34">
        <v>150</v>
      </c>
      <c r="F114" s="5">
        <v>1.5</v>
      </c>
      <c r="L114" s="97">
        <f t="shared" si="6"/>
        <v>0</v>
      </c>
      <c r="M114" s="64">
        <v>4.5999999999999996</v>
      </c>
      <c r="N114" s="65">
        <v>276</v>
      </c>
      <c r="O114" s="2">
        <v>5.28</v>
      </c>
      <c r="P114" s="39">
        <f t="shared" si="7"/>
        <v>1.4572799999999999</v>
      </c>
      <c r="Q114" s="36">
        <f t="shared" si="15"/>
        <v>0.76581027667984192</v>
      </c>
      <c r="X114" s="2" t="s">
        <v>156</v>
      </c>
      <c r="Y114" s="2" t="s">
        <v>36</v>
      </c>
    </row>
    <row r="115" spans="1:25" x14ac:dyDescent="0.3">
      <c r="A115" s="160"/>
      <c r="B115" s="77">
        <v>15</v>
      </c>
      <c r="C115" s="158"/>
      <c r="D115" s="2" t="s">
        <v>150</v>
      </c>
      <c r="E115" s="34">
        <v>150</v>
      </c>
      <c r="F115" s="5">
        <v>1.5</v>
      </c>
      <c r="L115" s="97">
        <f t="shared" si="6"/>
        <v>0</v>
      </c>
      <c r="M115" s="64">
        <v>4.5999999999999996</v>
      </c>
      <c r="N115" s="65">
        <v>271</v>
      </c>
      <c r="O115" s="2">
        <v>6.56</v>
      </c>
      <c r="P115" s="39">
        <f t="shared" si="7"/>
        <v>1.77776</v>
      </c>
      <c r="Q115" s="36">
        <f t="shared" si="15"/>
        <v>0.61638388123011667</v>
      </c>
      <c r="X115" s="2" t="s">
        <v>156</v>
      </c>
      <c r="Y115" s="2" t="s">
        <v>36</v>
      </c>
    </row>
    <row r="116" spans="1:25" x14ac:dyDescent="0.3">
      <c r="A116" s="161"/>
      <c r="B116" s="77">
        <v>15</v>
      </c>
      <c r="C116" s="159"/>
      <c r="D116" s="2" t="s">
        <v>151</v>
      </c>
      <c r="E116" s="34">
        <v>100</v>
      </c>
      <c r="F116" s="5">
        <v>1.5</v>
      </c>
      <c r="G116" s="21">
        <v>230</v>
      </c>
      <c r="H116" s="2">
        <v>4.49</v>
      </c>
      <c r="I116" s="47">
        <v>193</v>
      </c>
      <c r="J116" s="2">
        <v>5.01</v>
      </c>
      <c r="K116" s="39">
        <f t="shared" si="14"/>
        <v>0.96692999999999996</v>
      </c>
      <c r="L116" s="97">
        <f t="shared" si="6"/>
        <v>1.4503949999999999</v>
      </c>
      <c r="M116" s="64">
        <v>4.62</v>
      </c>
      <c r="N116" s="65">
        <v>312</v>
      </c>
      <c r="O116" s="2">
        <v>5.72</v>
      </c>
      <c r="P116" s="39">
        <f t="shared" si="7"/>
        <v>1.7846399999999998</v>
      </c>
      <c r="Q116" s="36">
        <f t="shared" si="15"/>
        <v>0.70384161293252212</v>
      </c>
      <c r="R116" s="21">
        <v>370</v>
      </c>
      <c r="S116" s="2">
        <v>4900</v>
      </c>
      <c r="V116" s="21">
        <v>50</v>
      </c>
      <c r="W116" s="2">
        <f>R116-G116</f>
        <v>140</v>
      </c>
      <c r="X116" s="2" t="s">
        <v>156</v>
      </c>
      <c r="Y116" s="2" t="s">
        <v>157</v>
      </c>
    </row>
    <row r="117" spans="1:25" x14ac:dyDescent="0.3">
      <c r="A117" s="126"/>
      <c r="B117" s="124"/>
      <c r="C117" s="125"/>
      <c r="E117" s="129"/>
      <c r="G117" s="21"/>
      <c r="L117" s="97">
        <f t="shared" si="6"/>
        <v>0</v>
      </c>
      <c r="M117" s="64"/>
      <c r="N117" s="65"/>
      <c r="Q117" s="36"/>
      <c r="R117" s="21"/>
      <c r="V117" s="21"/>
    </row>
    <row r="118" spans="1:25" x14ac:dyDescent="0.3">
      <c r="A118" s="126"/>
      <c r="B118" s="124"/>
      <c r="C118" s="125"/>
      <c r="E118" s="129"/>
      <c r="G118" s="21"/>
      <c r="L118" s="97">
        <f t="shared" si="6"/>
        <v>0</v>
      </c>
      <c r="M118" s="64"/>
      <c r="N118" s="65"/>
      <c r="Q118" s="36"/>
      <c r="R118" s="21"/>
      <c r="V118" s="21"/>
    </row>
    <row r="119" spans="1:25" x14ac:dyDescent="0.3">
      <c r="A119" s="178" t="s">
        <v>165</v>
      </c>
      <c r="B119" s="77">
        <v>18</v>
      </c>
      <c r="C119" s="157" t="s">
        <v>166</v>
      </c>
      <c r="D119" s="2" t="s">
        <v>159</v>
      </c>
      <c r="E119" s="34">
        <v>150</v>
      </c>
      <c r="F119" s="5">
        <v>1.5</v>
      </c>
      <c r="G119" s="67"/>
      <c r="K119" s="39">
        <f t="shared" si="14"/>
        <v>0</v>
      </c>
      <c r="L119" s="97">
        <f t="shared" si="6"/>
        <v>0</v>
      </c>
      <c r="M119" s="64">
        <v>6.3</v>
      </c>
      <c r="N119" s="79">
        <v>960</v>
      </c>
      <c r="O119" s="2">
        <v>6.35</v>
      </c>
      <c r="P119" s="39">
        <f t="shared" si="7"/>
        <v>6.0960000000000001</v>
      </c>
      <c r="Q119" s="36">
        <f t="shared" si="15"/>
        <v>0.55793025871766033</v>
      </c>
      <c r="R119" s="67"/>
      <c r="S119" s="67"/>
      <c r="T119" s="67"/>
      <c r="U119" s="70"/>
      <c r="V119" s="67"/>
      <c r="X119" s="2" t="s">
        <v>156</v>
      </c>
    </row>
    <row r="120" spans="1:25" x14ac:dyDescent="0.3">
      <c r="A120" s="178"/>
      <c r="B120" s="77">
        <v>18</v>
      </c>
      <c r="C120" s="158"/>
      <c r="D120" s="2" t="s">
        <v>158</v>
      </c>
      <c r="E120" s="34">
        <v>150</v>
      </c>
      <c r="F120" s="5">
        <v>1.5</v>
      </c>
      <c r="G120" s="67">
        <v>196</v>
      </c>
      <c r="H120" s="2">
        <v>5.9</v>
      </c>
      <c r="I120" s="47">
        <f>266*100/E120/F120</f>
        <v>118.22222222222223</v>
      </c>
      <c r="J120" s="2">
        <v>4.62</v>
      </c>
      <c r="K120" s="39">
        <f t="shared" si="14"/>
        <v>0.54618666666666671</v>
      </c>
      <c r="L120" s="97">
        <f t="shared" si="6"/>
        <v>1.2289200000000002</v>
      </c>
      <c r="M120" s="64">
        <v>6.35</v>
      </c>
      <c r="N120" s="79">
        <v>924</v>
      </c>
      <c r="O120" s="2">
        <v>6.35</v>
      </c>
      <c r="P120" s="39">
        <f t="shared" si="7"/>
        <v>5.8673999999999999</v>
      </c>
      <c r="Q120" s="36">
        <f t="shared" si="15"/>
        <v>0.55353710707421422</v>
      </c>
      <c r="R120" s="67">
        <v>324</v>
      </c>
      <c r="S120" s="67">
        <v>3400</v>
      </c>
      <c r="T120" s="67"/>
      <c r="U120" s="70"/>
      <c r="V120" s="67">
        <v>40</v>
      </c>
      <c r="X120" s="2" t="s">
        <v>156</v>
      </c>
    </row>
    <row r="121" spans="1:25" x14ac:dyDescent="0.3">
      <c r="A121" s="178"/>
      <c r="B121" s="77">
        <v>18</v>
      </c>
      <c r="C121" s="159"/>
      <c r="D121" s="2" t="s">
        <v>167</v>
      </c>
      <c r="E121" s="34">
        <v>100</v>
      </c>
      <c r="F121" s="5">
        <v>1.5</v>
      </c>
      <c r="G121" s="67">
        <v>196</v>
      </c>
      <c r="H121" s="2">
        <v>5.9</v>
      </c>
      <c r="I121" s="47">
        <f>235*100/E121/F121</f>
        <v>156.66666666666666</v>
      </c>
      <c r="J121" s="2">
        <v>4.74</v>
      </c>
      <c r="K121" s="39">
        <f t="shared" si="14"/>
        <v>0.74260000000000004</v>
      </c>
      <c r="L121" s="97">
        <f t="shared" si="6"/>
        <v>1.1139000000000001</v>
      </c>
      <c r="M121" s="64">
        <v>6.35</v>
      </c>
      <c r="N121" s="79">
        <f>2260/1.5</f>
        <v>1506.6666666666667</v>
      </c>
      <c r="O121" s="2">
        <v>10.6</v>
      </c>
      <c r="P121" s="39">
        <f t="shared" si="7"/>
        <v>15.970666666666666</v>
      </c>
      <c r="Q121" s="36">
        <f t="shared" si="15"/>
        <v>0.33160005942653398</v>
      </c>
      <c r="R121" s="67">
        <v>310</v>
      </c>
      <c r="S121" s="67">
        <f>3460/1.5</f>
        <v>2306.6666666666665</v>
      </c>
      <c r="T121" s="67"/>
      <c r="U121" s="70"/>
      <c r="V121" s="67"/>
    </row>
    <row r="122" spans="1:25" x14ac:dyDescent="0.3">
      <c r="A122" s="178"/>
      <c r="B122" s="77">
        <v>18</v>
      </c>
      <c r="C122" s="157" t="s">
        <v>169</v>
      </c>
      <c r="D122" s="2" t="s">
        <v>170</v>
      </c>
      <c r="E122" s="34">
        <v>100</v>
      </c>
      <c r="F122" s="5">
        <v>1.6</v>
      </c>
      <c r="G122" s="67"/>
      <c r="K122" s="39">
        <f t="shared" si="14"/>
        <v>0</v>
      </c>
      <c r="L122" s="97">
        <f t="shared" si="6"/>
        <v>0</v>
      </c>
      <c r="M122" s="64">
        <v>6.7</v>
      </c>
      <c r="N122" s="79">
        <f>2000/1.6</f>
        <v>1250</v>
      </c>
      <c r="O122" s="2">
        <v>9.84</v>
      </c>
      <c r="P122" s="39">
        <f t="shared" si="7"/>
        <v>12.3</v>
      </c>
      <c r="Q122" s="36">
        <f t="shared" si="15"/>
        <v>0.33855114670549691</v>
      </c>
      <c r="R122" s="67"/>
      <c r="S122" s="67"/>
      <c r="T122" s="67"/>
      <c r="U122" s="70"/>
      <c r="V122" s="67"/>
    </row>
    <row r="123" spans="1:25" x14ac:dyDescent="0.3">
      <c r="A123" s="178"/>
      <c r="B123" s="77">
        <v>18</v>
      </c>
      <c r="C123" s="158"/>
      <c r="D123" s="2" t="s">
        <v>171</v>
      </c>
      <c r="E123" s="34">
        <v>100</v>
      </c>
      <c r="F123" s="5">
        <v>1.6</v>
      </c>
      <c r="G123" s="67"/>
      <c r="K123" s="39">
        <f t="shared" si="14"/>
        <v>0</v>
      </c>
      <c r="L123" s="97">
        <f t="shared" si="6"/>
        <v>0</v>
      </c>
      <c r="M123" s="64">
        <v>6.7</v>
      </c>
      <c r="N123" s="79">
        <f>2000/1.6</f>
        <v>1250</v>
      </c>
      <c r="O123" s="2">
        <v>9.94</v>
      </c>
      <c r="P123" s="39">
        <f t="shared" si="7"/>
        <v>12.425000000000001</v>
      </c>
      <c r="Q123" s="36">
        <f t="shared" si="15"/>
        <v>0.33514519955554223</v>
      </c>
      <c r="R123" s="67"/>
      <c r="S123" s="67"/>
      <c r="T123" s="67"/>
      <c r="U123" s="70"/>
      <c r="V123" s="67"/>
    </row>
    <row r="124" spans="1:25" x14ac:dyDescent="0.3">
      <c r="A124" s="178"/>
      <c r="B124" s="77">
        <v>18</v>
      </c>
      <c r="C124" s="158"/>
      <c r="D124" s="2" t="s">
        <v>172</v>
      </c>
      <c r="E124" s="34">
        <v>100</v>
      </c>
      <c r="F124" s="5">
        <v>1.6</v>
      </c>
      <c r="G124" s="67"/>
      <c r="K124" s="39">
        <f t="shared" si="14"/>
        <v>0</v>
      </c>
      <c r="L124" s="97">
        <f t="shared" si="6"/>
        <v>0</v>
      </c>
      <c r="M124" s="64">
        <v>6.7</v>
      </c>
      <c r="N124" s="79">
        <f>2460/1.6</f>
        <v>1537.5</v>
      </c>
      <c r="O124" s="2">
        <v>12.2</v>
      </c>
      <c r="P124" s="39">
        <f t="shared" si="7"/>
        <v>18.7575</v>
      </c>
      <c r="Q124" s="36">
        <f t="shared" si="15"/>
        <v>0.27306092488377781</v>
      </c>
      <c r="R124" s="67"/>
      <c r="S124" s="67"/>
      <c r="T124" s="67"/>
      <c r="U124" s="70"/>
      <c r="V124" s="67"/>
    </row>
    <row r="125" spans="1:25" x14ac:dyDescent="0.3">
      <c r="A125" s="178"/>
      <c r="B125" s="77">
        <v>18</v>
      </c>
      <c r="C125" s="159"/>
      <c r="D125" s="2" t="s">
        <v>168</v>
      </c>
      <c r="E125" s="34">
        <v>100</v>
      </c>
      <c r="F125" s="5">
        <v>1.6</v>
      </c>
      <c r="G125" s="67">
        <v>206</v>
      </c>
      <c r="H125" s="2">
        <v>6.35</v>
      </c>
      <c r="I125" s="47">
        <f>231/1.6</f>
        <v>144.375</v>
      </c>
      <c r="J125" s="2">
        <v>4.82</v>
      </c>
      <c r="K125" s="39">
        <f t="shared" si="14"/>
        <v>0.69588749999999999</v>
      </c>
      <c r="L125" s="97">
        <f t="shared" si="6"/>
        <v>1.1134200000000001</v>
      </c>
      <c r="M125" s="80">
        <v>6.7</v>
      </c>
      <c r="N125" s="79">
        <v>1000</v>
      </c>
      <c r="O125" s="2">
        <v>8.9600000000000009</v>
      </c>
      <c r="P125" s="39">
        <f t="shared" si="7"/>
        <v>8.9600000000000009</v>
      </c>
      <c r="Q125" s="36">
        <f t="shared" si="15"/>
        <v>0.37180170575692956</v>
      </c>
      <c r="R125" s="67">
        <v>310</v>
      </c>
      <c r="S125" s="67">
        <v>1700</v>
      </c>
      <c r="T125" s="67"/>
      <c r="U125" s="70"/>
      <c r="V125" s="67">
        <v>41</v>
      </c>
      <c r="X125" s="2" t="s">
        <v>160</v>
      </c>
    </row>
    <row r="126" spans="1:25" ht="14.4" customHeight="1" x14ac:dyDescent="0.3">
      <c r="A126" s="157" t="s">
        <v>173</v>
      </c>
      <c r="B126" s="77">
        <v>12</v>
      </c>
      <c r="C126" s="157" t="s">
        <v>174</v>
      </c>
      <c r="D126" s="2" t="s">
        <v>175</v>
      </c>
      <c r="E126" s="34">
        <v>100</v>
      </c>
      <c r="F126" s="5">
        <v>2</v>
      </c>
      <c r="G126" s="67"/>
      <c r="K126" s="39">
        <f t="shared" si="14"/>
        <v>0</v>
      </c>
      <c r="L126" s="97">
        <f t="shared" si="6"/>
        <v>0</v>
      </c>
      <c r="M126" s="64">
        <v>4.75</v>
      </c>
      <c r="N126" s="66">
        <v>320</v>
      </c>
      <c r="O126" s="2">
        <v>4.9000000000000004</v>
      </c>
      <c r="P126" s="39">
        <f t="shared" si="7"/>
        <v>1.5680000000000001</v>
      </c>
      <c r="Q126" s="36">
        <f t="shared" si="15"/>
        <v>0.63931256713211593</v>
      </c>
      <c r="R126" s="67"/>
      <c r="S126" s="67"/>
      <c r="T126" s="67"/>
      <c r="U126" s="70"/>
      <c r="V126" s="67"/>
    </row>
    <row r="127" spans="1:25" x14ac:dyDescent="0.3">
      <c r="A127" s="160"/>
      <c r="B127" s="77">
        <v>12</v>
      </c>
      <c r="C127" s="158"/>
      <c r="D127" s="2" t="s">
        <v>176</v>
      </c>
      <c r="E127" s="34">
        <v>100</v>
      </c>
      <c r="F127" s="5">
        <v>2</v>
      </c>
      <c r="G127" s="67"/>
      <c r="K127" s="39">
        <f t="shared" si="14"/>
        <v>0</v>
      </c>
      <c r="L127" s="97">
        <f t="shared" si="6"/>
        <v>0</v>
      </c>
      <c r="M127" s="64">
        <v>4.75</v>
      </c>
      <c r="N127" s="66">
        <v>308</v>
      </c>
      <c r="O127" s="2">
        <v>4.9000000000000004</v>
      </c>
      <c r="P127" s="39">
        <f t="shared" si="7"/>
        <v>1.5092000000000001</v>
      </c>
      <c r="Q127" s="36">
        <f t="shared" si="15"/>
        <v>0.63931256713211593</v>
      </c>
      <c r="R127" s="67"/>
      <c r="S127" s="67"/>
      <c r="T127" s="67"/>
      <c r="U127" s="70"/>
      <c r="V127" s="67"/>
    </row>
    <row r="128" spans="1:25" x14ac:dyDescent="0.3">
      <c r="A128" s="160"/>
      <c r="B128" s="77">
        <v>12</v>
      </c>
      <c r="C128" s="158"/>
      <c r="D128" s="2" t="s">
        <v>177</v>
      </c>
      <c r="E128" s="34">
        <v>150</v>
      </c>
      <c r="F128" s="5">
        <v>2</v>
      </c>
      <c r="G128" s="67"/>
      <c r="K128" s="39">
        <f t="shared" si="14"/>
        <v>0</v>
      </c>
      <c r="L128" s="97">
        <f t="shared" si="6"/>
        <v>0</v>
      </c>
      <c r="M128" s="64">
        <v>4.75</v>
      </c>
      <c r="N128" s="66">
        <v>302</v>
      </c>
      <c r="O128" s="2">
        <v>5.3</v>
      </c>
      <c r="P128" s="39">
        <f t="shared" si="7"/>
        <v>1.6005999999999998</v>
      </c>
      <c r="Q128" s="36">
        <f t="shared" si="15"/>
        <v>0.5910625620655412</v>
      </c>
      <c r="R128" s="67"/>
      <c r="S128" s="67"/>
      <c r="T128" s="67"/>
      <c r="U128" s="70"/>
      <c r="V128" s="67"/>
    </row>
    <row r="129" spans="1:22" x14ac:dyDescent="0.3">
      <c r="A129" s="160"/>
      <c r="B129" s="77">
        <v>12</v>
      </c>
      <c r="C129" s="158"/>
      <c r="D129" s="2" t="s">
        <v>178</v>
      </c>
      <c r="E129" s="34">
        <v>150</v>
      </c>
      <c r="F129" s="5">
        <v>2</v>
      </c>
      <c r="G129" s="67"/>
      <c r="K129" s="39">
        <f t="shared" si="14"/>
        <v>0</v>
      </c>
      <c r="L129" s="97">
        <f t="shared" si="6"/>
        <v>0</v>
      </c>
      <c r="M129" s="64">
        <v>4.75</v>
      </c>
      <c r="N129" s="66">
        <v>290</v>
      </c>
      <c r="O129" s="2">
        <v>6.3</v>
      </c>
      <c r="P129" s="39">
        <f t="shared" si="7"/>
        <v>1.827</v>
      </c>
      <c r="Q129" s="36">
        <f t="shared" si="15"/>
        <v>0.49724310776942354</v>
      </c>
      <c r="R129" s="67"/>
      <c r="S129" s="67"/>
      <c r="T129" s="67"/>
      <c r="U129" s="70"/>
      <c r="V129" s="67"/>
    </row>
    <row r="130" spans="1:22" x14ac:dyDescent="0.3">
      <c r="A130" s="160"/>
      <c r="B130" s="77">
        <v>12</v>
      </c>
      <c r="C130" s="158"/>
      <c r="D130" s="2" t="s">
        <v>179</v>
      </c>
      <c r="E130" s="34">
        <v>150</v>
      </c>
      <c r="F130" s="5">
        <v>2</v>
      </c>
      <c r="G130" s="67"/>
      <c r="K130" s="39">
        <f t="shared" si="14"/>
        <v>0</v>
      </c>
      <c r="L130" s="97">
        <f t="shared" si="6"/>
        <v>0</v>
      </c>
      <c r="M130" s="64">
        <v>4.75</v>
      </c>
      <c r="N130" s="66">
        <v>317</v>
      </c>
      <c r="O130" s="2">
        <v>6</v>
      </c>
      <c r="P130" s="39">
        <f t="shared" si="7"/>
        <v>1.9019999999999999</v>
      </c>
      <c r="Q130" s="36">
        <f t="shared" si="15"/>
        <v>0.52210526315789474</v>
      </c>
      <c r="R130" s="67"/>
      <c r="S130" s="67"/>
      <c r="T130" s="67"/>
      <c r="U130" s="70"/>
      <c r="V130" s="67"/>
    </row>
    <row r="131" spans="1:22" x14ac:dyDescent="0.3">
      <c r="A131" s="160"/>
      <c r="B131" s="77">
        <v>12</v>
      </c>
      <c r="C131" s="158"/>
      <c r="D131" s="2" t="s">
        <v>180</v>
      </c>
      <c r="E131" s="34">
        <v>100</v>
      </c>
      <c r="F131" s="5">
        <v>2</v>
      </c>
      <c r="G131" s="67"/>
      <c r="K131" s="39">
        <f t="shared" si="14"/>
        <v>0</v>
      </c>
      <c r="L131" s="97">
        <f t="shared" si="6"/>
        <v>0</v>
      </c>
      <c r="M131" s="64">
        <v>4.75</v>
      </c>
      <c r="N131" s="66">
        <v>315</v>
      </c>
      <c r="O131" s="2">
        <v>5.4</v>
      </c>
      <c r="P131" s="39">
        <f t="shared" si="7"/>
        <v>1.7010000000000001</v>
      </c>
      <c r="Q131" s="36">
        <f t="shared" si="15"/>
        <v>0.58011695906432736</v>
      </c>
      <c r="R131" s="67"/>
      <c r="S131" s="67"/>
      <c r="T131" s="67"/>
      <c r="U131" s="70"/>
      <c r="V131" s="67"/>
    </row>
    <row r="132" spans="1:22" ht="14.4" customHeight="1" x14ac:dyDescent="0.3">
      <c r="A132" s="160"/>
      <c r="B132" s="77">
        <v>12</v>
      </c>
      <c r="C132" s="159"/>
      <c r="D132" s="2" t="s">
        <v>181</v>
      </c>
      <c r="E132" s="34">
        <v>100</v>
      </c>
      <c r="F132" s="5">
        <v>2</v>
      </c>
      <c r="G132" s="21">
        <v>241</v>
      </c>
      <c r="H132" s="2">
        <v>4.75</v>
      </c>
      <c r="I132" s="47">
        <v>205</v>
      </c>
      <c r="J132" s="2">
        <v>3.86</v>
      </c>
      <c r="K132" s="39">
        <f t="shared" si="14"/>
        <v>0.7913</v>
      </c>
      <c r="L132" s="97">
        <f t="shared" si="6"/>
        <v>1.5826</v>
      </c>
      <c r="M132" s="64">
        <v>4.75</v>
      </c>
      <c r="N132" s="66">
        <v>293</v>
      </c>
      <c r="O132" s="2">
        <v>5.24</v>
      </c>
      <c r="P132" s="39">
        <f t="shared" si="7"/>
        <v>1.5353200000000002</v>
      </c>
      <c r="Q132" s="36">
        <f t="shared" si="15"/>
        <v>0.59783045399758938</v>
      </c>
      <c r="R132" s="67">
        <v>359</v>
      </c>
      <c r="S132" s="67">
        <v>1750</v>
      </c>
      <c r="T132" s="67"/>
      <c r="U132" s="70"/>
      <c r="V132" s="67"/>
    </row>
    <row r="133" spans="1:22" x14ac:dyDescent="0.3">
      <c r="A133" s="160"/>
      <c r="B133" s="77">
        <v>12</v>
      </c>
      <c r="C133" s="157" t="s">
        <v>182</v>
      </c>
      <c r="D133" s="2" t="s">
        <v>161</v>
      </c>
      <c r="E133" s="34">
        <v>100</v>
      </c>
      <c r="F133" s="5">
        <v>2</v>
      </c>
      <c r="G133" s="67"/>
      <c r="K133" s="39">
        <f t="shared" si="14"/>
        <v>0</v>
      </c>
      <c r="L133" s="97">
        <f t="shared" si="6"/>
        <v>0</v>
      </c>
      <c r="M133" s="64">
        <v>4.53</v>
      </c>
      <c r="N133" s="66">
        <v>343</v>
      </c>
      <c r="O133" s="2">
        <v>5.0999999999999996</v>
      </c>
      <c r="P133" s="39">
        <f t="shared" si="7"/>
        <v>1.7492999999999999</v>
      </c>
      <c r="Q133" s="36">
        <f t="shared" si="15"/>
        <v>0.64407219841579022</v>
      </c>
      <c r="R133" s="67"/>
      <c r="S133" s="67"/>
      <c r="T133" s="67"/>
      <c r="U133" s="70"/>
      <c r="V133" s="67"/>
    </row>
    <row r="134" spans="1:22" x14ac:dyDescent="0.3">
      <c r="A134" s="160"/>
      <c r="B134" s="77">
        <v>12</v>
      </c>
      <c r="C134" s="158"/>
      <c r="D134" s="2" t="s">
        <v>162</v>
      </c>
      <c r="E134" s="34">
        <v>100</v>
      </c>
      <c r="F134" s="5">
        <v>2</v>
      </c>
      <c r="G134" s="21">
        <v>242</v>
      </c>
      <c r="H134" s="2">
        <v>4.4800000000000004</v>
      </c>
      <c r="I134" s="47">
        <v>290</v>
      </c>
      <c r="J134" s="2">
        <v>4.32</v>
      </c>
      <c r="K134" s="39">
        <f t="shared" si="14"/>
        <v>1.2528000000000001</v>
      </c>
      <c r="L134" s="97">
        <f t="shared" si="6"/>
        <v>2.5056000000000003</v>
      </c>
      <c r="M134" s="64">
        <v>4.53</v>
      </c>
      <c r="N134" s="74">
        <v>295</v>
      </c>
      <c r="O134" s="2">
        <v>4.8</v>
      </c>
      <c r="P134" s="39">
        <f t="shared" si="7"/>
        <v>1.4159999999999999</v>
      </c>
      <c r="Q134" s="36">
        <f t="shared" si="15"/>
        <v>0.6843267108167771</v>
      </c>
      <c r="R134" s="21">
        <v>376</v>
      </c>
      <c r="S134" s="67">
        <v>3900</v>
      </c>
      <c r="T134" s="67"/>
      <c r="U134" s="70"/>
      <c r="V134" s="67"/>
    </row>
    <row r="135" spans="1:22" x14ac:dyDescent="0.3">
      <c r="A135" s="160"/>
      <c r="B135" s="77">
        <v>12</v>
      </c>
      <c r="C135" s="158"/>
      <c r="D135" s="2" t="s">
        <v>183</v>
      </c>
      <c r="E135" s="34">
        <v>150</v>
      </c>
      <c r="F135" s="5">
        <v>2</v>
      </c>
      <c r="G135" s="10"/>
      <c r="H135" s="10"/>
      <c r="I135" s="46"/>
      <c r="J135" s="10"/>
      <c r="K135" s="39">
        <f t="shared" si="14"/>
        <v>0</v>
      </c>
      <c r="L135" s="97">
        <f t="shared" ref="L135:L198" si="17">I135*E135*F135/100*J135/1000</f>
        <v>0</v>
      </c>
      <c r="M135" s="64">
        <v>4.53</v>
      </c>
      <c r="N135" s="81">
        <v>287</v>
      </c>
      <c r="O135" s="10">
        <v>5.5</v>
      </c>
      <c r="P135" s="39">
        <f t="shared" si="7"/>
        <v>1.5785</v>
      </c>
      <c r="Q135" s="36">
        <f t="shared" si="15"/>
        <v>0.59723058398555084</v>
      </c>
      <c r="R135" s="10"/>
      <c r="S135" s="67"/>
      <c r="T135" s="67"/>
      <c r="U135" s="70"/>
      <c r="V135" s="67"/>
    </row>
    <row r="136" spans="1:22" x14ac:dyDescent="0.3">
      <c r="A136" s="160"/>
      <c r="B136" s="77">
        <v>12</v>
      </c>
      <c r="C136" s="158"/>
      <c r="D136" s="2" t="s">
        <v>184</v>
      </c>
      <c r="E136" s="34">
        <v>150</v>
      </c>
      <c r="F136" s="5">
        <v>2</v>
      </c>
      <c r="G136" s="10"/>
      <c r="H136" s="10"/>
      <c r="I136" s="46"/>
      <c r="J136" s="10"/>
      <c r="K136" s="39">
        <f t="shared" si="14"/>
        <v>0</v>
      </c>
      <c r="L136" s="97">
        <f t="shared" si="17"/>
        <v>0</v>
      </c>
      <c r="M136" s="64">
        <v>4.53</v>
      </c>
      <c r="N136" s="81">
        <v>300</v>
      </c>
      <c r="O136" s="10">
        <v>5.5</v>
      </c>
      <c r="P136" s="39">
        <f t="shared" si="7"/>
        <v>1.65</v>
      </c>
      <c r="Q136" s="36">
        <f t="shared" si="15"/>
        <v>0.59723058398555084</v>
      </c>
      <c r="R136" s="10"/>
      <c r="S136" s="67"/>
      <c r="T136" s="67"/>
      <c r="U136" s="70"/>
      <c r="V136" s="67"/>
    </row>
    <row r="137" spans="1:22" x14ac:dyDescent="0.3">
      <c r="A137" s="160"/>
      <c r="B137" s="77">
        <v>12</v>
      </c>
      <c r="C137" s="158"/>
      <c r="D137" s="2" t="s">
        <v>185</v>
      </c>
      <c r="E137" s="34">
        <v>150</v>
      </c>
      <c r="F137" s="5">
        <v>1.5</v>
      </c>
      <c r="G137" s="10"/>
      <c r="H137" s="10"/>
      <c r="I137" s="46"/>
      <c r="J137" s="10"/>
      <c r="K137" s="39">
        <f t="shared" si="14"/>
        <v>0</v>
      </c>
      <c r="L137" s="97">
        <f t="shared" si="17"/>
        <v>0</v>
      </c>
      <c r="M137" s="64">
        <v>4.53</v>
      </c>
      <c r="N137" s="74">
        <v>278</v>
      </c>
      <c r="O137" s="10">
        <v>5.6</v>
      </c>
      <c r="P137" s="39">
        <f t="shared" si="7"/>
        <v>1.5568</v>
      </c>
      <c r="Q137" s="36">
        <f t="shared" si="15"/>
        <v>0.58656575212866602</v>
      </c>
      <c r="R137" s="10">
        <v>340</v>
      </c>
      <c r="S137" s="67">
        <f>1660*100/150/1.5</f>
        <v>737.77777777777783</v>
      </c>
      <c r="T137" s="67"/>
      <c r="U137" s="70"/>
      <c r="V137" s="67"/>
    </row>
    <row r="138" spans="1:22" x14ac:dyDescent="0.3">
      <c r="A138" s="161"/>
      <c r="B138" s="77">
        <v>12</v>
      </c>
      <c r="C138" s="159"/>
      <c r="D138" s="2" t="s">
        <v>186</v>
      </c>
      <c r="E138" s="34">
        <v>150</v>
      </c>
      <c r="F138" s="5">
        <v>1.5</v>
      </c>
      <c r="G138" s="10"/>
      <c r="H138" s="10"/>
      <c r="I138" s="46"/>
      <c r="J138" s="10"/>
      <c r="K138" s="39">
        <f t="shared" si="14"/>
        <v>0</v>
      </c>
      <c r="L138" s="97">
        <f t="shared" si="17"/>
        <v>0</v>
      </c>
      <c r="M138" s="64">
        <v>4.53</v>
      </c>
      <c r="N138" s="81">
        <v>284</v>
      </c>
      <c r="O138" s="10">
        <v>5</v>
      </c>
      <c r="P138" s="39">
        <f t="shared" si="7"/>
        <v>1.42</v>
      </c>
      <c r="Q138" s="36">
        <f t="shared" si="15"/>
        <v>0.65695364238410592</v>
      </c>
      <c r="R138" s="10">
        <v>350</v>
      </c>
      <c r="S138" s="67">
        <f>2260*100/150/1.5</f>
        <v>1004.4444444444445</v>
      </c>
      <c r="T138" s="67"/>
      <c r="U138" s="70"/>
      <c r="V138" s="67"/>
    </row>
    <row r="139" spans="1:22" x14ac:dyDescent="0.3">
      <c r="A139" s="157" t="s">
        <v>234</v>
      </c>
      <c r="B139" s="82">
        <v>10</v>
      </c>
      <c r="C139" s="167">
        <v>144</v>
      </c>
      <c r="D139" s="2" t="s">
        <v>187</v>
      </c>
      <c r="E139" s="34">
        <v>100</v>
      </c>
      <c r="F139" s="5">
        <v>2</v>
      </c>
      <c r="G139" s="21">
        <v>249</v>
      </c>
      <c r="H139" s="10">
        <v>4.6239999999999997</v>
      </c>
      <c r="I139" s="46">
        <v>253</v>
      </c>
      <c r="J139" s="10">
        <v>3.4</v>
      </c>
      <c r="K139" s="39">
        <f t="shared" si="14"/>
        <v>0.86019999999999996</v>
      </c>
      <c r="L139" s="97">
        <f t="shared" si="17"/>
        <v>1.7203999999999999</v>
      </c>
      <c r="M139" s="64">
        <v>4.7</v>
      </c>
      <c r="N139" s="81">
        <v>290</v>
      </c>
      <c r="O139" s="10">
        <v>3.52</v>
      </c>
      <c r="P139" s="39">
        <f t="shared" si="7"/>
        <v>1.0207999999999999</v>
      </c>
      <c r="Q139" s="36">
        <f t="shared" si="15"/>
        <v>0.74951644100580261</v>
      </c>
      <c r="R139" s="10">
        <v>360</v>
      </c>
      <c r="S139" s="67"/>
      <c r="T139" s="67"/>
      <c r="U139" s="70"/>
      <c r="V139" s="67"/>
    </row>
    <row r="140" spans="1:22" x14ac:dyDescent="0.3">
      <c r="A140" s="160"/>
      <c r="B140" s="82">
        <v>10</v>
      </c>
      <c r="C140" s="158"/>
      <c r="D140" s="2" t="s">
        <v>188</v>
      </c>
      <c r="E140" s="34">
        <v>150</v>
      </c>
      <c r="F140" s="5">
        <v>2</v>
      </c>
      <c r="G140" s="10"/>
      <c r="H140" s="10"/>
      <c r="I140" s="46"/>
      <c r="J140" s="10"/>
      <c r="K140" s="39">
        <f t="shared" si="14"/>
        <v>0</v>
      </c>
      <c r="L140" s="97">
        <f t="shared" si="17"/>
        <v>0</v>
      </c>
      <c r="M140" s="64">
        <v>4.7</v>
      </c>
      <c r="N140" s="81">
        <v>303</v>
      </c>
      <c r="O140" s="10">
        <v>4.0999999999999996</v>
      </c>
      <c r="P140" s="39">
        <f t="shared" si="7"/>
        <v>1.2423</v>
      </c>
      <c r="Q140" s="36">
        <f t="shared" si="15"/>
        <v>0.64348728593668914</v>
      </c>
      <c r="R140" s="10"/>
      <c r="S140" s="67"/>
      <c r="T140" s="67"/>
      <c r="U140" s="70"/>
      <c r="V140" s="67"/>
    </row>
    <row r="141" spans="1:22" x14ac:dyDescent="0.3">
      <c r="A141" s="160"/>
      <c r="B141" s="82">
        <v>10</v>
      </c>
      <c r="C141" s="159"/>
      <c r="D141" s="2" t="s">
        <v>189</v>
      </c>
      <c r="E141" s="34">
        <v>100</v>
      </c>
      <c r="F141" s="5">
        <v>2</v>
      </c>
      <c r="G141" s="10">
        <v>247</v>
      </c>
      <c r="H141" s="10">
        <v>4.5999999999999996</v>
      </c>
      <c r="I141" s="46">
        <v>239</v>
      </c>
      <c r="J141" s="10">
        <v>3.38</v>
      </c>
      <c r="K141" s="39">
        <f t="shared" si="14"/>
        <v>0.80781999999999998</v>
      </c>
      <c r="L141" s="97">
        <f t="shared" si="17"/>
        <v>1.61564</v>
      </c>
      <c r="M141" s="64">
        <v>4.7</v>
      </c>
      <c r="N141" s="81">
        <v>288</v>
      </c>
      <c r="O141" s="10">
        <v>3.6</v>
      </c>
      <c r="P141" s="39">
        <f t="shared" si="7"/>
        <v>1.0367999999999999</v>
      </c>
      <c r="Q141" s="36">
        <f t="shared" si="15"/>
        <v>0.7328605200945626</v>
      </c>
      <c r="R141" s="21">
        <v>377</v>
      </c>
      <c r="S141" s="67">
        <v>3125</v>
      </c>
      <c r="T141" s="67"/>
      <c r="U141" s="70"/>
      <c r="V141" s="67"/>
    </row>
    <row r="142" spans="1:22" x14ac:dyDescent="0.3">
      <c r="A142" s="160"/>
      <c r="B142" s="85">
        <v>10</v>
      </c>
      <c r="C142" s="167">
        <v>145</v>
      </c>
      <c r="D142" s="2" t="s">
        <v>190</v>
      </c>
      <c r="E142" s="34">
        <v>150</v>
      </c>
      <c r="F142" s="5">
        <v>2</v>
      </c>
      <c r="G142" s="10"/>
      <c r="H142" s="10"/>
      <c r="I142" s="46"/>
      <c r="J142" s="10"/>
      <c r="K142" s="38"/>
      <c r="L142" s="97">
        <f t="shared" si="17"/>
        <v>0</v>
      </c>
      <c r="M142" s="64">
        <v>4.67</v>
      </c>
      <c r="N142" s="81">
        <v>333</v>
      </c>
      <c r="O142" s="10">
        <v>4.0999999999999996</v>
      </c>
      <c r="P142" s="39">
        <f t="shared" si="7"/>
        <v>1.3653</v>
      </c>
      <c r="Q142" s="36">
        <f t="shared" si="15"/>
        <v>0.64762103723820974</v>
      </c>
      <c r="R142" s="10"/>
      <c r="S142" s="67"/>
      <c r="T142" s="67"/>
      <c r="U142" s="70"/>
      <c r="V142" s="67"/>
    </row>
    <row r="143" spans="1:22" x14ac:dyDescent="0.3">
      <c r="A143" s="160"/>
      <c r="B143" s="85">
        <v>10</v>
      </c>
      <c r="C143" s="158"/>
      <c r="D143" s="2" t="s">
        <v>191</v>
      </c>
      <c r="E143" s="34">
        <v>100</v>
      </c>
      <c r="F143" s="5">
        <v>2</v>
      </c>
      <c r="G143" s="10"/>
      <c r="H143" s="10"/>
      <c r="I143" s="46"/>
      <c r="J143" s="10"/>
      <c r="K143" s="38"/>
      <c r="L143" s="97">
        <f t="shared" si="17"/>
        <v>0</v>
      </c>
      <c r="M143" s="64">
        <v>4.67</v>
      </c>
      <c r="N143" s="81">
        <v>337</v>
      </c>
      <c r="O143" s="10">
        <v>3.8</v>
      </c>
      <c r="P143" s="39">
        <f t="shared" si="7"/>
        <v>1.2806</v>
      </c>
      <c r="Q143" s="36">
        <f t="shared" si="15"/>
        <v>0.69874901386227883</v>
      </c>
      <c r="R143" s="10"/>
      <c r="S143" s="67"/>
      <c r="T143" s="67"/>
      <c r="U143" s="70"/>
      <c r="V143" s="67"/>
    </row>
    <row r="144" spans="1:22" x14ac:dyDescent="0.3">
      <c r="A144" s="161"/>
      <c r="B144" s="85">
        <v>10</v>
      </c>
      <c r="C144" s="159"/>
      <c r="D144" s="2" t="s">
        <v>192</v>
      </c>
      <c r="E144" s="34">
        <v>100</v>
      </c>
      <c r="F144" s="5">
        <v>2</v>
      </c>
      <c r="G144" s="10">
        <v>245</v>
      </c>
      <c r="H144" s="10">
        <v>4.5999999999999996</v>
      </c>
      <c r="I144" s="46">
        <v>310</v>
      </c>
      <c r="J144" s="10">
        <v>3.58</v>
      </c>
      <c r="K144" s="38"/>
      <c r="L144" s="97">
        <f t="shared" si="17"/>
        <v>2.2195999999999998</v>
      </c>
      <c r="M144" s="64">
        <v>4.67</v>
      </c>
      <c r="N144" s="81">
        <v>333</v>
      </c>
      <c r="O144" s="10">
        <v>3.8</v>
      </c>
      <c r="P144" s="39">
        <f t="shared" si="7"/>
        <v>1.2653999999999999</v>
      </c>
      <c r="Q144" s="36">
        <f t="shared" si="15"/>
        <v>0.69874901386227883</v>
      </c>
      <c r="R144" s="10">
        <v>360</v>
      </c>
      <c r="S144" s="67">
        <v>2000</v>
      </c>
      <c r="T144" s="67"/>
      <c r="U144" s="70"/>
      <c r="V144" s="67">
        <v>49</v>
      </c>
    </row>
    <row r="145" spans="1:23" ht="11.7" customHeight="1" x14ac:dyDescent="0.3">
      <c r="A145" s="157" t="s">
        <v>127</v>
      </c>
      <c r="B145" s="77">
        <v>6</v>
      </c>
      <c r="C145" s="157" t="s">
        <v>105</v>
      </c>
      <c r="D145" s="2" t="s">
        <v>75</v>
      </c>
      <c r="E145" s="34">
        <v>150</v>
      </c>
      <c r="F145" s="5">
        <v>1.6</v>
      </c>
      <c r="G145" s="26">
        <v>239</v>
      </c>
      <c r="H145" s="2">
        <v>3.04</v>
      </c>
      <c r="I145" s="47">
        <v>235</v>
      </c>
      <c r="J145" s="2">
        <v>4.2300000000000004</v>
      </c>
      <c r="K145" s="39">
        <f t="shared" si="14"/>
        <v>0.9940500000000001</v>
      </c>
      <c r="L145" s="97">
        <f t="shared" si="17"/>
        <v>2.3857200000000001</v>
      </c>
      <c r="M145" s="5">
        <v>3.19</v>
      </c>
      <c r="N145" s="67">
        <v>321</v>
      </c>
      <c r="O145" s="2">
        <v>4.32</v>
      </c>
      <c r="P145" s="39">
        <f t="shared" si="7"/>
        <v>1.38672</v>
      </c>
      <c r="Q145" s="36">
        <f t="shared" si="15"/>
        <v>0.53988157436433304</v>
      </c>
      <c r="R145" s="26">
        <v>358</v>
      </c>
      <c r="S145" s="2">
        <v>3100</v>
      </c>
      <c r="T145" s="2">
        <v>8</v>
      </c>
      <c r="U145" s="47">
        <f t="shared" si="9"/>
        <v>24.8</v>
      </c>
      <c r="V145" s="2">
        <v>47</v>
      </c>
      <c r="W145" s="2">
        <f>R145-G145</f>
        <v>119</v>
      </c>
    </row>
    <row r="146" spans="1:23" x14ac:dyDescent="0.3">
      <c r="A146" s="160"/>
      <c r="B146" s="77">
        <v>6</v>
      </c>
      <c r="C146" s="158"/>
      <c r="D146" s="2" t="s">
        <v>77</v>
      </c>
      <c r="E146" s="34">
        <v>150</v>
      </c>
      <c r="F146" s="5">
        <v>1.6</v>
      </c>
      <c r="G146" s="26">
        <v>240</v>
      </c>
      <c r="H146" s="2">
        <v>3.14</v>
      </c>
      <c r="I146" s="47">
        <v>250</v>
      </c>
      <c r="J146" s="2">
        <v>4.34</v>
      </c>
      <c r="K146" s="39">
        <f t="shared" si="14"/>
        <v>1.085</v>
      </c>
      <c r="L146" s="97">
        <f t="shared" si="17"/>
        <v>2.6040000000000001</v>
      </c>
      <c r="M146" s="5">
        <v>3.18</v>
      </c>
      <c r="N146" s="67">
        <v>310</v>
      </c>
      <c r="O146" s="2">
        <v>4.46</v>
      </c>
      <c r="P146" s="39">
        <f t="shared" si="7"/>
        <v>1.3825999999999998</v>
      </c>
      <c r="Q146" s="36">
        <f t="shared" si="15"/>
        <v>0.52457906760301209</v>
      </c>
      <c r="R146" s="57">
        <v>360</v>
      </c>
      <c r="S146" s="2">
        <v>2650</v>
      </c>
      <c r="T146" s="2">
        <v>8</v>
      </c>
      <c r="U146" s="47">
        <f t="shared" si="9"/>
        <v>21.2</v>
      </c>
      <c r="W146" s="2">
        <f>R146-G146</f>
        <v>120</v>
      </c>
    </row>
    <row r="147" spans="1:23" x14ac:dyDescent="0.3">
      <c r="A147" s="160"/>
      <c r="B147" s="77">
        <v>6</v>
      </c>
      <c r="C147" s="158"/>
      <c r="D147" s="2" t="s">
        <v>76</v>
      </c>
      <c r="E147" s="34">
        <v>100</v>
      </c>
      <c r="F147" s="5">
        <v>1.6</v>
      </c>
      <c r="G147" s="21">
        <v>248</v>
      </c>
      <c r="H147" s="2">
        <v>3.15</v>
      </c>
      <c r="I147" s="47">
        <v>270</v>
      </c>
      <c r="J147" s="2">
        <v>4.09</v>
      </c>
      <c r="K147" s="39">
        <f t="shared" si="14"/>
        <v>1.1043000000000001</v>
      </c>
      <c r="L147" s="97">
        <f t="shared" si="17"/>
        <v>1.7668799999999998</v>
      </c>
      <c r="M147" s="5">
        <v>3.19</v>
      </c>
      <c r="N147" s="67">
        <v>312</v>
      </c>
      <c r="O147" s="2">
        <v>4.08</v>
      </c>
      <c r="P147" s="39">
        <f t="shared" si="7"/>
        <v>1.2729600000000001</v>
      </c>
      <c r="Q147" s="36">
        <f t="shared" si="15"/>
        <v>0.5716393140328232</v>
      </c>
      <c r="R147" s="68">
        <v>360</v>
      </c>
      <c r="S147" s="2">
        <v>2500</v>
      </c>
      <c r="T147" s="2">
        <v>8</v>
      </c>
      <c r="U147" s="47">
        <f t="shared" si="9"/>
        <v>20</v>
      </c>
      <c r="W147" s="2">
        <f>R147-G147</f>
        <v>112</v>
      </c>
    </row>
    <row r="148" spans="1:23" x14ac:dyDescent="0.3">
      <c r="A148" s="160"/>
      <c r="B148" s="77">
        <v>6</v>
      </c>
      <c r="C148" s="158"/>
      <c r="D148" s="2" t="s">
        <v>82</v>
      </c>
      <c r="E148" s="34">
        <v>150</v>
      </c>
      <c r="F148" s="5">
        <v>1.5</v>
      </c>
      <c r="G148" s="26" t="s">
        <v>83</v>
      </c>
      <c r="L148" s="97">
        <f t="shared" si="17"/>
        <v>0</v>
      </c>
      <c r="M148" s="5">
        <v>3.17</v>
      </c>
      <c r="N148" s="67">
        <v>309</v>
      </c>
      <c r="O148" s="2">
        <v>4.4800000000000004</v>
      </c>
      <c r="P148" s="39">
        <f t="shared" si="7"/>
        <v>1.3843200000000002</v>
      </c>
      <c r="Q148" s="36">
        <f t="shared" si="15"/>
        <v>0.52388463271744024</v>
      </c>
      <c r="R148" s="26">
        <v>356</v>
      </c>
      <c r="S148" s="2">
        <v>2200</v>
      </c>
    </row>
    <row r="149" spans="1:23" x14ac:dyDescent="0.3">
      <c r="A149" s="160"/>
      <c r="B149" s="77">
        <v>6</v>
      </c>
      <c r="C149" s="158"/>
      <c r="D149" s="2" t="s">
        <v>80</v>
      </c>
      <c r="E149" s="34">
        <v>100</v>
      </c>
      <c r="F149" s="5">
        <v>1.5</v>
      </c>
      <c r="G149" s="26">
        <v>246</v>
      </c>
      <c r="H149" s="2">
        <v>3.14</v>
      </c>
      <c r="I149" s="47">
        <v>250</v>
      </c>
      <c r="J149" s="2">
        <v>3.98</v>
      </c>
      <c r="K149" s="39">
        <f t="shared" si="14"/>
        <v>0.995</v>
      </c>
      <c r="L149" s="97">
        <f t="shared" si="17"/>
        <v>1.4924999999999999</v>
      </c>
      <c r="M149" s="5">
        <v>3.18</v>
      </c>
      <c r="N149" s="67">
        <v>319</v>
      </c>
      <c r="O149" s="2">
        <v>4.08</v>
      </c>
      <c r="P149" s="39">
        <f t="shared" si="7"/>
        <v>1.30152</v>
      </c>
      <c r="Q149" s="36">
        <f t="shared" si="15"/>
        <v>0.57343692193858675</v>
      </c>
      <c r="R149" s="26">
        <v>359</v>
      </c>
      <c r="S149" s="2">
        <v>3000</v>
      </c>
      <c r="T149" s="2">
        <v>10</v>
      </c>
      <c r="U149" s="47">
        <f t="shared" si="9"/>
        <v>30</v>
      </c>
      <c r="V149" s="2">
        <v>47</v>
      </c>
      <c r="W149" s="2">
        <f>R149-G149</f>
        <v>113</v>
      </c>
    </row>
    <row r="150" spans="1:23" ht="15" thickBot="1" x14ac:dyDescent="0.35">
      <c r="A150" s="160"/>
      <c r="B150" s="77">
        <v>6</v>
      </c>
      <c r="C150" s="159"/>
      <c r="D150" s="2" t="s">
        <v>81</v>
      </c>
      <c r="E150" s="34">
        <v>100</v>
      </c>
      <c r="F150" s="5">
        <v>1.5</v>
      </c>
      <c r="G150" s="26">
        <v>240</v>
      </c>
      <c r="L150" s="97">
        <f t="shared" si="17"/>
        <v>0</v>
      </c>
      <c r="M150" s="5">
        <v>3.18</v>
      </c>
      <c r="N150" s="67">
        <v>363</v>
      </c>
      <c r="O150" s="2">
        <v>4.7</v>
      </c>
      <c r="P150" s="39">
        <f t="shared" si="7"/>
        <v>1.7061000000000002</v>
      </c>
      <c r="Q150" s="36">
        <f t="shared" si="15"/>
        <v>0.49779205138498589</v>
      </c>
      <c r="R150" s="26" t="s">
        <v>64</v>
      </c>
    </row>
    <row r="151" spans="1:23" ht="15" customHeight="1" thickBot="1" x14ac:dyDescent="0.35">
      <c r="A151" s="160"/>
      <c r="B151" s="77">
        <v>6</v>
      </c>
      <c r="C151" s="157" t="s">
        <v>265</v>
      </c>
      <c r="D151" s="2" t="s">
        <v>128</v>
      </c>
      <c r="E151" s="34">
        <v>150</v>
      </c>
      <c r="F151" s="5">
        <v>1.5</v>
      </c>
      <c r="L151" s="97">
        <f t="shared" si="17"/>
        <v>0</v>
      </c>
      <c r="M151" s="72">
        <v>3.13</v>
      </c>
      <c r="N151" s="154">
        <v>300</v>
      </c>
      <c r="O151" s="62">
        <v>4.4000000000000004</v>
      </c>
      <c r="P151" s="39">
        <f t="shared" si="7"/>
        <v>1.32</v>
      </c>
      <c r="Q151" s="36">
        <f t="shared" si="15"/>
        <v>0.54022654661632286</v>
      </c>
    </row>
    <row r="152" spans="1:23" ht="15" thickBot="1" x14ac:dyDescent="0.35">
      <c r="A152" s="160"/>
      <c r="B152" s="77">
        <v>6</v>
      </c>
      <c r="C152" s="160"/>
      <c r="D152" s="2" t="s">
        <v>129</v>
      </c>
      <c r="E152" s="34">
        <v>150</v>
      </c>
      <c r="F152" s="5">
        <v>1.5</v>
      </c>
      <c r="L152" s="97">
        <f t="shared" si="17"/>
        <v>0</v>
      </c>
      <c r="M152" s="73">
        <v>3.12</v>
      </c>
      <c r="N152" s="155">
        <v>311.11</v>
      </c>
      <c r="O152" s="63">
        <v>4.4400000000000004</v>
      </c>
      <c r="P152" s="39">
        <f t="shared" si="7"/>
        <v>1.3813284000000001</v>
      </c>
      <c r="Q152" s="36">
        <f t="shared" si="15"/>
        <v>0.53707553707553701</v>
      </c>
    </row>
    <row r="153" spans="1:23" ht="15" thickBot="1" x14ac:dyDescent="0.35">
      <c r="A153" s="160"/>
      <c r="B153" s="77">
        <v>6</v>
      </c>
      <c r="C153" s="160"/>
      <c r="D153" s="2" t="s">
        <v>130</v>
      </c>
      <c r="E153" s="34">
        <v>150</v>
      </c>
      <c r="F153" s="5">
        <v>1.5</v>
      </c>
      <c r="L153" s="97">
        <f t="shared" si="17"/>
        <v>0</v>
      </c>
      <c r="M153" s="73">
        <v>3.13</v>
      </c>
      <c r="N153" s="155">
        <v>304.44</v>
      </c>
      <c r="O153" s="63">
        <v>4.3600000000000003</v>
      </c>
      <c r="P153" s="39">
        <f t="shared" si="7"/>
        <v>1.3273584</v>
      </c>
      <c r="Q153" s="36">
        <f t="shared" si="15"/>
        <v>0.54518275346601397</v>
      </c>
    </row>
    <row r="154" spans="1:23" ht="15" thickBot="1" x14ac:dyDescent="0.35">
      <c r="A154" s="160"/>
      <c r="B154" s="77">
        <v>6</v>
      </c>
      <c r="C154" s="160"/>
      <c r="D154" s="2" t="s">
        <v>131</v>
      </c>
      <c r="E154" s="34">
        <v>150</v>
      </c>
      <c r="F154" s="5">
        <v>1.5</v>
      </c>
      <c r="L154" s="97">
        <f t="shared" si="17"/>
        <v>0</v>
      </c>
      <c r="M154" s="73">
        <v>3.12</v>
      </c>
      <c r="N154" s="155">
        <v>313.33</v>
      </c>
      <c r="O154" s="63">
        <v>4.4800000000000004</v>
      </c>
      <c r="P154" s="39">
        <f t="shared" si="7"/>
        <v>1.4037184</v>
      </c>
      <c r="Q154" s="36">
        <f t="shared" si="15"/>
        <v>0.53228021978021978</v>
      </c>
    </row>
    <row r="155" spans="1:23" ht="15" thickBot="1" x14ac:dyDescent="0.35">
      <c r="A155" s="160"/>
      <c r="B155" s="77">
        <v>6</v>
      </c>
      <c r="C155" s="160"/>
      <c r="D155" s="2" t="s">
        <v>132</v>
      </c>
      <c r="E155" s="34">
        <v>100</v>
      </c>
      <c r="F155" s="5">
        <v>1.5</v>
      </c>
      <c r="G155" s="21">
        <v>250</v>
      </c>
      <c r="H155" s="2">
        <v>3.11</v>
      </c>
      <c r="I155" s="47">
        <v>281</v>
      </c>
      <c r="J155" s="2">
        <v>4.12</v>
      </c>
      <c r="L155" s="97">
        <f t="shared" si="17"/>
        <v>1.7365800000000002</v>
      </c>
      <c r="M155" s="73">
        <v>3.13</v>
      </c>
      <c r="N155" s="156">
        <v>294.67</v>
      </c>
      <c r="O155" s="63">
        <v>4</v>
      </c>
      <c r="P155" s="39">
        <f t="shared" si="7"/>
        <v>1.1786800000000002</v>
      </c>
      <c r="Q155" s="36">
        <f t="shared" si="15"/>
        <v>0.59424920127795522</v>
      </c>
      <c r="R155" s="21">
        <v>362</v>
      </c>
      <c r="S155" s="2">
        <v>2800</v>
      </c>
      <c r="V155" s="2">
        <v>50</v>
      </c>
      <c r="W155" s="2">
        <f>R155-G155</f>
        <v>112</v>
      </c>
    </row>
    <row r="156" spans="1:23" ht="15" thickBot="1" x14ac:dyDescent="0.35">
      <c r="A156" s="160"/>
      <c r="B156" s="77">
        <v>6</v>
      </c>
      <c r="C156" s="160"/>
      <c r="D156" s="2" t="s">
        <v>133</v>
      </c>
      <c r="E156" s="34">
        <v>100</v>
      </c>
      <c r="F156" s="5">
        <v>1.5</v>
      </c>
      <c r="L156" s="97">
        <f t="shared" si="17"/>
        <v>0</v>
      </c>
      <c r="M156" s="73">
        <v>3.12</v>
      </c>
      <c r="N156" s="155">
        <v>296</v>
      </c>
      <c r="O156" s="63">
        <v>4</v>
      </c>
      <c r="P156" s="39">
        <f t="shared" si="7"/>
        <v>1.1839999999999999</v>
      </c>
      <c r="Q156" s="36">
        <f t="shared" si="15"/>
        <v>0.59615384615384615</v>
      </c>
    </row>
    <row r="157" spans="1:23" ht="15" thickBot="1" x14ac:dyDescent="0.35">
      <c r="A157" s="160"/>
      <c r="B157" s="151">
        <v>6</v>
      </c>
      <c r="C157" s="160"/>
      <c r="D157" s="2" t="s">
        <v>257</v>
      </c>
      <c r="E157" s="144">
        <v>100</v>
      </c>
      <c r="F157" s="144">
        <v>2</v>
      </c>
      <c r="L157" s="97">
        <f t="shared" si="17"/>
        <v>0</v>
      </c>
      <c r="M157" s="73"/>
      <c r="N157" s="155">
        <v>267.5</v>
      </c>
      <c r="O157" s="141">
        <v>3.92</v>
      </c>
      <c r="P157" s="39">
        <f t="shared" si="7"/>
        <v>1.0486</v>
      </c>
      <c r="Q157" s="36"/>
    </row>
    <row r="158" spans="1:23" ht="15" thickBot="1" x14ac:dyDescent="0.35">
      <c r="A158" s="160"/>
      <c r="B158" s="151">
        <v>6</v>
      </c>
      <c r="C158" s="160"/>
      <c r="D158" s="2" t="s">
        <v>258</v>
      </c>
      <c r="E158" s="144">
        <v>100</v>
      </c>
      <c r="F158" s="144">
        <v>2</v>
      </c>
      <c r="L158" s="97">
        <f t="shared" si="17"/>
        <v>0</v>
      </c>
      <c r="M158" s="73"/>
      <c r="N158" s="156">
        <v>267.5</v>
      </c>
      <c r="O158" s="141">
        <v>3.92</v>
      </c>
      <c r="P158" s="39">
        <f t="shared" si="7"/>
        <v>1.0486</v>
      </c>
      <c r="Q158" s="36"/>
      <c r="R158" s="21">
        <v>367</v>
      </c>
      <c r="S158" s="2">
        <v>2600</v>
      </c>
    </row>
    <row r="159" spans="1:23" ht="15" thickBot="1" x14ac:dyDescent="0.35">
      <c r="A159" s="160"/>
      <c r="B159" s="151">
        <v>6</v>
      </c>
      <c r="C159" s="160"/>
      <c r="D159" s="2" t="s">
        <v>259</v>
      </c>
      <c r="E159" s="144">
        <v>150</v>
      </c>
      <c r="F159" s="144">
        <v>2</v>
      </c>
      <c r="L159" s="97">
        <f t="shared" si="17"/>
        <v>0</v>
      </c>
      <c r="M159" s="73"/>
      <c r="N159" s="156">
        <v>261.66666666666669</v>
      </c>
      <c r="O159" s="145">
        <v>4.28</v>
      </c>
      <c r="P159" s="39">
        <f t="shared" si="7"/>
        <v>1.1199333333333334</v>
      </c>
      <c r="Q159" s="36"/>
    </row>
    <row r="160" spans="1:23" ht="15" thickBot="1" x14ac:dyDescent="0.35">
      <c r="A160" s="160"/>
      <c r="B160" s="151">
        <v>6</v>
      </c>
      <c r="C160" s="160"/>
      <c r="D160" s="2" t="s">
        <v>260</v>
      </c>
      <c r="E160" s="144">
        <v>150</v>
      </c>
      <c r="F160" s="144">
        <v>2</v>
      </c>
      <c r="L160" s="97">
        <f t="shared" si="17"/>
        <v>0</v>
      </c>
      <c r="M160" s="73"/>
      <c r="N160" s="155">
        <v>316.66666666666669</v>
      </c>
      <c r="O160" s="141">
        <v>4.4800000000000004</v>
      </c>
      <c r="P160" s="39">
        <f t="shared" si="7"/>
        <v>1.418666666666667</v>
      </c>
      <c r="Q160" s="36"/>
    </row>
    <row r="161" spans="1:22" ht="15" thickBot="1" x14ac:dyDescent="0.35">
      <c r="A161" s="160"/>
      <c r="B161" s="151">
        <v>6</v>
      </c>
      <c r="C161" s="160"/>
      <c r="D161" s="2" t="s">
        <v>261</v>
      </c>
      <c r="E161" s="144">
        <v>150</v>
      </c>
      <c r="F161" s="144">
        <v>2</v>
      </c>
      <c r="L161" s="97">
        <f t="shared" si="17"/>
        <v>0</v>
      </c>
      <c r="M161" s="73"/>
      <c r="N161" s="155">
        <v>275</v>
      </c>
      <c r="O161" s="141">
        <v>4.4000000000000004</v>
      </c>
      <c r="P161" s="39">
        <f t="shared" si="7"/>
        <v>1.21</v>
      </c>
      <c r="Q161" s="36"/>
    </row>
    <row r="162" spans="1:22" ht="15" thickBot="1" x14ac:dyDescent="0.35">
      <c r="A162" s="160"/>
      <c r="B162" s="151">
        <v>6</v>
      </c>
      <c r="C162" s="160"/>
      <c r="D162" s="2" t="s">
        <v>262</v>
      </c>
      <c r="E162" s="144">
        <v>150</v>
      </c>
      <c r="F162" s="144">
        <v>2</v>
      </c>
      <c r="L162" s="97">
        <f t="shared" si="17"/>
        <v>0</v>
      </c>
      <c r="M162" s="73"/>
      <c r="N162" s="155">
        <v>286.66666666666669</v>
      </c>
      <c r="O162" s="141">
        <v>4.4800000000000004</v>
      </c>
      <c r="P162" s="39">
        <f t="shared" si="7"/>
        <v>1.2842666666666669</v>
      </c>
      <c r="Q162" s="36"/>
    </row>
    <row r="163" spans="1:22" ht="15" thickBot="1" x14ac:dyDescent="0.35">
      <c r="A163" s="160"/>
      <c r="B163" s="151">
        <v>6</v>
      </c>
      <c r="C163" s="160"/>
      <c r="D163" s="2" t="s">
        <v>263</v>
      </c>
      <c r="E163" s="144">
        <v>100</v>
      </c>
      <c r="F163" s="144">
        <v>2</v>
      </c>
      <c r="L163" s="97">
        <f t="shared" si="17"/>
        <v>0</v>
      </c>
      <c r="M163" s="73"/>
      <c r="N163" s="155">
        <v>285</v>
      </c>
      <c r="O163" s="141">
        <v>3.8</v>
      </c>
      <c r="P163" s="39">
        <f t="shared" si="7"/>
        <v>1.083</v>
      </c>
      <c r="Q163" s="36"/>
    </row>
    <row r="164" spans="1:22" ht="15" thickBot="1" x14ac:dyDescent="0.35">
      <c r="A164" s="160"/>
      <c r="B164" s="151">
        <v>6</v>
      </c>
      <c r="C164" s="152"/>
      <c r="D164" s="2" t="s">
        <v>264</v>
      </c>
      <c r="E164" s="144">
        <v>100</v>
      </c>
      <c r="F164" s="144">
        <v>2</v>
      </c>
      <c r="L164" s="97">
        <f t="shared" si="17"/>
        <v>0</v>
      </c>
      <c r="M164" s="73"/>
      <c r="N164" s="155">
        <v>287.5</v>
      </c>
      <c r="O164" s="141">
        <v>3.76</v>
      </c>
      <c r="P164" s="39">
        <f t="shared" si="7"/>
        <v>1.081</v>
      </c>
      <c r="Q164" s="36"/>
    </row>
    <row r="165" spans="1:22" ht="15" thickBot="1" x14ac:dyDescent="0.35">
      <c r="A165" s="160"/>
      <c r="B165" s="77">
        <v>6</v>
      </c>
      <c r="C165" s="157" t="s">
        <v>135</v>
      </c>
      <c r="D165" s="2" t="s">
        <v>136</v>
      </c>
      <c r="E165" s="34">
        <v>150</v>
      </c>
      <c r="F165" s="5">
        <v>1.5</v>
      </c>
      <c r="L165" s="97">
        <f t="shared" si="17"/>
        <v>0</v>
      </c>
      <c r="M165" s="72">
        <v>3.14</v>
      </c>
      <c r="N165" s="62">
        <v>391.11</v>
      </c>
      <c r="O165" s="62">
        <v>4.68</v>
      </c>
      <c r="P165" s="39">
        <f t="shared" si="7"/>
        <v>1.8303948000000001</v>
      </c>
      <c r="Q165" s="36">
        <f t="shared" si="15"/>
        <v>0.50628776743426429</v>
      </c>
    </row>
    <row r="166" spans="1:22" ht="15" thickBot="1" x14ac:dyDescent="0.35">
      <c r="A166" s="160"/>
      <c r="B166" s="77">
        <v>6</v>
      </c>
      <c r="C166" s="158"/>
      <c r="D166" s="2" t="s">
        <v>137</v>
      </c>
      <c r="E166" s="34">
        <v>150</v>
      </c>
      <c r="F166" s="5">
        <v>1.5</v>
      </c>
      <c r="L166" s="97">
        <f t="shared" si="17"/>
        <v>0</v>
      </c>
      <c r="M166" s="73">
        <v>3.16</v>
      </c>
      <c r="N166" s="63">
        <v>377.78</v>
      </c>
      <c r="O166" s="63">
        <v>4.4400000000000004</v>
      </c>
      <c r="P166" s="39">
        <f t="shared" si="7"/>
        <v>1.6773431999999999</v>
      </c>
      <c r="Q166" s="36">
        <f t="shared" si="15"/>
        <v>0.53027711255559351</v>
      </c>
    </row>
    <row r="167" spans="1:22" ht="15" thickBot="1" x14ac:dyDescent="0.35">
      <c r="A167" s="160"/>
      <c r="B167" s="77">
        <v>6</v>
      </c>
      <c r="C167" s="158"/>
      <c r="D167" s="2" t="s">
        <v>138</v>
      </c>
      <c r="E167" s="34">
        <v>150</v>
      </c>
      <c r="F167" s="5">
        <v>1.5</v>
      </c>
      <c r="L167" s="97">
        <f t="shared" si="17"/>
        <v>0</v>
      </c>
      <c r="M167" s="73">
        <v>3.15</v>
      </c>
      <c r="N167" s="63">
        <v>337.78</v>
      </c>
      <c r="O167" s="63">
        <v>4.4400000000000004</v>
      </c>
      <c r="P167" s="39">
        <f t="shared" si="7"/>
        <v>1.4997432000000002</v>
      </c>
      <c r="Q167" s="36">
        <f t="shared" si="15"/>
        <v>0.53196053196053195</v>
      </c>
    </row>
    <row r="168" spans="1:22" ht="15" thickBot="1" x14ac:dyDescent="0.35">
      <c r="A168" s="161"/>
      <c r="B168" s="77">
        <v>6</v>
      </c>
      <c r="C168" s="159"/>
      <c r="D168" s="2" t="s">
        <v>139</v>
      </c>
      <c r="E168" s="34">
        <v>100</v>
      </c>
      <c r="F168" s="5">
        <v>1.5</v>
      </c>
      <c r="G168" s="21">
        <v>245</v>
      </c>
      <c r="H168" s="2">
        <v>3.1</v>
      </c>
      <c r="I168" s="47">
        <v>247</v>
      </c>
      <c r="J168" s="2">
        <v>3.91</v>
      </c>
      <c r="L168" s="97">
        <f t="shared" si="17"/>
        <v>1.448655</v>
      </c>
      <c r="M168" s="146">
        <v>3.16</v>
      </c>
      <c r="N168" s="147">
        <v>353.33</v>
      </c>
      <c r="O168" s="63">
        <v>4.04</v>
      </c>
      <c r="P168" s="39">
        <f t="shared" si="7"/>
        <v>1.4274532</v>
      </c>
      <c r="Q168" s="36">
        <f t="shared" si="15"/>
        <v>0.58277979696703852</v>
      </c>
      <c r="R168" s="26">
        <v>350</v>
      </c>
      <c r="S168" s="2">
        <v>2200</v>
      </c>
      <c r="V168" s="2">
        <v>48</v>
      </c>
    </row>
    <row r="169" spans="1:22" x14ac:dyDescent="0.3">
      <c r="A169" s="132"/>
      <c r="B169" s="131"/>
      <c r="C169" s="157" t="s">
        <v>256</v>
      </c>
      <c r="D169" s="2" t="s">
        <v>248</v>
      </c>
      <c r="E169" s="144">
        <v>100</v>
      </c>
      <c r="F169" s="144">
        <v>2</v>
      </c>
      <c r="G169" s="10"/>
      <c r="L169" s="97">
        <f t="shared" si="17"/>
        <v>0</v>
      </c>
      <c r="M169" s="149"/>
      <c r="N169" s="141">
        <v>280</v>
      </c>
      <c r="O169" s="141">
        <v>4.04</v>
      </c>
      <c r="P169" s="39">
        <f t="shared" si="7"/>
        <v>1.1312</v>
      </c>
      <c r="Q169" s="36"/>
    </row>
    <row r="170" spans="1:22" x14ac:dyDescent="0.3">
      <c r="A170" s="132"/>
      <c r="B170" s="131"/>
      <c r="C170" s="158"/>
      <c r="D170" s="2" t="s">
        <v>249</v>
      </c>
      <c r="E170" s="144">
        <v>100</v>
      </c>
      <c r="F170" s="144">
        <v>2</v>
      </c>
      <c r="G170" s="10"/>
      <c r="L170" s="97">
        <f t="shared" si="17"/>
        <v>0</v>
      </c>
      <c r="M170" s="149"/>
      <c r="N170" s="141">
        <v>270</v>
      </c>
      <c r="O170" s="141">
        <v>4.04</v>
      </c>
      <c r="P170" s="39">
        <f t="shared" ref="P170:P176" si="18">N170*O170/1000</f>
        <v>1.0908</v>
      </c>
      <c r="Q170" s="36"/>
      <c r="R170" s="21">
        <v>366</v>
      </c>
      <c r="S170" s="2">
        <v>2700</v>
      </c>
    </row>
    <row r="171" spans="1:22" x14ac:dyDescent="0.3">
      <c r="A171" s="132"/>
      <c r="B171" s="131"/>
      <c r="C171" s="158"/>
      <c r="D171" s="2" t="s">
        <v>250</v>
      </c>
      <c r="E171" s="144">
        <v>150</v>
      </c>
      <c r="F171" s="144">
        <v>2</v>
      </c>
      <c r="G171" s="10"/>
      <c r="L171" s="97">
        <f t="shared" si="17"/>
        <v>0</v>
      </c>
      <c r="M171" s="149"/>
      <c r="N171" s="150">
        <v>266.66666666666669</v>
      </c>
      <c r="O171" s="145">
        <v>4.4000000000000004</v>
      </c>
      <c r="P171" s="39">
        <f t="shared" si="18"/>
        <v>1.1733333333333336</v>
      </c>
      <c r="Q171" s="36"/>
      <c r="R171" s="2"/>
    </row>
    <row r="172" spans="1:22" x14ac:dyDescent="0.3">
      <c r="A172" s="132"/>
      <c r="B172" s="131"/>
      <c r="C172" s="158"/>
      <c r="D172" s="2" t="s">
        <v>251</v>
      </c>
      <c r="E172" s="144">
        <v>150</v>
      </c>
      <c r="F172" s="144">
        <v>2</v>
      </c>
      <c r="G172" s="10"/>
      <c r="L172" s="97">
        <f t="shared" si="17"/>
        <v>0</v>
      </c>
      <c r="M172" s="149"/>
      <c r="N172" s="141">
        <v>273.33333333333331</v>
      </c>
      <c r="O172" s="141">
        <v>4.4000000000000004</v>
      </c>
      <c r="P172" s="39">
        <f t="shared" si="18"/>
        <v>1.2026666666666668</v>
      </c>
      <c r="Q172" s="36"/>
    </row>
    <row r="173" spans="1:22" x14ac:dyDescent="0.3">
      <c r="A173" s="132"/>
      <c r="B173" s="131"/>
      <c r="C173" s="158"/>
      <c r="D173" s="2" t="s">
        <v>252</v>
      </c>
      <c r="E173" s="144">
        <v>150</v>
      </c>
      <c r="F173" s="144">
        <v>2</v>
      </c>
      <c r="G173" s="10"/>
      <c r="L173" s="97">
        <f t="shared" si="17"/>
        <v>0</v>
      </c>
      <c r="M173" s="149"/>
      <c r="N173" s="141">
        <v>270</v>
      </c>
      <c r="O173" s="141">
        <v>4.4000000000000004</v>
      </c>
      <c r="P173" s="39">
        <f t="shared" si="18"/>
        <v>1.1879999999999999</v>
      </c>
      <c r="Q173" s="36"/>
    </row>
    <row r="174" spans="1:22" x14ac:dyDescent="0.3">
      <c r="A174" s="132"/>
      <c r="B174" s="131"/>
      <c r="C174" s="158"/>
      <c r="D174" s="2" t="s">
        <v>253</v>
      </c>
      <c r="E174" s="144">
        <v>150</v>
      </c>
      <c r="F174" s="144">
        <v>2</v>
      </c>
      <c r="G174" s="10"/>
      <c r="L174" s="97">
        <f t="shared" si="17"/>
        <v>0</v>
      </c>
      <c r="M174" s="149"/>
      <c r="N174" s="141">
        <v>280</v>
      </c>
      <c r="O174" s="141">
        <v>4.4400000000000004</v>
      </c>
      <c r="P174" s="39">
        <f t="shared" si="18"/>
        <v>1.2432000000000001</v>
      </c>
      <c r="Q174" s="36"/>
    </row>
    <row r="175" spans="1:22" x14ac:dyDescent="0.3">
      <c r="A175" s="132"/>
      <c r="B175" s="131"/>
      <c r="C175" s="158"/>
      <c r="D175" s="2" t="s">
        <v>254</v>
      </c>
      <c r="E175" s="144">
        <v>100</v>
      </c>
      <c r="F175" s="144">
        <v>2</v>
      </c>
      <c r="G175" s="10"/>
      <c r="L175" s="97">
        <f t="shared" si="17"/>
        <v>0</v>
      </c>
      <c r="M175" s="149"/>
      <c r="N175" s="141">
        <v>307.5</v>
      </c>
      <c r="O175" s="141">
        <v>3.84</v>
      </c>
      <c r="P175" s="39">
        <f t="shared" si="18"/>
        <v>1.1807999999999998</v>
      </c>
      <c r="Q175" s="36"/>
    </row>
    <row r="176" spans="1:22" ht="15" thickBot="1" x14ac:dyDescent="0.35">
      <c r="C176" s="159"/>
      <c r="D176" s="2" t="s">
        <v>255</v>
      </c>
      <c r="E176" s="144">
        <v>100</v>
      </c>
      <c r="F176" s="144">
        <v>2</v>
      </c>
      <c r="G176" s="10"/>
      <c r="L176" s="97">
        <f t="shared" si="17"/>
        <v>0</v>
      </c>
      <c r="N176" s="29">
        <v>287.5</v>
      </c>
      <c r="O176" s="141">
        <v>3.84</v>
      </c>
      <c r="P176" s="39">
        <f t="shared" si="18"/>
        <v>1.1040000000000001</v>
      </c>
    </row>
    <row r="177" spans="3:19" ht="15.75" customHeight="1" thickBot="1" x14ac:dyDescent="0.35">
      <c r="C177" s="168" t="s">
        <v>244</v>
      </c>
      <c r="D177" s="134" t="s">
        <v>235</v>
      </c>
      <c r="E177" s="135">
        <v>100</v>
      </c>
      <c r="F177" s="135">
        <v>2</v>
      </c>
      <c r="L177" s="97">
        <f t="shared" si="17"/>
        <v>0</v>
      </c>
      <c r="M177" s="148">
        <v>3.17</v>
      </c>
      <c r="N177" s="139">
        <v>324</v>
      </c>
      <c r="O177" s="62">
        <v>4.4000000000000004</v>
      </c>
    </row>
    <row r="178" spans="3:19" ht="15" thickBot="1" x14ac:dyDescent="0.35">
      <c r="C178" s="169"/>
      <c r="D178" s="136" t="s">
        <v>236</v>
      </c>
      <c r="E178" s="137">
        <v>100</v>
      </c>
      <c r="F178" s="137">
        <v>2</v>
      </c>
      <c r="G178" s="26">
        <v>240</v>
      </c>
      <c r="I178" s="47">
        <v>150</v>
      </c>
      <c r="J178" s="2">
        <v>3.75</v>
      </c>
      <c r="L178" s="97">
        <f t="shared" si="17"/>
        <v>1.125</v>
      </c>
      <c r="M178" s="5">
        <v>3.17</v>
      </c>
      <c r="N178" s="139">
        <v>268</v>
      </c>
      <c r="O178" s="63">
        <v>4.16</v>
      </c>
      <c r="R178" s="21">
        <v>365</v>
      </c>
      <c r="S178" s="2">
        <v>2100</v>
      </c>
    </row>
    <row r="179" spans="3:19" ht="15" thickBot="1" x14ac:dyDescent="0.35">
      <c r="C179" s="169"/>
      <c r="D179" s="136" t="s">
        <v>237</v>
      </c>
      <c r="E179" s="137">
        <v>150</v>
      </c>
      <c r="F179" s="137">
        <v>2</v>
      </c>
      <c r="L179" s="97">
        <f t="shared" si="17"/>
        <v>0</v>
      </c>
      <c r="M179" s="5">
        <v>3.17</v>
      </c>
      <c r="N179" s="139">
        <v>259</v>
      </c>
      <c r="O179" s="63">
        <v>4.4000000000000004</v>
      </c>
    </row>
    <row r="180" spans="3:19" ht="15" thickBot="1" x14ac:dyDescent="0.35">
      <c r="C180" s="169"/>
      <c r="D180" s="136" t="s">
        <v>238</v>
      </c>
      <c r="E180" s="137">
        <v>150</v>
      </c>
      <c r="F180" s="137">
        <v>2</v>
      </c>
      <c r="L180" s="97">
        <f t="shared" si="17"/>
        <v>0</v>
      </c>
      <c r="M180" s="5">
        <v>3.17</v>
      </c>
      <c r="N180" s="139">
        <v>269</v>
      </c>
      <c r="O180" s="63">
        <v>4.4000000000000004</v>
      </c>
    </row>
    <row r="181" spans="3:19" ht="15" thickBot="1" x14ac:dyDescent="0.35">
      <c r="C181" s="169"/>
      <c r="D181" s="134" t="s">
        <v>239</v>
      </c>
      <c r="E181" s="135">
        <v>150</v>
      </c>
      <c r="F181" s="135">
        <v>2</v>
      </c>
      <c r="L181" s="97">
        <f t="shared" si="17"/>
        <v>0</v>
      </c>
      <c r="M181" s="5">
        <v>3.17</v>
      </c>
      <c r="N181" s="138">
        <v>261</v>
      </c>
      <c r="O181" s="62">
        <v>4.32</v>
      </c>
    </row>
    <row r="182" spans="3:19" ht="15" thickBot="1" x14ac:dyDescent="0.35">
      <c r="C182" s="169"/>
      <c r="D182" s="136" t="s">
        <v>240</v>
      </c>
      <c r="E182" s="137">
        <v>100</v>
      </c>
      <c r="F182" s="137">
        <v>2</v>
      </c>
      <c r="L182" s="97">
        <f t="shared" si="17"/>
        <v>0</v>
      </c>
      <c r="M182" s="5">
        <v>3.17</v>
      </c>
      <c r="N182" s="139">
        <v>272</v>
      </c>
      <c r="O182" s="63">
        <v>3.92</v>
      </c>
    </row>
    <row r="183" spans="3:19" ht="15" thickBot="1" x14ac:dyDescent="0.35">
      <c r="C183" s="170"/>
      <c r="D183" s="136" t="s">
        <v>241</v>
      </c>
      <c r="E183" s="137">
        <v>100</v>
      </c>
      <c r="F183" s="137">
        <v>2</v>
      </c>
      <c r="L183" s="97">
        <f t="shared" si="17"/>
        <v>0</v>
      </c>
      <c r="M183" s="5">
        <v>3.17</v>
      </c>
      <c r="N183" s="140">
        <v>260</v>
      </c>
      <c r="O183" s="63">
        <v>3.92</v>
      </c>
      <c r="R183" s="26">
        <v>365</v>
      </c>
      <c r="S183" s="2">
        <v>2050</v>
      </c>
    </row>
    <row r="184" spans="3:19" ht="15.75" customHeight="1" thickBot="1" x14ac:dyDescent="0.35">
      <c r="C184" s="168" t="s">
        <v>242</v>
      </c>
      <c r="D184" s="134" t="s">
        <v>235</v>
      </c>
      <c r="E184" s="135">
        <v>100</v>
      </c>
      <c r="F184" s="135">
        <v>2</v>
      </c>
      <c r="L184" s="97">
        <f t="shared" si="17"/>
        <v>0</v>
      </c>
      <c r="M184" s="5">
        <v>3.15</v>
      </c>
      <c r="N184" s="29">
        <v>260</v>
      </c>
      <c r="O184" s="2">
        <v>4.5599999999999996</v>
      </c>
    </row>
    <row r="185" spans="3:19" ht="15" thickBot="1" x14ac:dyDescent="0.35">
      <c r="C185" s="169"/>
      <c r="D185" s="134" t="s">
        <v>237</v>
      </c>
      <c r="E185" s="135">
        <v>150</v>
      </c>
      <c r="F185" s="135">
        <v>2</v>
      </c>
      <c r="L185" s="97">
        <f t="shared" si="17"/>
        <v>0</v>
      </c>
      <c r="M185" s="5">
        <v>3.15</v>
      </c>
      <c r="N185" s="138">
        <v>258</v>
      </c>
      <c r="O185" s="62">
        <v>4.4000000000000004</v>
      </c>
    </row>
    <row r="186" spans="3:19" ht="15" thickBot="1" x14ac:dyDescent="0.35">
      <c r="C186" s="169"/>
      <c r="D186" s="136" t="s">
        <v>238</v>
      </c>
      <c r="E186" s="137">
        <v>150</v>
      </c>
      <c r="F186" s="137">
        <v>2</v>
      </c>
      <c r="L186" s="97">
        <f t="shared" si="17"/>
        <v>0</v>
      </c>
      <c r="M186" s="5">
        <v>3.15</v>
      </c>
      <c r="N186" s="139">
        <v>240</v>
      </c>
      <c r="O186" s="63">
        <v>4.4000000000000004</v>
      </c>
    </row>
    <row r="187" spans="3:19" ht="15" thickBot="1" x14ac:dyDescent="0.35">
      <c r="C187" s="169"/>
      <c r="D187" s="136" t="s">
        <v>243</v>
      </c>
      <c r="E187" s="137">
        <v>150</v>
      </c>
      <c r="F187" s="137">
        <v>2</v>
      </c>
      <c r="L187" s="97">
        <f t="shared" si="17"/>
        <v>0</v>
      </c>
      <c r="M187" s="5">
        <v>3.16</v>
      </c>
      <c r="N187" s="139">
        <v>258</v>
      </c>
      <c r="O187" s="63">
        <v>4.4800000000000004</v>
      </c>
    </row>
    <row r="188" spans="3:19" ht="15" thickBot="1" x14ac:dyDescent="0.35">
      <c r="C188" s="169"/>
      <c r="D188" s="136" t="s">
        <v>239</v>
      </c>
      <c r="E188" s="137">
        <v>150</v>
      </c>
      <c r="F188" s="137">
        <v>2</v>
      </c>
      <c r="L188" s="97">
        <f t="shared" si="17"/>
        <v>0</v>
      </c>
      <c r="M188" s="5">
        <v>3.15</v>
      </c>
      <c r="N188" s="139">
        <v>240</v>
      </c>
      <c r="O188" s="63">
        <v>4.4800000000000004</v>
      </c>
    </row>
    <row r="189" spans="3:19" ht="15" thickBot="1" x14ac:dyDescent="0.35">
      <c r="C189" s="169"/>
      <c r="D189" s="136" t="s">
        <v>240</v>
      </c>
      <c r="E189" s="137">
        <v>100</v>
      </c>
      <c r="F189" s="137">
        <v>2</v>
      </c>
      <c r="G189" s="26">
        <v>240</v>
      </c>
      <c r="I189" s="47">
        <v>166</v>
      </c>
      <c r="J189" s="2">
        <v>3.93</v>
      </c>
      <c r="L189" s="97">
        <f t="shared" si="17"/>
        <v>1.3047599999999999</v>
      </c>
      <c r="M189" s="5">
        <v>3.16</v>
      </c>
      <c r="N189" s="140">
        <v>236</v>
      </c>
      <c r="O189" s="63">
        <v>4.6399999999999997</v>
      </c>
      <c r="R189" s="26">
        <v>365</v>
      </c>
      <c r="S189" s="2">
        <v>1500</v>
      </c>
    </row>
    <row r="190" spans="3:19" ht="15" thickBot="1" x14ac:dyDescent="0.35">
      <c r="C190" s="170"/>
      <c r="D190" s="136" t="s">
        <v>241</v>
      </c>
      <c r="E190" s="137">
        <v>100</v>
      </c>
      <c r="F190" s="137">
        <v>2</v>
      </c>
      <c r="L190" s="97">
        <f t="shared" si="17"/>
        <v>0</v>
      </c>
      <c r="M190" s="5">
        <v>3.16</v>
      </c>
      <c r="N190" s="140">
        <v>236</v>
      </c>
      <c r="O190" s="63">
        <v>4.6399999999999997</v>
      </c>
    </row>
    <row r="191" spans="3:19" ht="15" customHeight="1" x14ac:dyDescent="0.3">
      <c r="C191" s="157" t="s">
        <v>245</v>
      </c>
      <c r="D191" s="153" t="s">
        <v>235</v>
      </c>
      <c r="E191" s="34">
        <v>100</v>
      </c>
      <c r="F191" s="5">
        <v>2</v>
      </c>
      <c r="L191" s="97">
        <f t="shared" si="17"/>
        <v>0</v>
      </c>
      <c r="N191" s="29">
        <v>468</v>
      </c>
      <c r="O191" s="141">
        <v>4.96</v>
      </c>
    </row>
    <row r="192" spans="3:19" x14ac:dyDescent="0.3">
      <c r="C192" s="160"/>
      <c r="D192" s="153" t="s">
        <v>236</v>
      </c>
      <c r="E192" s="34">
        <v>100</v>
      </c>
      <c r="F192" s="5">
        <v>2</v>
      </c>
      <c r="L192" s="97">
        <f t="shared" si="17"/>
        <v>0</v>
      </c>
      <c r="N192" s="29">
        <v>356</v>
      </c>
      <c r="O192" s="141">
        <v>4.5599999999999996</v>
      </c>
    </row>
    <row r="193" spans="3:19" x14ac:dyDescent="0.3">
      <c r="C193" s="160"/>
      <c r="D193" s="153" t="s">
        <v>238</v>
      </c>
      <c r="E193" s="34">
        <v>150</v>
      </c>
      <c r="F193" s="5">
        <v>2</v>
      </c>
      <c r="L193" s="97">
        <f t="shared" si="17"/>
        <v>0</v>
      </c>
      <c r="N193" s="29">
        <v>256</v>
      </c>
      <c r="O193" s="142">
        <v>4.32</v>
      </c>
    </row>
    <row r="194" spans="3:19" x14ac:dyDescent="0.3">
      <c r="C194" s="160"/>
      <c r="D194" s="153" t="s">
        <v>243</v>
      </c>
      <c r="E194" s="34">
        <v>150</v>
      </c>
      <c r="F194" s="5">
        <v>2</v>
      </c>
      <c r="L194" s="97">
        <f t="shared" si="17"/>
        <v>0</v>
      </c>
      <c r="N194" s="29">
        <v>250.66666666666666</v>
      </c>
      <c r="O194" s="141">
        <v>4.32</v>
      </c>
    </row>
    <row r="195" spans="3:19" x14ac:dyDescent="0.3">
      <c r="C195" s="160"/>
      <c r="D195" s="153" t="s">
        <v>239</v>
      </c>
      <c r="E195" s="34">
        <v>150</v>
      </c>
      <c r="F195" s="5">
        <v>2</v>
      </c>
      <c r="L195" s="97">
        <f t="shared" si="17"/>
        <v>0</v>
      </c>
      <c r="N195" s="21">
        <v>242.66666666666666</v>
      </c>
      <c r="O195" s="143">
        <v>4.32</v>
      </c>
    </row>
    <row r="196" spans="3:19" x14ac:dyDescent="0.3">
      <c r="C196" s="160"/>
      <c r="D196" s="153" t="s">
        <v>241</v>
      </c>
      <c r="E196" s="34">
        <v>100</v>
      </c>
      <c r="F196" s="5">
        <v>2</v>
      </c>
      <c r="L196" s="97">
        <f t="shared" si="17"/>
        <v>0</v>
      </c>
      <c r="N196" s="29">
        <v>263</v>
      </c>
      <c r="O196" s="141">
        <v>3.88</v>
      </c>
      <c r="R196" s="21">
        <v>367</v>
      </c>
      <c r="S196" s="2">
        <v>2800</v>
      </c>
    </row>
    <row r="197" spans="3:19" x14ac:dyDescent="0.3">
      <c r="C197" s="157" t="s">
        <v>246</v>
      </c>
      <c r="D197" s="153" t="s">
        <v>235</v>
      </c>
      <c r="E197" s="133">
        <v>100</v>
      </c>
      <c r="F197" s="5">
        <v>2</v>
      </c>
      <c r="L197" s="97">
        <f t="shared" si="17"/>
        <v>0</v>
      </c>
      <c r="N197" s="29">
        <v>327.5</v>
      </c>
      <c r="O197" s="5">
        <v>4.4000000000000004</v>
      </c>
    </row>
    <row r="198" spans="3:19" x14ac:dyDescent="0.3">
      <c r="C198" s="158"/>
      <c r="D198" s="153" t="s">
        <v>236</v>
      </c>
      <c r="E198" s="133">
        <v>100</v>
      </c>
      <c r="F198" s="5">
        <v>2</v>
      </c>
      <c r="G198" s="26" t="s">
        <v>247</v>
      </c>
      <c r="L198" s="97">
        <f t="shared" si="17"/>
        <v>0</v>
      </c>
      <c r="N198" s="29">
        <v>291</v>
      </c>
      <c r="O198" s="5">
        <v>4.12</v>
      </c>
      <c r="R198" s="26">
        <v>364</v>
      </c>
      <c r="S198" s="2">
        <v>2550</v>
      </c>
    </row>
    <row r="199" spans="3:19" x14ac:dyDescent="0.3">
      <c r="C199" s="158"/>
      <c r="D199" s="153" t="s">
        <v>237</v>
      </c>
      <c r="E199" s="133">
        <v>150</v>
      </c>
      <c r="F199" s="5">
        <v>2</v>
      </c>
      <c r="L199" s="97">
        <f t="shared" ref="L199:L201" si="19">I199*E199*F199/100*J199/1000</f>
        <v>0</v>
      </c>
      <c r="N199" s="29">
        <v>275</v>
      </c>
      <c r="O199" s="5">
        <v>4.4800000000000004</v>
      </c>
    </row>
    <row r="200" spans="3:19" x14ac:dyDescent="0.3">
      <c r="C200" s="158"/>
      <c r="D200" s="153" t="s">
        <v>238</v>
      </c>
      <c r="E200" s="133">
        <v>150</v>
      </c>
      <c r="F200" s="5">
        <v>2</v>
      </c>
      <c r="L200" s="97">
        <f t="shared" si="19"/>
        <v>0</v>
      </c>
      <c r="N200" s="29">
        <v>275</v>
      </c>
      <c r="O200" s="5">
        <v>4.4800000000000004</v>
      </c>
    </row>
    <row r="201" spans="3:19" x14ac:dyDescent="0.3">
      <c r="C201" s="159"/>
      <c r="D201" s="153" t="s">
        <v>243</v>
      </c>
      <c r="E201" s="133">
        <v>150</v>
      </c>
      <c r="F201" s="5">
        <v>2</v>
      </c>
      <c r="L201" s="97">
        <f t="shared" si="19"/>
        <v>0</v>
      </c>
      <c r="N201" s="29">
        <v>280</v>
      </c>
      <c r="O201" s="5">
        <v>4.4800000000000004</v>
      </c>
    </row>
  </sheetData>
  <mergeCells count="51">
    <mergeCell ref="C184:C190"/>
    <mergeCell ref="C191:C196"/>
    <mergeCell ref="A4:A11"/>
    <mergeCell ref="A12:A15"/>
    <mergeCell ref="A16:A19"/>
    <mergeCell ref="C142:C144"/>
    <mergeCell ref="C165:C168"/>
    <mergeCell ref="A145:A168"/>
    <mergeCell ref="A20:A37"/>
    <mergeCell ref="C101:C105"/>
    <mergeCell ref="C26:C33"/>
    <mergeCell ref="C44:C47"/>
    <mergeCell ref="A44:A69"/>
    <mergeCell ref="A70:A77"/>
    <mergeCell ref="C151:C163"/>
    <mergeCell ref="Z2:AA2"/>
    <mergeCell ref="C78:C82"/>
    <mergeCell ref="C91:C100"/>
    <mergeCell ref="C36:C40"/>
    <mergeCell ref="A119:A125"/>
    <mergeCell ref="A106:A116"/>
    <mergeCell ref="C112:C116"/>
    <mergeCell ref="C106:C111"/>
    <mergeCell ref="E1:F1"/>
    <mergeCell ref="R1:U1"/>
    <mergeCell ref="M1:Q1"/>
    <mergeCell ref="C133:C138"/>
    <mergeCell ref="C119:C121"/>
    <mergeCell ref="C20:C25"/>
    <mergeCell ref="C18:C19"/>
    <mergeCell ref="C4:C8"/>
    <mergeCell ref="C12:C14"/>
    <mergeCell ref="C16:C17"/>
    <mergeCell ref="C9:C11"/>
    <mergeCell ref="G1:L1"/>
    <mergeCell ref="C197:C201"/>
    <mergeCell ref="C169:C176"/>
    <mergeCell ref="A139:A144"/>
    <mergeCell ref="C48:C59"/>
    <mergeCell ref="C41:C43"/>
    <mergeCell ref="C122:C125"/>
    <mergeCell ref="C126:C132"/>
    <mergeCell ref="C60:C69"/>
    <mergeCell ref="C70:C74"/>
    <mergeCell ref="C75:C77"/>
    <mergeCell ref="C83:C90"/>
    <mergeCell ref="A78:A105"/>
    <mergeCell ref="A126:A138"/>
    <mergeCell ref="C139:C141"/>
    <mergeCell ref="C145:C150"/>
    <mergeCell ref="C177:C18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2016-03-22T15:46:57Z</dcterms:modified>
</cp:coreProperties>
</file>