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6192" firstSheet="3" activeTab="4"/>
  </bookViews>
  <sheets>
    <sheet name="NRL_InAs_based _80K" sheetId="9" r:id="rId1"/>
    <sheet name="model-solid" sheetId="1" r:id="rId2"/>
    <sheet name="Sheet2" sheetId="2" state="hidden" r:id="rId3"/>
    <sheet name="NRL_InAs_based" sheetId="4" r:id="rId4"/>
    <sheet name="NRL _GaSb_based" sheetId="7" r:id="rId5"/>
  </sheets>
  <calcPr calcId="145621"/>
</workbook>
</file>

<file path=xl/calcChain.xml><?xml version="1.0" encoding="utf-8"?>
<calcChain xmlns="http://schemas.openxmlformats.org/spreadsheetml/2006/main">
  <c r="G6" i="9" l="1"/>
  <c r="C6" i="9"/>
  <c r="D6" i="9"/>
  <c r="E6" i="9"/>
  <c r="F6" i="9"/>
  <c r="H6" i="9"/>
  <c r="I6" i="9"/>
  <c r="J6" i="9"/>
  <c r="K6" i="9"/>
  <c r="L6" i="9"/>
  <c r="M6" i="9"/>
  <c r="N6" i="9"/>
  <c r="B6" i="9"/>
  <c r="L13" i="9" l="1"/>
  <c r="K13" i="9"/>
  <c r="G13" i="9"/>
  <c r="F13" i="9"/>
  <c r="E13" i="9"/>
  <c r="D13" i="9"/>
  <c r="C13" i="9"/>
  <c r="B13" i="9"/>
  <c r="N13" i="9" s="1"/>
  <c r="L12" i="9"/>
  <c r="K12" i="9"/>
  <c r="G12" i="9"/>
  <c r="F12" i="9"/>
  <c r="E12" i="9"/>
  <c r="D12" i="9"/>
  <c r="C12" i="9"/>
  <c r="B12" i="9"/>
  <c r="L11" i="9"/>
  <c r="K11" i="9"/>
  <c r="G11" i="9"/>
  <c r="F11" i="9"/>
  <c r="E11" i="9"/>
  <c r="D11" i="9"/>
  <c r="C11" i="9"/>
  <c r="B11" i="9"/>
  <c r="L10" i="9"/>
  <c r="K10" i="9"/>
  <c r="G10" i="9"/>
  <c r="F10" i="9"/>
  <c r="E10" i="9"/>
  <c r="D10" i="9"/>
  <c r="C10" i="9"/>
  <c r="B10" i="9"/>
  <c r="L9" i="9"/>
  <c r="K9" i="9"/>
  <c r="G9" i="9"/>
  <c r="F9" i="9"/>
  <c r="E9" i="9"/>
  <c r="D9" i="9"/>
  <c r="C9" i="9"/>
  <c r="B9" i="9"/>
  <c r="L8" i="9"/>
  <c r="K8" i="9"/>
  <c r="G8" i="9"/>
  <c r="F8" i="9"/>
  <c r="E8" i="9"/>
  <c r="D8" i="9"/>
  <c r="C8" i="9"/>
  <c r="B8" i="9"/>
  <c r="L7" i="9"/>
  <c r="K7" i="9"/>
  <c r="G7" i="9"/>
  <c r="F7" i="9"/>
  <c r="E7" i="9"/>
  <c r="D7" i="9"/>
  <c r="C7" i="9"/>
  <c r="B7" i="9"/>
  <c r="N5" i="9"/>
  <c r="J5" i="9"/>
  <c r="I5" i="9"/>
  <c r="H5" i="9"/>
  <c r="N4" i="9"/>
  <c r="J4" i="9"/>
  <c r="I4" i="9"/>
  <c r="H4" i="9"/>
  <c r="N3" i="9"/>
  <c r="J3" i="9"/>
  <c r="I3" i="9"/>
  <c r="H3" i="9"/>
  <c r="N2" i="9"/>
  <c r="J2" i="9"/>
  <c r="I2" i="9"/>
  <c r="I12" i="9" s="1"/>
  <c r="H2" i="9"/>
  <c r="I7" i="9" l="1"/>
  <c r="H7" i="9"/>
  <c r="H8" i="9"/>
  <c r="H9" i="9"/>
  <c r="H11" i="9"/>
  <c r="H12" i="9"/>
  <c r="H13" i="9"/>
  <c r="J7" i="9"/>
  <c r="N10" i="9"/>
  <c r="N8" i="9"/>
  <c r="N9" i="9"/>
  <c r="N11" i="9"/>
  <c r="N12" i="9"/>
  <c r="I9" i="9"/>
  <c r="I11" i="9"/>
  <c r="I13" i="9"/>
  <c r="J9" i="9"/>
  <c r="J11" i="9"/>
  <c r="J13" i="9"/>
  <c r="H10" i="9"/>
  <c r="I8" i="9"/>
  <c r="I10" i="9"/>
  <c r="J8" i="9"/>
  <c r="J10" i="9"/>
  <c r="J12" i="9"/>
  <c r="N9" i="1" l="1"/>
  <c r="M9" i="1"/>
  <c r="L8" i="4" l="1"/>
  <c r="K8" i="4"/>
  <c r="J8" i="4"/>
  <c r="I8" i="4"/>
  <c r="I9" i="4"/>
  <c r="G8" i="4"/>
  <c r="C8" i="4"/>
  <c r="D8" i="4"/>
  <c r="H8" i="4" s="1"/>
  <c r="E8" i="4"/>
  <c r="F8" i="4"/>
  <c r="B8" i="4"/>
  <c r="M15" i="4" l="1"/>
  <c r="L9" i="4" l="1"/>
  <c r="L10" i="4"/>
  <c r="L11" i="4"/>
  <c r="L12" i="4"/>
  <c r="L13" i="4"/>
  <c r="L14" i="4"/>
  <c r="L15" i="4"/>
  <c r="K15" i="4" l="1"/>
  <c r="G15" i="4"/>
  <c r="B15" i="4"/>
  <c r="C15" i="4"/>
  <c r="D15" i="4"/>
  <c r="H15" i="4" s="1"/>
  <c r="E15" i="4"/>
  <c r="F15" i="4"/>
  <c r="G11" i="4" l="1"/>
  <c r="K11" i="4"/>
  <c r="F10" i="4"/>
  <c r="C11" i="4"/>
  <c r="D11" i="4"/>
  <c r="E11" i="4"/>
  <c r="F11" i="4"/>
  <c r="B11" i="4"/>
  <c r="G12" i="4" l="1"/>
  <c r="G10" i="4"/>
  <c r="G9" i="4"/>
  <c r="H7" i="7" l="1"/>
  <c r="H8" i="7"/>
  <c r="H9" i="7"/>
  <c r="H10" i="7"/>
  <c r="B6" i="7"/>
  <c r="H6" i="7"/>
  <c r="G6" i="7"/>
  <c r="G10" i="7" l="1"/>
  <c r="G9" i="7"/>
  <c r="G8" i="7"/>
  <c r="G7" i="7"/>
  <c r="H3" i="4"/>
  <c r="H4" i="4"/>
  <c r="H5" i="4"/>
  <c r="H6" i="4"/>
  <c r="H7" i="4"/>
  <c r="H11" i="4" s="1"/>
  <c r="H2" i="4"/>
  <c r="G14" i="4"/>
  <c r="G13" i="4"/>
  <c r="B16" i="4" l="1"/>
  <c r="B17" i="4"/>
  <c r="C19" i="4"/>
  <c r="D19" i="4" s="1"/>
  <c r="E19" i="4" s="1"/>
  <c r="C18" i="4"/>
  <c r="D18" i="4" s="1"/>
  <c r="E18" i="4" s="1"/>
  <c r="F18" i="4" s="1"/>
  <c r="G18" i="4" s="1"/>
  <c r="H18" i="4" s="1"/>
  <c r="I18" i="4" s="1"/>
  <c r="J18" i="4" s="1"/>
  <c r="K18" i="4" s="1"/>
  <c r="N18" i="4" s="1"/>
  <c r="F19" i="4" l="1"/>
  <c r="E17" i="4"/>
  <c r="D17" i="4"/>
  <c r="C17" i="4"/>
  <c r="G19" i="4" l="1"/>
  <c r="F17" i="4"/>
  <c r="K11" i="7"/>
  <c r="G11" i="7"/>
  <c r="F11" i="7"/>
  <c r="E11" i="7"/>
  <c r="D11" i="7"/>
  <c r="C11" i="7"/>
  <c r="B11" i="7"/>
  <c r="L11" i="7" s="1"/>
  <c r="K10" i="7"/>
  <c r="L10" i="7"/>
  <c r="F10" i="7"/>
  <c r="E10" i="7"/>
  <c r="D10" i="7"/>
  <c r="C10" i="7"/>
  <c r="B10" i="7"/>
  <c r="K9" i="7"/>
  <c r="F9" i="7"/>
  <c r="E9" i="7"/>
  <c r="D9" i="7"/>
  <c r="C9" i="7"/>
  <c r="B9" i="7"/>
  <c r="L9" i="7" s="1"/>
  <c r="K8" i="7"/>
  <c r="F8" i="7"/>
  <c r="E8" i="7"/>
  <c r="D8" i="7"/>
  <c r="C8" i="7"/>
  <c r="B8" i="7"/>
  <c r="K7" i="7"/>
  <c r="F7" i="7"/>
  <c r="E7" i="7"/>
  <c r="D7" i="7"/>
  <c r="C7" i="7"/>
  <c r="B7" i="7"/>
  <c r="L7" i="7" s="1"/>
  <c r="K6" i="7"/>
  <c r="F6" i="7"/>
  <c r="E6" i="7"/>
  <c r="D6" i="7"/>
  <c r="C6" i="7"/>
  <c r="L5" i="7"/>
  <c r="J5" i="7"/>
  <c r="I5" i="7"/>
  <c r="H5" i="7"/>
  <c r="L4" i="7"/>
  <c r="J4" i="7"/>
  <c r="I4" i="7"/>
  <c r="H4" i="7"/>
  <c r="L3" i="7"/>
  <c r="J3" i="7"/>
  <c r="I3" i="7"/>
  <c r="H3" i="7"/>
  <c r="L2" i="7"/>
  <c r="J2" i="7"/>
  <c r="J10" i="7" s="1"/>
  <c r="I2" i="7"/>
  <c r="I9" i="7" s="1"/>
  <c r="H2" i="7"/>
  <c r="H19" i="4" l="1"/>
  <c r="G17" i="4"/>
  <c r="J9" i="7"/>
  <c r="H11" i="7"/>
  <c r="L6" i="7"/>
  <c r="L8" i="7"/>
  <c r="I8" i="7"/>
  <c r="I7" i="7"/>
  <c r="J8" i="7"/>
  <c r="I11" i="7"/>
  <c r="I6" i="7"/>
  <c r="J7" i="7"/>
  <c r="I10" i="7"/>
  <c r="J11" i="7"/>
  <c r="J6" i="7"/>
  <c r="I19" i="4" l="1"/>
  <c r="J19" i="4" s="1"/>
  <c r="K19" i="4" s="1"/>
  <c r="H17" i="4"/>
  <c r="N19" i="4" l="1"/>
  <c r="K17" i="4"/>
  <c r="N3" i="4"/>
  <c r="N4" i="4"/>
  <c r="N5" i="4"/>
  <c r="N6" i="4"/>
  <c r="N7" i="4"/>
  <c r="N2" i="4"/>
  <c r="N15" i="4" l="1"/>
  <c r="N17" i="4"/>
  <c r="N11" i="4"/>
  <c r="C16" i="4" l="1"/>
  <c r="D16" i="4"/>
  <c r="E16" i="4"/>
  <c r="F16" i="4"/>
  <c r="G16" i="4"/>
  <c r="N16" i="4" s="1"/>
  <c r="K16" i="4"/>
  <c r="C14" i="4"/>
  <c r="D14" i="4"/>
  <c r="E14" i="4"/>
  <c r="F14" i="4"/>
  <c r="K14" i="4"/>
  <c r="B14" i="4"/>
  <c r="C13" i="4"/>
  <c r="D13" i="4"/>
  <c r="E13" i="4"/>
  <c r="F13" i="4"/>
  <c r="K13" i="4"/>
  <c r="B13" i="4"/>
  <c r="C12" i="4"/>
  <c r="D12" i="4"/>
  <c r="E12" i="4"/>
  <c r="F12" i="4"/>
  <c r="K12" i="4"/>
  <c r="B12" i="4"/>
  <c r="H14" i="4" l="1"/>
  <c r="N14" i="4"/>
  <c r="H13" i="4"/>
  <c r="N13" i="4"/>
  <c r="H12" i="4"/>
  <c r="N12" i="4"/>
  <c r="J7" i="4" l="1"/>
  <c r="C9" i="4" l="1"/>
  <c r="D9" i="4"/>
  <c r="E9" i="4"/>
  <c r="F9" i="4"/>
  <c r="K9" i="4"/>
  <c r="C10" i="4"/>
  <c r="D10" i="4"/>
  <c r="E10" i="4"/>
  <c r="K10" i="4"/>
  <c r="B10" i="4"/>
  <c r="H10" i="4" l="1"/>
  <c r="N10" i="4"/>
  <c r="B9" i="4"/>
  <c r="I7" i="4"/>
  <c r="I11" i="4" s="1"/>
  <c r="J6" i="4"/>
  <c r="I6" i="4"/>
  <c r="H16" i="4"/>
  <c r="J5" i="4"/>
  <c r="I5" i="4"/>
  <c r="J4" i="4"/>
  <c r="I4" i="4"/>
  <c r="J3" i="4"/>
  <c r="J15" i="4" s="1"/>
  <c r="I3" i="4"/>
  <c r="J2" i="4"/>
  <c r="I2" i="4"/>
  <c r="I15" i="4" l="1"/>
  <c r="J17" i="4"/>
  <c r="J11" i="4"/>
  <c r="I16" i="4"/>
  <c r="H9" i="4"/>
  <c r="N9" i="4"/>
  <c r="I17" i="4"/>
  <c r="J14" i="4"/>
  <c r="J12" i="4"/>
  <c r="J13" i="4"/>
  <c r="J16" i="4"/>
  <c r="I14" i="4"/>
  <c r="I13" i="4"/>
  <c r="I12" i="4"/>
  <c r="J9" i="4"/>
  <c r="J10" i="4"/>
  <c r="I10" i="4"/>
  <c r="K8" i="1"/>
  <c r="C8" i="1"/>
  <c r="E8" i="1"/>
  <c r="I8" i="1" s="1"/>
  <c r="F8" i="1"/>
  <c r="G8" i="1"/>
  <c r="H8" i="1"/>
  <c r="J8" i="1"/>
  <c r="M8" i="1"/>
  <c r="J3" i="1"/>
  <c r="J4" i="1"/>
  <c r="J5" i="1"/>
  <c r="J6" i="1"/>
  <c r="J7" i="1"/>
  <c r="J2" i="1"/>
  <c r="K3" i="1"/>
  <c r="K4" i="1"/>
  <c r="K5" i="1"/>
  <c r="K6" i="1"/>
  <c r="K7" i="1"/>
  <c r="K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<sst xmlns="http://schemas.openxmlformats.org/spreadsheetml/2006/main" count="127" uniqueCount="47">
  <si>
    <t>material</t>
  </si>
  <si>
    <t>exx</t>
  </si>
  <si>
    <t>Eg</t>
  </si>
  <si>
    <t>Ec</t>
  </si>
  <si>
    <t>GaSb</t>
  </si>
  <si>
    <t>AlSb</t>
  </si>
  <si>
    <t>AlAs</t>
  </si>
  <si>
    <t>GaAs</t>
  </si>
  <si>
    <t>InAs</t>
  </si>
  <si>
    <t>InSb</t>
  </si>
  <si>
    <r>
      <t>GaIn</t>
    </r>
    <r>
      <rPr>
        <vertAlign val="subscript"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 xml:space="preserve"> Sb</t>
    </r>
  </si>
  <si>
    <t>Ehh</t>
  </si>
  <si>
    <t>Elh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</si>
  <si>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hh,z</t>
    </r>
    <r>
      <rPr>
        <b/>
        <sz val="11"/>
        <color theme="1"/>
        <rFont val="Calibri"/>
        <family val="2"/>
        <scheme val="minor"/>
      </rPr>
      <t>*</t>
    </r>
  </si>
  <si>
    <t>P</t>
  </si>
  <si>
    <t>dEhh
(MST)</t>
  </si>
  <si>
    <t>dEc
(MST)</t>
  </si>
  <si>
    <t>dElh
(MST)</t>
  </si>
  <si>
    <t>Ev
(MST)</t>
  </si>
  <si>
    <t>Ev
(Exp)</t>
  </si>
  <si>
    <r>
      <t>GaIn</t>
    </r>
    <r>
      <rPr>
        <vertAlign val="subscript"/>
        <sz val="11"/>
        <color theme="1"/>
        <rFont val="Calibri"/>
        <family val="2"/>
        <scheme val="minor"/>
      </rPr>
      <t>0.35</t>
    </r>
    <r>
      <rPr>
        <sz val="11"/>
        <color theme="1"/>
        <rFont val="Calibri"/>
        <family val="2"/>
        <scheme val="minor"/>
      </rPr>
      <t xml:space="preserve"> Sb</t>
    </r>
  </si>
  <si>
    <t xml:space="preserve">                       </t>
  </si>
  <si>
    <t>Ev</t>
  </si>
  <si>
    <t>dEc</t>
  </si>
  <si>
    <t>dEhh</t>
  </si>
  <si>
    <t>dElh</t>
  </si>
  <si>
    <r>
      <t>GaIn</t>
    </r>
    <r>
      <rPr>
        <vertAlign val="subscript"/>
        <sz val="11"/>
        <color theme="1"/>
        <rFont val="Calibri"/>
        <family val="2"/>
        <scheme val="minor"/>
      </rPr>
      <t>0.32</t>
    </r>
    <r>
      <rPr>
        <sz val="11"/>
        <color theme="1"/>
        <rFont val="Calibri"/>
        <family val="2"/>
        <scheme val="minor"/>
      </rPr>
      <t xml:space="preserve"> Sb</t>
    </r>
  </si>
  <si>
    <r>
      <t>GaIn</t>
    </r>
    <r>
      <rPr>
        <vertAlign val="subscript"/>
        <sz val="11"/>
        <color theme="1"/>
        <rFont val="Calibri"/>
        <family val="2"/>
        <scheme val="minor"/>
      </rPr>
      <t>0.36</t>
    </r>
    <r>
      <rPr>
        <sz val="11"/>
        <color theme="1"/>
        <rFont val="Calibri"/>
        <family val="2"/>
        <scheme val="minor"/>
      </rPr>
      <t>Sb</t>
    </r>
  </si>
  <si>
    <r>
      <t>GaIn</t>
    </r>
    <r>
      <rPr>
        <vertAlign val="subscript"/>
        <sz val="11"/>
        <color theme="1"/>
        <rFont val="Calibri"/>
        <family val="2"/>
        <scheme val="minor"/>
      </rPr>
      <t>0.40</t>
    </r>
    <r>
      <rPr>
        <sz val="11"/>
        <color theme="1"/>
        <rFont val="Calibri"/>
        <family val="2"/>
        <scheme val="minor"/>
      </rPr>
      <t xml:space="preserve"> Sb</t>
    </r>
  </si>
  <si>
    <r>
      <t>GaIn</t>
    </r>
    <r>
      <rPr>
        <vertAlign val="subscript"/>
        <sz val="11"/>
        <color theme="1"/>
        <rFont val="Calibri"/>
        <family val="2"/>
        <scheme val="minor"/>
      </rPr>
      <t>0.32</t>
    </r>
    <r>
      <rPr>
        <sz val="11"/>
        <color theme="1"/>
        <rFont val="Calibri"/>
        <family val="2"/>
        <scheme val="minor"/>
      </rPr>
      <t xml:space="preserve"> As0.1Sb</t>
    </r>
  </si>
  <si>
    <t>Ec_unstrain</t>
  </si>
  <si>
    <t>x</t>
  </si>
  <si>
    <t>y</t>
  </si>
  <si>
    <t>Ga(x)InAsSb(y)</t>
  </si>
  <si>
    <r>
      <t>Ga</t>
    </r>
    <r>
      <rPr>
        <vertAlign val="subscript"/>
        <sz val="11"/>
        <color theme="1"/>
        <rFont val="Calibri"/>
        <family val="2"/>
        <scheme val="minor"/>
      </rPr>
      <t>0.68</t>
    </r>
    <r>
      <rPr>
        <sz val="11"/>
        <color theme="1"/>
        <rFont val="Calibri"/>
        <family val="2"/>
        <scheme val="minor"/>
      </rPr>
      <t>In</t>
    </r>
    <r>
      <rPr>
        <vertAlign val="subscript"/>
        <sz val="11"/>
        <color theme="1"/>
        <rFont val="Calibri"/>
        <family val="2"/>
        <scheme val="minor"/>
      </rPr>
      <t>0.32</t>
    </r>
    <r>
      <rPr>
        <sz val="11"/>
        <color theme="1"/>
        <rFont val="Calibri"/>
        <family val="2"/>
        <scheme val="minor"/>
      </rPr>
      <t xml:space="preserve"> As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Sb</t>
    </r>
    <r>
      <rPr>
        <vertAlign val="subscript"/>
        <sz val="11"/>
        <color theme="1"/>
        <rFont val="Calibri"/>
        <family val="2"/>
        <scheme val="minor"/>
      </rPr>
      <t>0.9</t>
    </r>
  </si>
  <si>
    <t>note</t>
  </si>
  <si>
    <t>Eg by bowing</t>
  </si>
  <si>
    <t>bowing</t>
  </si>
  <si>
    <r>
      <t>GaIn</t>
    </r>
    <r>
      <rPr>
        <vertAlign val="subscript"/>
        <sz val="11"/>
        <color theme="1"/>
        <rFont val="Calibri"/>
        <family val="2"/>
        <scheme val="minor"/>
      </rPr>
      <t>0.38</t>
    </r>
    <r>
      <rPr>
        <sz val="11"/>
        <color theme="1"/>
        <rFont val="Calibri"/>
        <family val="2"/>
        <scheme val="minor"/>
      </rPr>
      <t xml:space="preserve"> Sb</t>
    </r>
  </si>
  <si>
    <r>
      <t>AlAs</t>
    </r>
    <r>
      <rPr>
        <vertAlign val="subscript"/>
        <sz val="11"/>
        <color rgb="FFFF0000"/>
        <rFont val="Calibri"/>
        <family val="2"/>
        <scheme val="minor"/>
      </rPr>
      <t>0.16</t>
    </r>
    <r>
      <rPr>
        <sz val="11"/>
        <color rgb="FFFF0000"/>
        <rFont val="Calibri"/>
        <family val="2"/>
        <scheme val="minor"/>
      </rPr>
      <t>Sb</t>
    </r>
  </si>
  <si>
    <t>me</t>
  </si>
  <si>
    <t>mlh,z*</t>
  </si>
  <si>
    <r>
      <t>GaIn</t>
    </r>
    <r>
      <rPr>
        <vertAlign val="subscript"/>
        <sz val="11"/>
        <color theme="1"/>
        <rFont val="Calibri"/>
        <family val="2"/>
        <scheme val="minor"/>
      </rPr>
      <t>0.24</t>
    </r>
    <r>
      <rPr>
        <sz val="11"/>
        <color theme="1"/>
        <rFont val="Calibri"/>
        <family val="2"/>
        <scheme val="minor"/>
      </rPr>
      <t xml:space="preserve"> Sb</t>
    </r>
  </si>
  <si>
    <r>
      <t>Al</t>
    </r>
    <r>
      <rPr>
        <vertAlign val="subscript"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>GaAs</t>
    </r>
  </si>
  <si>
    <t>mc</t>
  </si>
  <si>
    <r>
      <t>GaIn</t>
    </r>
    <r>
      <rPr>
        <vertAlign val="subscript"/>
        <sz val="11"/>
        <rFont val="Calibri"/>
        <family val="2"/>
        <scheme val="minor"/>
      </rPr>
      <t>0.38</t>
    </r>
    <r>
      <rPr>
        <sz val="11"/>
        <rFont val="Calibri"/>
        <family val="2"/>
        <scheme val="minor"/>
      </rPr>
      <t xml:space="preserve"> Sb</t>
    </r>
  </si>
  <si>
    <r>
      <t>GaIn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 xml:space="preserve"> Sb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</si>
</sst>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/>
    <xf numFmtId="0" fontId="1" fillId="0" borderId="2" xfId="0" applyFont="1" applyFill="1" applyBorder="1" applyAlignment="1">
      <alignment vertical="center" wrapText="1"/>
    </xf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5" fillId="0" borderId="1" xfId="0" applyFont="1" applyBorder="1"/>
    <xf numFmtId="0" fontId="6" fillId="0" borderId="1" xfId="0" applyFont="1" applyBorder="1"/>
    <xf numFmtId="0" fontId="0" fillId="0" borderId="1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Normal="100" workbookViewId="0">
      <selection activeCell="L6" sqref="L6"/>
    </sheetView>
  </sheetViews>
  <sheetFormatPr defaultRowHeight="14.4" x14ac:dyDescent="0.3"/>
  <cols>
    <col min="1" max="1" width="14.33203125" customWidth="1"/>
    <col min="2" max="2" width="8.109375" customWidth="1"/>
    <col min="3" max="3" width="6.5546875" customWidth="1"/>
    <col min="4" max="5" width="7" customWidth="1"/>
    <col min="6" max="6" width="8" customWidth="1"/>
    <col min="7" max="7" width="6.88671875" customWidth="1"/>
    <col min="8" max="8" width="7.88671875" style="1" customWidth="1"/>
    <col min="9" max="9" width="8.44140625" style="1" customWidth="1"/>
    <col min="10" max="10" width="9.5546875" style="1" customWidth="1"/>
    <col min="11" max="13" width="7.44140625" customWidth="1"/>
    <col min="14" max="14" width="11.109375" customWidth="1"/>
    <col min="15" max="15" width="7.6640625" customWidth="1"/>
    <col min="16" max="16" width="13.33203125" customWidth="1"/>
  </cols>
  <sheetData>
    <row r="1" spans="1:16" ht="24" customHeight="1" x14ac:dyDescent="0.3">
      <c r="A1" s="2" t="s">
        <v>0</v>
      </c>
      <c r="B1" s="2" t="s">
        <v>22</v>
      </c>
      <c r="C1" s="2" t="s">
        <v>1</v>
      </c>
      <c r="D1" s="2" t="s">
        <v>23</v>
      </c>
      <c r="E1" s="2" t="s">
        <v>24</v>
      </c>
      <c r="F1" s="2" t="s">
        <v>25</v>
      </c>
      <c r="G1" s="2" t="s">
        <v>2</v>
      </c>
      <c r="H1" s="3" t="s">
        <v>3</v>
      </c>
      <c r="I1" s="3" t="s">
        <v>12</v>
      </c>
      <c r="J1" s="4" t="s">
        <v>11</v>
      </c>
      <c r="K1" s="3" t="s">
        <v>13</v>
      </c>
      <c r="L1" s="3" t="s">
        <v>40</v>
      </c>
      <c r="M1" s="3" t="s">
        <v>41</v>
      </c>
      <c r="N1" s="4" t="s">
        <v>30</v>
      </c>
      <c r="O1" s="4" t="s">
        <v>37</v>
      </c>
      <c r="P1" s="4" t="s">
        <v>35</v>
      </c>
    </row>
    <row r="2" spans="1:16" x14ac:dyDescent="0.3">
      <c r="A2" s="2" t="s">
        <v>4</v>
      </c>
      <c r="B2" s="2">
        <v>0.56000000000000005</v>
      </c>
      <c r="C2" s="2">
        <v>-6.0000000000000001E-3</v>
      </c>
      <c r="D2" s="2">
        <v>5.04E-2</v>
      </c>
      <c r="E2" s="2">
        <v>1.8200000000000001E-2</v>
      </c>
      <c r="F2" s="2">
        <v>-2.7400000000000001E-2</v>
      </c>
      <c r="G2" s="2">
        <v>0.8</v>
      </c>
      <c r="H2" s="3">
        <f>B2+G2+D2</f>
        <v>1.4104000000000001</v>
      </c>
      <c r="I2" s="3">
        <f>B2+F2</f>
        <v>0.53260000000000007</v>
      </c>
      <c r="J2" s="5">
        <f t="shared" ref="J2:J4" si="0">B2+E2</f>
        <v>0.57820000000000005</v>
      </c>
      <c r="K2" s="3">
        <v>0.25</v>
      </c>
      <c r="L2" s="3">
        <v>3.9E-2</v>
      </c>
      <c r="M2" s="3"/>
      <c r="N2" s="6">
        <f>B2+G2</f>
        <v>1.36</v>
      </c>
      <c r="O2" s="6"/>
      <c r="P2" s="6"/>
    </row>
    <row r="3" spans="1:16" x14ac:dyDescent="0.3">
      <c r="A3" s="2" t="s">
        <v>5</v>
      </c>
      <c r="B3" s="2">
        <v>0.18</v>
      </c>
      <c r="C3" s="2">
        <v>-1.2999999999999999E-2</v>
      </c>
      <c r="D3" s="2">
        <v>5.7200000000000001E-2</v>
      </c>
      <c r="E3" s="2">
        <v>1.6E-2</v>
      </c>
      <c r="F3" s="2">
        <v>-4.8099999999999997E-2</v>
      </c>
      <c r="G3" s="2">
        <v>2.3740000000000001</v>
      </c>
      <c r="H3" s="3">
        <f t="shared" ref="H3:H12" si="1">B3+G3+D3</f>
        <v>2.6112000000000002</v>
      </c>
      <c r="I3" s="3">
        <f t="shared" ref="I3:I7" si="2">B3+F3</f>
        <v>0.13189999999999999</v>
      </c>
      <c r="J3" s="5">
        <f t="shared" si="0"/>
        <v>0.19600000000000001</v>
      </c>
      <c r="K3" s="3">
        <v>0.35699999999999998</v>
      </c>
      <c r="L3" s="3">
        <v>0.14000000000000001</v>
      </c>
      <c r="M3" s="3">
        <v>0.1323</v>
      </c>
      <c r="N3" s="6">
        <f t="shared" ref="N3:N13" si="3">B3+G3</f>
        <v>2.5540000000000003</v>
      </c>
      <c r="O3" s="6"/>
      <c r="P3" s="6"/>
    </row>
    <row r="4" spans="1:16" x14ac:dyDescent="0.3">
      <c r="A4" s="2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0.40699999999999997</v>
      </c>
      <c r="H4" s="3">
        <f t="shared" si="1"/>
        <v>0.40699999999999997</v>
      </c>
      <c r="I4" s="3">
        <f t="shared" si="2"/>
        <v>0</v>
      </c>
      <c r="J4" s="5">
        <f t="shared" si="0"/>
        <v>0</v>
      </c>
      <c r="K4" s="3">
        <v>0.33</v>
      </c>
      <c r="L4" s="3">
        <v>2.5999999999999999E-2</v>
      </c>
      <c r="M4" s="3"/>
      <c r="N4" s="6">
        <f t="shared" si="3"/>
        <v>0.40699999999999997</v>
      </c>
      <c r="O4" s="6"/>
      <c r="P4" s="6"/>
    </row>
    <row r="5" spans="1:16" x14ac:dyDescent="0.3">
      <c r="A5" s="2" t="s">
        <v>9</v>
      </c>
      <c r="B5" s="2">
        <v>0.59</v>
      </c>
      <c r="C5" s="2">
        <v>-6.5000000000000002E-2</v>
      </c>
      <c r="D5" s="2">
        <v>0.41</v>
      </c>
      <c r="E5" s="7">
        <v>0.2505</v>
      </c>
      <c r="F5" s="2">
        <v>-9.2999999999999999E-2</v>
      </c>
      <c r="G5" s="2">
        <v>0.22700000000000001</v>
      </c>
      <c r="H5" s="3">
        <f t="shared" si="1"/>
        <v>1.2269999999999999</v>
      </c>
      <c r="I5" s="7">
        <f t="shared" si="2"/>
        <v>0.497</v>
      </c>
      <c r="J5" s="9">
        <f>B5+E5</f>
        <v>0.84050000000000002</v>
      </c>
      <c r="K5" s="3">
        <v>0.26</v>
      </c>
      <c r="L5" s="4">
        <v>1.35E-2</v>
      </c>
      <c r="M5" s="4"/>
      <c r="N5" s="6">
        <f t="shared" si="3"/>
        <v>0.81699999999999995</v>
      </c>
      <c r="O5" s="6"/>
      <c r="P5" s="6"/>
    </row>
    <row r="6" spans="1:16" ht="15.6" x14ac:dyDescent="0.3">
      <c r="A6" s="2" t="s">
        <v>46</v>
      </c>
      <c r="B6" s="2">
        <f>B2*0.8+B5*0.2</f>
        <v>0.56600000000000006</v>
      </c>
      <c r="C6" s="2">
        <f t="shared" ref="C6:N6" si="4">C2*0.8+C5*0.2</f>
        <v>-1.7800000000000003E-2</v>
      </c>
      <c r="D6" s="2">
        <f t="shared" si="4"/>
        <v>0.12232000000000001</v>
      </c>
      <c r="E6" s="2">
        <f t="shared" si="4"/>
        <v>6.4660000000000009E-2</v>
      </c>
      <c r="F6" s="2">
        <f t="shared" si="4"/>
        <v>-4.052E-2</v>
      </c>
      <c r="G6" s="2">
        <f>G2*0.8+G5*0.2-0.8*0.2*O7</f>
        <v>0.61724000000000012</v>
      </c>
      <c r="H6" s="2">
        <f t="shared" si="4"/>
        <v>1.3737200000000003</v>
      </c>
      <c r="I6" s="2">
        <f t="shared" si="4"/>
        <v>0.52548000000000006</v>
      </c>
      <c r="J6" s="2">
        <f t="shared" si="4"/>
        <v>0.63066000000000011</v>
      </c>
      <c r="K6" s="2">
        <f t="shared" si="4"/>
        <v>0.252</v>
      </c>
      <c r="L6" s="2">
        <f t="shared" si="4"/>
        <v>3.39E-2</v>
      </c>
      <c r="M6" s="2">
        <f t="shared" si="4"/>
        <v>0</v>
      </c>
      <c r="N6" s="2">
        <f t="shared" si="4"/>
        <v>1.2514000000000001</v>
      </c>
      <c r="O6" s="6"/>
      <c r="P6" s="6"/>
    </row>
    <row r="7" spans="1:16" ht="15.6" x14ac:dyDescent="0.3">
      <c r="A7" s="2" t="s">
        <v>42</v>
      </c>
      <c r="B7" s="2">
        <f>B2*0.76+B5*0.24</f>
        <v>0.56720000000000004</v>
      </c>
      <c r="C7" s="2">
        <f>C2*0.76+C5*0.24</f>
        <v>-2.0159999999999997E-2</v>
      </c>
      <c r="D7" s="2">
        <f>D2*0.76+D5*0.24</f>
        <v>0.13670399999999999</v>
      </c>
      <c r="E7" s="2">
        <f>E2*0.76+E5*0.24</f>
        <v>7.3952000000000004E-2</v>
      </c>
      <c r="F7" s="2">
        <f>F2*0.76+F5*0.24</f>
        <v>-4.3144000000000002E-2</v>
      </c>
      <c r="G7" s="2">
        <f>G2*0.76+G5*0.24-0.76*0.24*O7</f>
        <v>0.58477760000000001</v>
      </c>
      <c r="H7" s="3">
        <f t="shared" si="1"/>
        <v>1.2886815999999999</v>
      </c>
      <c r="I7" s="7">
        <f t="shared" si="2"/>
        <v>0.52405600000000008</v>
      </c>
      <c r="J7" s="9">
        <f>B7+E7</f>
        <v>0.64115200000000006</v>
      </c>
      <c r="K7" s="2">
        <f>K2*0.76+K5*0.24</f>
        <v>0.25240000000000001</v>
      </c>
      <c r="L7" s="2">
        <f>L2*0.76+L5*0.24</f>
        <v>3.288E-2</v>
      </c>
      <c r="M7" s="4"/>
      <c r="N7" s="6"/>
      <c r="O7" s="6">
        <v>0.42599999999999999</v>
      </c>
      <c r="P7" s="6"/>
    </row>
    <row r="8" spans="1:16" ht="15.6" x14ac:dyDescent="0.3">
      <c r="A8" s="2" t="s">
        <v>10</v>
      </c>
      <c r="B8" s="2">
        <f>B2*0.7+B5*0.3</f>
        <v>0.56899999999999995</v>
      </c>
      <c r="C8" s="2">
        <f>C2*0.7+C5*0.3</f>
        <v>-2.3699999999999999E-2</v>
      </c>
      <c r="D8" s="2">
        <f>D2*0.7+D5*0.3</f>
        <v>0.15827999999999998</v>
      </c>
      <c r="E8" s="2">
        <f>E2*0.7+E5*0.3</f>
        <v>8.7889999999999996E-2</v>
      </c>
      <c r="F8" s="2">
        <f>F2*0.7+F5*0.3</f>
        <v>-4.7079999999999997E-2</v>
      </c>
      <c r="G8" s="2">
        <f>G2*0.7+G5*0.3-0.7*0.3*O8</f>
        <v>0.5386399999999999</v>
      </c>
      <c r="H8" s="3">
        <f t="shared" si="1"/>
        <v>1.2659199999999999</v>
      </c>
      <c r="I8" s="3">
        <f>I2*0.7+I5*0.3</f>
        <v>0.52192000000000005</v>
      </c>
      <c r="J8" s="8">
        <f>J2*0.7+J5*0.3</f>
        <v>0.65688999999999997</v>
      </c>
      <c r="K8" s="2">
        <f>K2*0.7+K5*0.3</f>
        <v>0.253</v>
      </c>
      <c r="L8" s="2">
        <f>L2*0.7+L5*0.3</f>
        <v>3.1349999999999996E-2</v>
      </c>
      <c r="M8" s="2"/>
      <c r="N8" s="6">
        <f t="shared" si="3"/>
        <v>1.10764</v>
      </c>
      <c r="O8" s="6">
        <v>0.42599999999999999</v>
      </c>
      <c r="P8" s="6" t="s">
        <v>36</v>
      </c>
    </row>
    <row r="9" spans="1:16" ht="20.25" customHeight="1" x14ac:dyDescent="0.3">
      <c r="A9" s="2" t="s">
        <v>20</v>
      </c>
      <c r="B9" s="6">
        <f>B2*0.65+B5*0.35</f>
        <v>0.57050000000000001</v>
      </c>
      <c r="C9" s="6">
        <f>C2*0.65+C5*0.35</f>
        <v>-2.665E-2</v>
      </c>
      <c r="D9" s="6">
        <f>D2*0.65+D5*0.35</f>
        <v>0.17626</v>
      </c>
      <c r="E9" s="6">
        <f>E2*0.65+E5*0.35</f>
        <v>9.9504999999999982E-2</v>
      </c>
      <c r="F9" s="6">
        <f>F2*0.65+F5*0.35</f>
        <v>-5.0359999999999995E-2</v>
      </c>
      <c r="G9" s="6">
        <f>G2*0.65+G5*0.35-0.65*0.35*O9</f>
        <v>0.50253500000000006</v>
      </c>
      <c r="H9" s="3">
        <f t="shared" si="1"/>
        <v>1.249295</v>
      </c>
      <c r="I9" s="5">
        <f>I2*0.65+I5*0.35</f>
        <v>0.52014000000000005</v>
      </c>
      <c r="J9" s="13">
        <f>J2*0.65+J5*0.35</f>
        <v>0.67000499999999996</v>
      </c>
      <c r="K9" s="6">
        <f>K2*0.65+K5*0.35</f>
        <v>0.2535</v>
      </c>
      <c r="L9" s="6">
        <f>L2*0.65+L5*0.35</f>
        <v>3.0075000000000001E-2</v>
      </c>
      <c r="M9" s="6"/>
      <c r="N9" s="6">
        <f t="shared" si="3"/>
        <v>1.073035</v>
      </c>
      <c r="O9" s="6">
        <v>0.42599999999999999</v>
      </c>
      <c r="P9" s="6" t="s">
        <v>36</v>
      </c>
    </row>
    <row r="10" spans="1:16" s="21" customFormat="1" ht="20.25" customHeight="1" x14ac:dyDescent="0.3">
      <c r="A10" s="19" t="s">
        <v>45</v>
      </c>
      <c r="B10" s="20">
        <f>B2*0.62+B5*0.38</f>
        <v>0.57140000000000002</v>
      </c>
      <c r="C10" s="20">
        <f>C2*0.62+C5*0.38</f>
        <v>-2.8420000000000001E-2</v>
      </c>
      <c r="D10" s="20">
        <f>D2*0.62+D5*0.38</f>
        <v>0.18704799999999999</v>
      </c>
      <c r="E10" s="20">
        <f>E2*0.62+E5*0.38</f>
        <v>0.106474</v>
      </c>
      <c r="F10" s="20">
        <f>F2*0.62+F5*0.38</f>
        <v>-5.2328E-2</v>
      </c>
      <c r="G10" s="20">
        <f>G2*0.62+G5*0.38-0.62*0.38*O10</f>
        <v>0.4818944</v>
      </c>
      <c r="H10" s="20">
        <f>H2*0.62+H5*0.38</f>
        <v>1.340708</v>
      </c>
      <c r="I10" s="20">
        <f>I2*0.62+I5*0.38</f>
        <v>0.51907200000000009</v>
      </c>
      <c r="J10" s="20">
        <f>J2*0.62+J5*0.38</f>
        <v>0.67787400000000009</v>
      </c>
      <c r="K10" s="20">
        <f>K2*0.62+K5*0.38</f>
        <v>0.25380000000000003</v>
      </c>
      <c r="L10" s="20">
        <f>L2*0.62+L5*0.38</f>
        <v>2.9309999999999999E-2</v>
      </c>
      <c r="M10" s="20"/>
      <c r="N10" s="20">
        <f>N2*0.62+N5*0.38</f>
        <v>1.1536599999999999</v>
      </c>
      <c r="O10" s="6">
        <v>0.42599999999999999</v>
      </c>
      <c r="P10" s="20" t="s">
        <v>36</v>
      </c>
    </row>
    <row r="11" spans="1:16" ht="17.25" customHeight="1" x14ac:dyDescent="0.3">
      <c r="A11" s="2" t="s">
        <v>26</v>
      </c>
      <c r="B11" s="6">
        <f>B2*0.68+B5*0.32</f>
        <v>0.56960000000000011</v>
      </c>
      <c r="C11" s="6">
        <f>C2*0.68+C5*0.32</f>
        <v>-2.4880000000000003E-2</v>
      </c>
      <c r="D11" s="6">
        <f>D2*0.68+D5*0.32</f>
        <v>0.16547199999999998</v>
      </c>
      <c r="E11" s="6">
        <f>E2*0.68+E5*0.32</f>
        <v>9.2535999999999993E-2</v>
      </c>
      <c r="F11" s="6">
        <f>F2*0.68+F5*0.32</f>
        <v>-4.8392000000000004E-2</v>
      </c>
      <c r="G11" s="6">
        <f>G2*0.68+G5*0.32-0.68*0.32*0.415</f>
        <v>0.52633600000000014</v>
      </c>
      <c r="H11" s="3">
        <f t="shared" si="1"/>
        <v>1.2614080000000003</v>
      </c>
      <c r="I11" s="5">
        <f>I2*0.68+I5*0.32</f>
        <v>0.52120800000000012</v>
      </c>
      <c r="J11" s="5">
        <f>J2*0.68+J5*0.32</f>
        <v>0.66213600000000006</v>
      </c>
      <c r="K11" s="6">
        <f>K2*0.68+K5*0.32</f>
        <v>0.25320000000000004</v>
      </c>
      <c r="L11" s="6">
        <f>L2*0.68+L5*0.32</f>
        <v>3.0840000000000003E-2</v>
      </c>
      <c r="M11" s="6"/>
      <c r="N11" s="6">
        <f t="shared" si="3"/>
        <v>1.0959360000000002</v>
      </c>
      <c r="O11" s="6">
        <v>0.42599999999999999</v>
      </c>
      <c r="P11" s="6" t="s">
        <v>36</v>
      </c>
    </row>
    <row r="12" spans="1:16" ht="15.6" x14ac:dyDescent="0.3">
      <c r="A12" s="2" t="s">
        <v>27</v>
      </c>
      <c r="B12" s="6">
        <f>B2*0.64+B5*0.36</f>
        <v>0.57079999999999997</v>
      </c>
      <c r="C12" s="6">
        <f>C2*0.64+C5*0.36</f>
        <v>-2.724E-2</v>
      </c>
      <c r="D12" s="6">
        <f>D2*0.64+D5*0.36</f>
        <v>0.17985599999999999</v>
      </c>
      <c r="E12" s="6">
        <f>E2*0.64+E5*0.36</f>
        <v>0.101828</v>
      </c>
      <c r="F12" s="6">
        <f>F2*0.64+F5*0.36</f>
        <v>-5.1015999999999992E-2</v>
      </c>
      <c r="G12" s="6">
        <f>G2*0.64+G5*0.36-0.64*0.36*0.415</f>
        <v>0.49810400000000005</v>
      </c>
      <c r="H12" s="3">
        <f t="shared" si="1"/>
        <v>1.2487600000000001</v>
      </c>
      <c r="I12" s="5">
        <f>I2*0.64+I5*0.36</f>
        <v>0.51978400000000002</v>
      </c>
      <c r="J12" s="5">
        <f>J2*0.64+J5*0.36</f>
        <v>0.672628</v>
      </c>
      <c r="K12" s="6">
        <f>K2*0.64+K5*0.36</f>
        <v>0.25359999999999999</v>
      </c>
      <c r="L12" s="6">
        <f>L2*0.64+L5*0.36</f>
        <v>2.9819999999999999E-2</v>
      </c>
      <c r="M12" s="6"/>
      <c r="N12" s="6">
        <f t="shared" si="3"/>
        <v>1.0689040000000001</v>
      </c>
      <c r="O12" s="6">
        <v>0.42599999999999999</v>
      </c>
      <c r="P12" s="6" t="s">
        <v>36</v>
      </c>
    </row>
    <row r="13" spans="1:16" ht="13.5" customHeight="1" x14ac:dyDescent="0.3">
      <c r="A13" s="2" t="s">
        <v>28</v>
      </c>
      <c r="B13" s="6">
        <f>B2*0.6+B5*0.4</f>
        <v>0.57200000000000006</v>
      </c>
      <c r="C13" s="6">
        <f>C2*0.6+C5*0.4</f>
        <v>-2.9600000000000001E-2</v>
      </c>
      <c r="D13" s="6">
        <f>D2*0.6+D5*0.4</f>
        <v>0.19424</v>
      </c>
      <c r="E13" s="6">
        <f>E2*0.6+E5*0.4</f>
        <v>0.11112000000000001</v>
      </c>
      <c r="F13" s="6">
        <f>F2*0.6+F5*0.4</f>
        <v>-5.3640000000000007E-2</v>
      </c>
      <c r="G13" s="6">
        <f>G2*0.6+G5*0.4-0.6*0.4*0.415</f>
        <v>0.47119999999999995</v>
      </c>
      <c r="H13" s="3">
        <f>B13+G13+D13</f>
        <v>1.2374400000000001</v>
      </c>
      <c r="I13" s="5">
        <f>I2*0.6+I5*0.4</f>
        <v>0.51836000000000004</v>
      </c>
      <c r="J13" s="5">
        <f>J2*0.6+J5*0.4</f>
        <v>0.68312000000000006</v>
      </c>
      <c r="K13" s="6">
        <f>K2*0.6+K5*0.4</f>
        <v>0.254</v>
      </c>
      <c r="L13" s="6">
        <f>L2*0.6+L5*0.4</f>
        <v>2.8799999999999999E-2</v>
      </c>
      <c r="M13" s="6"/>
      <c r="N13" s="6">
        <f t="shared" si="3"/>
        <v>1.0432000000000001</v>
      </c>
      <c r="O13" s="6">
        <v>0.42599999999999999</v>
      </c>
      <c r="P13" s="6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21" sqref="G21"/>
    </sheetView>
  </sheetViews>
  <sheetFormatPr defaultRowHeight="14.4" x14ac:dyDescent="0.3"/>
  <cols>
    <col min="1" max="1" width="9.109375" customWidth="1"/>
    <col min="2" max="2" width="6" customWidth="1"/>
    <col min="3" max="3" width="6.33203125" customWidth="1"/>
    <col min="4" max="4" width="4.33203125" customWidth="1"/>
    <col min="5" max="5" width="7.88671875" customWidth="1"/>
    <col min="6" max="6" width="7.109375" customWidth="1"/>
    <col min="7" max="7" width="7.44140625" customWidth="1"/>
    <col min="8" max="8" width="4.88671875" customWidth="1"/>
    <col min="9" max="10" width="6.6640625" style="1" customWidth="1"/>
    <col min="11" max="11" width="6.109375" style="1" customWidth="1"/>
    <col min="12" max="12" width="6.5546875" customWidth="1"/>
    <col min="13" max="13" width="6.109375" style="1" customWidth="1"/>
  </cols>
  <sheetData>
    <row r="1" spans="1:14" ht="28.8" x14ac:dyDescent="0.3">
      <c r="A1" s="2" t="s">
        <v>0</v>
      </c>
      <c r="B1" s="2" t="s">
        <v>19</v>
      </c>
      <c r="C1" s="2" t="s">
        <v>18</v>
      </c>
      <c r="D1" s="2" t="s">
        <v>1</v>
      </c>
      <c r="E1" s="2" t="s">
        <v>16</v>
      </c>
      <c r="F1" s="2" t="s">
        <v>15</v>
      </c>
      <c r="G1" s="2" t="s">
        <v>17</v>
      </c>
      <c r="H1" s="2" t="s">
        <v>2</v>
      </c>
      <c r="I1" s="3" t="s">
        <v>3</v>
      </c>
      <c r="J1" s="3" t="s">
        <v>12</v>
      </c>
      <c r="K1" s="4" t="s">
        <v>11</v>
      </c>
      <c r="L1" s="4" t="s">
        <v>14</v>
      </c>
      <c r="M1" s="3" t="s">
        <v>13</v>
      </c>
      <c r="N1" s="10" t="s">
        <v>44</v>
      </c>
    </row>
    <row r="2" spans="1:14" ht="15" x14ac:dyDescent="0.25">
      <c r="A2" s="2" t="s">
        <v>4</v>
      </c>
      <c r="B2" s="2">
        <v>0.56000000000000005</v>
      </c>
      <c r="C2" s="2">
        <v>0.56699999999999995</v>
      </c>
      <c r="D2" s="2">
        <v>-6.0000000000000001E-3</v>
      </c>
      <c r="E2" s="2">
        <v>4.5900000000000003E-2</v>
      </c>
      <c r="F2" s="2">
        <v>1.8200000000000001E-2</v>
      </c>
      <c r="G2" s="2">
        <v>-2.7400000000000001E-2</v>
      </c>
      <c r="H2" s="2">
        <v>0.73</v>
      </c>
      <c r="I2" s="3">
        <f>C2+H2+E2</f>
        <v>1.3429</v>
      </c>
      <c r="J2" s="3">
        <f>C2+G2</f>
        <v>0.53959999999999997</v>
      </c>
      <c r="K2" s="5">
        <f t="shared" ref="K2:K8" si="0">C2+F2</f>
        <v>0.58519999999999994</v>
      </c>
      <c r="L2" s="6">
        <v>1.54</v>
      </c>
      <c r="M2" s="3">
        <v>0.25</v>
      </c>
    </row>
    <row r="3" spans="1:14" x14ac:dyDescent="0.3">
      <c r="A3" s="2" t="s">
        <v>5</v>
      </c>
      <c r="B3" s="2">
        <v>0.18</v>
      </c>
      <c r="C3" s="2">
        <v>0.1</v>
      </c>
      <c r="D3" s="2">
        <v>-1.2999999999999999E-2</v>
      </c>
      <c r="E3" s="2">
        <v>8.8499999999999995E-2</v>
      </c>
      <c r="F3" s="2">
        <v>1.7500000000000002E-2</v>
      </c>
      <c r="G3" s="2">
        <v>-4.8599999999999997E-2</v>
      </c>
      <c r="H3" s="2">
        <v>2.2999999999999998</v>
      </c>
      <c r="I3" s="3">
        <f t="shared" ref="I3:I8" si="1">C3+H3+E3</f>
        <v>2.4884999999999997</v>
      </c>
      <c r="J3" s="3">
        <f t="shared" ref="J3:J8" si="2">C3+G3</f>
        <v>5.1400000000000008E-2</v>
      </c>
      <c r="K3" s="5">
        <f t="shared" si="0"/>
        <v>0.11750000000000001</v>
      </c>
      <c r="L3" s="6">
        <v>1.28</v>
      </c>
      <c r="M3" s="3">
        <v>0.35699999999999998</v>
      </c>
    </row>
    <row r="4" spans="1:14" x14ac:dyDescent="0.3">
      <c r="A4" s="2" t="s">
        <v>6</v>
      </c>
      <c r="B4" s="2">
        <v>0.1</v>
      </c>
      <c r="C4" s="2">
        <v>-0.85299999999999998</v>
      </c>
      <c r="D4" s="2">
        <v>7.0000000000000007E-2</v>
      </c>
      <c r="E4" s="2">
        <v>-0.45479999999999998</v>
      </c>
      <c r="F4" s="2">
        <v>3.3999999999999998E-3</v>
      </c>
      <c r="G4" s="2">
        <v>0.52210000000000001</v>
      </c>
      <c r="H4" s="2">
        <v>3.03</v>
      </c>
      <c r="I4" s="3">
        <f t="shared" si="1"/>
        <v>1.7221999999999995</v>
      </c>
      <c r="J4" s="3">
        <f t="shared" si="2"/>
        <v>-0.33089999999999997</v>
      </c>
      <c r="K4" s="5">
        <f t="shared" si="0"/>
        <v>-0.84960000000000002</v>
      </c>
      <c r="L4" s="6">
        <v>1.36</v>
      </c>
      <c r="M4" s="3">
        <v>0.47</v>
      </c>
      <c r="N4">
        <v>0.15</v>
      </c>
    </row>
    <row r="5" spans="1:14" ht="15" x14ac:dyDescent="0.25">
      <c r="A5" s="2" t="s">
        <v>7</v>
      </c>
      <c r="B5" s="2">
        <v>-0.52</v>
      </c>
      <c r="C5" s="2">
        <v>-0.26300000000000001</v>
      </c>
      <c r="D5" s="2">
        <v>7.0000000000000007E-2</v>
      </c>
      <c r="E5" s="2">
        <v>-0.5625</v>
      </c>
      <c r="F5" s="2">
        <v>-0.1411</v>
      </c>
      <c r="G5" s="2">
        <v>0.47239999999999999</v>
      </c>
      <c r="H5" s="2">
        <v>1.4239999999999999</v>
      </c>
      <c r="I5" s="3">
        <f t="shared" si="1"/>
        <v>0.59850000000000003</v>
      </c>
      <c r="J5" s="3">
        <f t="shared" si="2"/>
        <v>0.20939999999999998</v>
      </c>
      <c r="K5" s="5">
        <f t="shared" si="0"/>
        <v>-0.40410000000000001</v>
      </c>
      <c r="L5" s="6">
        <v>1.59</v>
      </c>
      <c r="M5" s="3">
        <v>0.35</v>
      </c>
      <c r="N5">
        <v>6.7000000000000004E-2</v>
      </c>
    </row>
    <row r="6" spans="1:14" x14ac:dyDescent="0.3">
      <c r="A6" s="2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0.35399999999999998</v>
      </c>
      <c r="I6" s="3">
        <f t="shared" si="1"/>
        <v>0.35399999999999998</v>
      </c>
      <c r="J6" s="3">
        <f t="shared" si="2"/>
        <v>0</v>
      </c>
      <c r="K6" s="5">
        <f t="shared" si="0"/>
        <v>0</v>
      </c>
      <c r="L6" s="6">
        <v>1.375</v>
      </c>
      <c r="M6" s="3">
        <v>0.33</v>
      </c>
    </row>
    <row r="7" spans="1:14" ht="15" x14ac:dyDescent="0.25">
      <c r="A7" s="2" t="s">
        <v>9</v>
      </c>
      <c r="B7" s="2">
        <v>0.59</v>
      </c>
      <c r="C7" s="2">
        <v>0.72299999999999998</v>
      </c>
      <c r="D7" s="2">
        <v>-6.5000000000000002E-2</v>
      </c>
      <c r="E7" s="2">
        <v>0.36870000000000003</v>
      </c>
      <c r="F7" s="2">
        <v>0.26240000000000002</v>
      </c>
      <c r="G7" s="2">
        <v>-8.8499999999999995E-2</v>
      </c>
      <c r="H7" s="2">
        <v>0.18</v>
      </c>
      <c r="I7" s="3">
        <f t="shared" si="1"/>
        <v>1.2717000000000001</v>
      </c>
      <c r="J7" s="3">
        <f t="shared" si="2"/>
        <v>0.63449999999999995</v>
      </c>
      <c r="K7" s="5">
        <f t="shared" si="0"/>
        <v>0.98540000000000005</v>
      </c>
      <c r="L7" s="6">
        <v>1.43</v>
      </c>
      <c r="M7" s="3">
        <v>0.26</v>
      </c>
    </row>
    <row r="8" spans="1:14" ht="33" x14ac:dyDescent="0.25">
      <c r="A8" s="16" t="s">
        <v>10</v>
      </c>
      <c r="B8" s="16">
        <v>0.56999999999999995</v>
      </c>
      <c r="C8" s="16">
        <f>C2*0.7+C7*0.3</f>
        <v>0.6137999999999999</v>
      </c>
      <c r="D8" s="16"/>
      <c r="E8" s="16">
        <f t="shared" ref="E8:G8" si="3">E2*0.7+E7*0.3</f>
        <v>0.14274000000000001</v>
      </c>
      <c r="F8" s="16">
        <f t="shared" si="3"/>
        <v>9.146E-2</v>
      </c>
      <c r="G8" s="16">
        <f t="shared" si="3"/>
        <v>-4.5729999999999993E-2</v>
      </c>
      <c r="H8" s="16">
        <f>H2*0.7+H7*0.3</f>
        <v>0.56500000000000006</v>
      </c>
      <c r="I8" s="17">
        <f t="shared" si="1"/>
        <v>1.3215399999999999</v>
      </c>
      <c r="J8" s="17">
        <f t="shared" si="2"/>
        <v>0.56806999999999985</v>
      </c>
      <c r="K8" s="17">
        <f t="shared" si="0"/>
        <v>0.70525999999999989</v>
      </c>
      <c r="L8" s="18">
        <v>1.5069999999999999</v>
      </c>
      <c r="M8" s="17">
        <f>M2*0.7+M7*0.3</f>
        <v>0.253</v>
      </c>
    </row>
    <row r="9" spans="1:14" s="6" customFormat="1" ht="15.6" x14ac:dyDescent="0.3">
      <c r="A9" s="15" t="s">
        <v>43</v>
      </c>
      <c r="I9" s="5"/>
      <c r="J9" s="5"/>
      <c r="K9" s="5"/>
      <c r="M9" s="5">
        <f>M4*0.3+M5*0.7</f>
        <v>0.38599999999999995</v>
      </c>
      <c r="N9" s="5">
        <f>N4*0.3+N5*0.7</f>
        <v>9.1899999999999996E-2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G10" sqref="G10"/>
    </sheetView>
  </sheetViews>
  <sheetFormatPr defaultRowHeight="14.4" x14ac:dyDescent="0.3"/>
  <cols>
    <col min="1" max="1" width="14.33203125" customWidth="1"/>
    <col min="2" max="2" width="8.109375" customWidth="1"/>
    <col min="3" max="3" width="6.5546875" customWidth="1"/>
    <col min="4" max="5" width="7" customWidth="1"/>
    <col min="6" max="6" width="8" customWidth="1"/>
    <col min="7" max="7" width="6.88671875" customWidth="1"/>
    <col min="8" max="8" width="7.88671875" style="1" customWidth="1"/>
    <col min="9" max="9" width="8.44140625" style="1" customWidth="1"/>
    <col min="10" max="10" width="9.5546875" style="1" customWidth="1"/>
    <col min="11" max="13" width="7.44140625" customWidth="1"/>
    <col min="14" max="14" width="11.109375" customWidth="1"/>
    <col min="15" max="15" width="7.6640625" customWidth="1"/>
    <col min="16" max="16" width="13.33203125" customWidth="1"/>
  </cols>
  <sheetData>
    <row r="1" spans="1:16" ht="24" customHeight="1" x14ac:dyDescent="0.3">
      <c r="A1" s="2" t="s">
        <v>0</v>
      </c>
      <c r="B1" s="2" t="s">
        <v>22</v>
      </c>
      <c r="C1" s="2" t="s">
        <v>1</v>
      </c>
      <c r="D1" s="2" t="s">
        <v>23</v>
      </c>
      <c r="E1" s="2" t="s">
        <v>24</v>
      </c>
      <c r="F1" s="2" t="s">
        <v>25</v>
      </c>
      <c r="G1" s="2" t="s">
        <v>2</v>
      </c>
      <c r="H1" s="3" t="s">
        <v>3</v>
      </c>
      <c r="I1" s="3" t="s">
        <v>12</v>
      </c>
      <c r="J1" s="4" t="s">
        <v>11</v>
      </c>
      <c r="K1" s="3" t="s">
        <v>13</v>
      </c>
      <c r="L1" s="3" t="s">
        <v>40</v>
      </c>
      <c r="M1" s="3" t="s">
        <v>41</v>
      </c>
      <c r="N1" s="4" t="s">
        <v>30</v>
      </c>
      <c r="O1" s="4" t="s">
        <v>37</v>
      </c>
      <c r="P1" s="4" t="s">
        <v>35</v>
      </c>
    </row>
    <row r="2" spans="1:16" x14ac:dyDescent="0.3">
      <c r="A2" s="2" t="s">
        <v>4</v>
      </c>
      <c r="B2" s="2">
        <v>0.56000000000000005</v>
      </c>
      <c r="C2" s="2">
        <v>-6.0000000000000001E-3</v>
      </c>
      <c r="D2" s="2">
        <v>5.04E-2</v>
      </c>
      <c r="E2" s="2">
        <v>1.8200000000000001E-2</v>
      </c>
      <c r="F2" s="2">
        <v>-2.7400000000000001E-2</v>
      </c>
      <c r="G2" s="2">
        <v>0.73</v>
      </c>
      <c r="H2" s="3">
        <f>B2+G2+D2</f>
        <v>1.3404</v>
      </c>
      <c r="I2" s="3">
        <f>B2+F2</f>
        <v>0.53260000000000007</v>
      </c>
      <c r="J2" s="5">
        <f t="shared" ref="J2:J6" si="0">B2+E2</f>
        <v>0.57820000000000005</v>
      </c>
      <c r="K2" s="3">
        <v>0.25</v>
      </c>
      <c r="L2" s="3">
        <v>3.9E-2</v>
      </c>
      <c r="M2" s="3"/>
      <c r="N2" s="6">
        <f>B2+G2</f>
        <v>1.29</v>
      </c>
      <c r="O2" s="6"/>
      <c r="P2" s="6"/>
    </row>
    <row r="3" spans="1:16" x14ac:dyDescent="0.3">
      <c r="A3" s="2" t="s">
        <v>5</v>
      </c>
      <c r="B3" s="2">
        <v>0.18</v>
      </c>
      <c r="C3" s="2">
        <v>-1.2999999999999999E-2</v>
      </c>
      <c r="D3" s="2">
        <v>5.7200000000000001E-2</v>
      </c>
      <c r="E3" s="2">
        <v>1.6E-2</v>
      </c>
      <c r="F3" s="2">
        <v>-4.8099999999999997E-2</v>
      </c>
      <c r="G3" s="2">
        <v>2.2999999999999998</v>
      </c>
      <c r="H3" s="3">
        <f t="shared" ref="H3:H13" si="1">B3+G3+D3</f>
        <v>2.5371999999999999</v>
      </c>
      <c r="I3" s="3">
        <f t="shared" ref="I3:I8" si="2">B3+F3</f>
        <v>0.13189999999999999</v>
      </c>
      <c r="J3" s="5">
        <f t="shared" si="0"/>
        <v>0.19600000000000001</v>
      </c>
      <c r="K3" s="3">
        <v>0.35699999999999998</v>
      </c>
      <c r="L3" s="3">
        <v>0.14000000000000001</v>
      </c>
      <c r="M3" s="3">
        <v>0.1323</v>
      </c>
      <c r="N3" s="6">
        <f t="shared" ref="N3:N14" si="3">B3+G3</f>
        <v>2.48</v>
      </c>
      <c r="O3" s="6"/>
      <c r="P3" s="6"/>
    </row>
    <row r="4" spans="1:16" x14ac:dyDescent="0.3">
      <c r="A4" s="2" t="s">
        <v>6</v>
      </c>
      <c r="B4" s="2">
        <v>-0.32</v>
      </c>
      <c r="C4" s="2">
        <v>7.0000000000000007E-2</v>
      </c>
      <c r="D4" s="2">
        <v>-0.45329999999999998</v>
      </c>
      <c r="E4" s="2">
        <v>-0.1007</v>
      </c>
      <c r="F4" s="2">
        <v>0.72099999999999997</v>
      </c>
      <c r="G4" s="2">
        <v>3.03</v>
      </c>
      <c r="H4" s="3">
        <f t="shared" si="1"/>
        <v>2.2566999999999999</v>
      </c>
      <c r="I4" s="3">
        <f t="shared" si="2"/>
        <v>0.40099999999999997</v>
      </c>
      <c r="J4" s="5">
        <f t="shared" si="0"/>
        <v>-0.42070000000000002</v>
      </c>
      <c r="K4" s="3">
        <v>0.47199999999999998</v>
      </c>
      <c r="L4" s="3">
        <v>0.15</v>
      </c>
      <c r="M4" s="3">
        <v>0.185</v>
      </c>
      <c r="N4" s="6">
        <f t="shared" si="3"/>
        <v>2.71</v>
      </c>
      <c r="O4" s="6"/>
      <c r="P4" s="6"/>
    </row>
    <row r="5" spans="1:16" x14ac:dyDescent="0.3">
      <c r="A5" s="2" t="s">
        <v>7</v>
      </c>
      <c r="B5" s="2">
        <v>0.21</v>
      </c>
      <c r="C5" s="2">
        <v>7.0000000000000007E-2</v>
      </c>
      <c r="D5" s="2">
        <v>-0.55120000000000002</v>
      </c>
      <c r="E5" s="2">
        <v>-0.187</v>
      </c>
      <c r="F5" s="2">
        <v>0.55449999999999999</v>
      </c>
      <c r="G5" s="2">
        <v>1.4239999999999999</v>
      </c>
      <c r="H5" s="3">
        <f t="shared" si="1"/>
        <v>1.0827999999999998</v>
      </c>
      <c r="I5" s="3">
        <f t="shared" si="2"/>
        <v>0.76449999999999996</v>
      </c>
      <c r="J5" s="5">
        <f t="shared" si="0"/>
        <v>2.2999999999999993E-2</v>
      </c>
      <c r="K5" s="3">
        <v>0.35</v>
      </c>
      <c r="L5" s="3">
        <v>6.7000000000000004E-2</v>
      </c>
      <c r="M5" s="3"/>
      <c r="N5" s="6">
        <f t="shared" si="3"/>
        <v>1.6339999999999999</v>
      </c>
      <c r="O5" s="6"/>
      <c r="P5" s="6"/>
    </row>
    <row r="6" spans="1:16" x14ac:dyDescent="0.3">
      <c r="A6" s="2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0.35399999999999998</v>
      </c>
      <c r="H6" s="3">
        <f t="shared" si="1"/>
        <v>0.35399999999999998</v>
      </c>
      <c r="I6" s="3">
        <f t="shared" si="2"/>
        <v>0</v>
      </c>
      <c r="J6" s="5">
        <f t="shared" si="0"/>
        <v>0</v>
      </c>
      <c r="K6" s="3">
        <v>0.33</v>
      </c>
      <c r="L6" s="3">
        <v>2.5999999999999999E-2</v>
      </c>
      <c r="M6" s="3"/>
      <c r="N6" s="6">
        <f t="shared" si="3"/>
        <v>0.35399999999999998</v>
      </c>
      <c r="O6" s="6"/>
      <c r="P6" s="6"/>
    </row>
    <row r="7" spans="1:16" x14ac:dyDescent="0.3">
      <c r="A7" s="2" t="s">
        <v>9</v>
      </c>
      <c r="B7" s="2">
        <v>0.59</v>
      </c>
      <c r="C7" s="2">
        <v>-6.5000000000000002E-2</v>
      </c>
      <c r="D7" s="2">
        <v>0.41</v>
      </c>
      <c r="E7" s="7">
        <v>0.2505</v>
      </c>
      <c r="F7" s="2">
        <v>-9.2999999999999999E-2</v>
      </c>
      <c r="G7" s="2">
        <v>0.18</v>
      </c>
      <c r="H7" s="3">
        <f t="shared" si="1"/>
        <v>1.18</v>
      </c>
      <c r="I7" s="7">
        <f t="shared" si="2"/>
        <v>0.497</v>
      </c>
      <c r="J7" s="9">
        <f>B7+E7</f>
        <v>0.84050000000000002</v>
      </c>
      <c r="K7" s="3">
        <v>0.26</v>
      </c>
      <c r="L7" s="4">
        <v>1.35E-2</v>
      </c>
      <c r="M7" s="4"/>
      <c r="N7" s="6">
        <f t="shared" si="3"/>
        <v>0.77</v>
      </c>
      <c r="O7" s="6"/>
      <c r="P7" s="6"/>
    </row>
    <row r="8" spans="1:16" ht="15.6" x14ac:dyDescent="0.3">
      <c r="A8" s="2" t="s">
        <v>42</v>
      </c>
      <c r="B8" s="2">
        <f>B2*0.76+B7*0.24</f>
        <v>0.56720000000000004</v>
      </c>
      <c r="C8" s="2">
        <f t="shared" ref="C8:F8" si="4">C2*0.76+C7*0.24</f>
        <v>-2.0159999999999997E-2</v>
      </c>
      <c r="D8" s="2">
        <f t="shared" si="4"/>
        <v>0.13670399999999999</v>
      </c>
      <c r="E8" s="2">
        <f t="shared" si="4"/>
        <v>7.3952000000000004E-2</v>
      </c>
      <c r="F8" s="2">
        <f t="shared" si="4"/>
        <v>-4.3144000000000002E-2</v>
      </c>
      <c r="G8" s="2">
        <f>G2*0.76+G7*0.24-0.76*0.24*O8</f>
        <v>0.52230399999999999</v>
      </c>
      <c r="H8" s="3">
        <f t="shared" ref="H8" si="5">B8+G8+D8</f>
        <v>1.226208</v>
      </c>
      <c r="I8" s="7">
        <f t="shared" si="2"/>
        <v>0.52405600000000008</v>
      </c>
      <c r="J8" s="9">
        <f>B8+E8</f>
        <v>0.64115200000000006</v>
      </c>
      <c r="K8" s="2">
        <f>K2*0.76+K7*0.24</f>
        <v>0.25240000000000001</v>
      </c>
      <c r="L8" s="2">
        <f>L2*0.76+L7*0.24</f>
        <v>3.288E-2</v>
      </c>
      <c r="M8" s="4"/>
      <c r="N8" s="6"/>
      <c r="O8" s="6">
        <v>0.41499999999999998</v>
      </c>
      <c r="P8" s="6"/>
    </row>
    <row r="9" spans="1:16" ht="15.6" x14ac:dyDescent="0.3">
      <c r="A9" s="2" t="s">
        <v>10</v>
      </c>
      <c r="B9" s="2">
        <f>B2*0.7+B7*0.3</f>
        <v>0.56899999999999995</v>
      </c>
      <c r="C9" s="2">
        <f t="shared" ref="C9:K9" si="6">C2*0.7+C7*0.3</f>
        <v>-2.3699999999999999E-2</v>
      </c>
      <c r="D9" s="2">
        <f t="shared" si="6"/>
        <v>0.15827999999999998</v>
      </c>
      <c r="E9" s="2">
        <f t="shared" si="6"/>
        <v>8.7889999999999996E-2</v>
      </c>
      <c r="F9" s="2">
        <f t="shared" si="6"/>
        <v>-4.7079999999999997E-2</v>
      </c>
      <c r="G9" s="2">
        <f>G2*0.7+G7*0.3-0.7*0.3*O9</f>
        <v>0.47785000000000005</v>
      </c>
      <c r="H9" s="3">
        <f t="shared" si="1"/>
        <v>1.20513</v>
      </c>
      <c r="I9" s="3">
        <f>I2*0.7+I7*0.3</f>
        <v>0.52192000000000005</v>
      </c>
      <c r="J9" s="8">
        <f t="shared" si="6"/>
        <v>0.65688999999999997</v>
      </c>
      <c r="K9" s="2">
        <f t="shared" si="6"/>
        <v>0.253</v>
      </c>
      <c r="L9" s="2">
        <f t="shared" ref="L9" si="7">L2*0.7+L7*0.3</f>
        <v>3.1349999999999996E-2</v>
      </c>
      <c r="M9" s="2"/>
      <c r="N9" s="6">
        <f t="shared" si="3"/>
        <v>1.0468500000000001</v>
      </c>
      <c r="O9" s="6">
        <v>0.41499999999999998</v>
      </c>
      <c r="P9" s="6" t="s">
        <v>36</v>
      </c>
    </row>
    <row r="10" spans="1:16" ht="20.25" customHeight="1" x14ac:dyDescent="0.3">
      <c r="A10" s="2" t="s">
        <v>20</v>
      </c>
      <c r="B10" s="6">
        <f>B2*0.65+B7*0.35</f>
        <v>0.57050000000000001</v>
      </c>
      <c r="C10" s="6">
        <f t="shared" ref="C10:K10" si="8">C2*0.65+C7*0.35</f>
        <v>-2.665E-2</v>
      </c>
      <c r="D10" s="6">
        <f t="shared" si="8"/>
        <v>0.17626</v>
      </c>
      <c r="E10" s="6">
        <f t="shared" si="8"/>
        <v>9.9504999999999982E-2</v>
      </c>
      <c r="F10" s="6">
        <f>F2*0.65+F7*0.35</f>
        <v>-5.0359999999999995E-2</v>
      </c>
      <c r="G10" s="6">
        <f>G2*0.65+G7*0.35-0.65*0.35*O10</f>
        <v>0.44308749999999997</v>
      </c>
      <c r="H10" s="3">
        <f t="shared" si="1"/>
        <v>1.1898474999999999</v>
      </c>
      <c r="I10" s="5">
        <f t="shared" si="8"/>
        <v>0.52014000000000005</v>
      </c>
      <c r="J10" s="13">
        <f t="shared" si="8"/>
        <v>0.67000499999999996</v>
      </c>
      <c r="K10" s="6">
        <f t="shared" si="8"/>
        <v>0.2535</v>
      </c>
      <c r="L10" s="6">
        <f t="shared" ref="L10" si="9">L2*0.65+L7*0.35</f>
        <v>3.0075000000000001E-2</v>
      </c>
      <c r="M10" s="6"/>
      <c r="N10" s="6">
        <f t="shared" si="3"/>
        <v>1.0135874999999999</v>
      </c>
      <c r="O10" s="6">
        <v>0.41499999999999998</v>
      </c>
      <c r="P10" s="6" t="s">
        <v>36</v>
      </c>
    </row>
    <row r="11" spans="1:16" ht="20.25" customHeight="1" x14ac:dyDescent="0.3">
      <c r="A11" s="2" t="s">
        <v>38</v>
      </c>
      <c r="B11" s="6">
        <f>B2*0.62+B7*0.38</f>
        <v>0.57140000000000002</v>
      </c>
      <c r="C11" s="6">
        <f t="shared" ref="C11:N11" si="10">C2*0.62+C7*0.38</f>
        <v>-2.8420000000000001E-2</v>
      </c>
      <c r="D11" s="6">
        <f t="shared" si="10"/>
        <v>0.18704799999999999</v>
      </c>
      <c r="E11" s="6">
        <f t="shared" si="10"/>
        <v>0.106474</v>
      </c>
      <c r="F11" s="6">
        <f t="shared" si="10"/>
        <v>-5.2328E-2</v>
      </c>
      <c r="G11" s="6">
        <f>G2*0.62+G7*0.38-0.62*0.38*O11</f>
        <v>0.42322599999999999</v>
      </c>
      <c r="H11" s="14">
        <f t="shared" si="10"/>
        <v>1.2794479999999999</v>
      </c>
      <c r="I11" s="14">
        <f t="shared" si="10"/>
        <v>0.51907200000000009</v>
      </c>
      <c r="J11" s="14">
        <f t="shared" si="10"/>
        <v>0.67787400000000009</v>
      </c>
      <c r="K11" s="6">
        <f t="shared" si="10"/>
        <v>0.25380000000000003</v>
      </c>
      <c r="L11" s="6">
        <f t="shared" ref="L11" si="11">L2*0.62+L7*0.38</f>
        <v>2.9309999999999999E-2</v>
      </c>
      <c r="M11" s="6"/>
      <c r="N11" s="6">
        <f t="shared" si="10"/>
        <v>1.0924</v>
      </c>
      <c r="O11" s="6">
        <v>0.41499999999999998</v>
      </c>
      <c r="P11" s="6" t="s">
        <v>36</v>
      </c>
    </row>
    <row r="12" spans="1:16" ht="17.25" customHeight="1" x14ac:dyDescent="0.3">
      <c r="A12" s="2" t="s">
        <v>26</v>
      </c>
      <c r="B12" s="6">
        <f>B2*0.68+B7*0.32</f>
        <v>0.56960000000000011</v>
      </c>
      <c r="C12" s="6">
        <f>C2*0.68+C7*0.32</f>
        <v>-2.4880000000000003E-2</v>
      </c>
      <c r="D12" s="6">
        <f t="shared" ref="D12:K12" si="12">D2*0.68+D7*0.32</f>
        <v>0.16547199999999998</v>
      </c>
      <c r="E12" s="6">
        <f t="shared" si="12"/>
        <v>9.2535999999999993E-2</v>
      </c>
      <c r="F12" s="6">
        <f t="shared" si="12"/>
        <v>-4.8392000000000004E-2</v>
      </c>
      <c r="G12" s="6">
        <f>G2*0.68+G7*0.32-0.68*0.32*0.415</f>
        <v>0.46369600000000005</v>
      </c>
      <c r="H12" s="3">
        <f t="shared" si="1"/>
        <v>1.1987680000000003</v>
      </c>
      <c r="I12" s="5">
        <f t="shared" si="12"/>
        <v>0.52120800000000012</v>
      </c>
      <c r="J12" s="5">
        <f t="shared" si="12"/>
        <v>0.66213600000000006</v>
      </c>
      <c r="K12" s="6">
        <f t="shared" si="12"/>
        <v>0.25320000000000004</v>
      </c>
      <c r="L12" s="6">
        <f t="shared" ref="L12" si="13">L2*0.68+L7*0.32</f>
        <v>3.0840000000000003E-2</v>
      </c>
      <c r="M12" s="6"/>
      <c r="N12" s="6">
        <f t="shared" si="3"/>
        <v>1.0332960000000002</v>
      </c>
      <c r="O12" s="6">
        <v>0.41499999999999998</v>
      </c>
      <c r="P12" s="6" t="s">
        <v>36</v>
      </c>
    </row>
    <row r="13" spans="1:16" ht="15.6" x14ac:dyDescent="0.3">
      <c r="A13" s="2" t="s">
        <v>27</v>
      </c>
      <c r="B13" s="6">
        <f>B2*0.64+B7*0.36</f>
        <v>0.57079999999999997</v>
      </c>
      <c r="C13" s="6">
        <f t="shared" ref="C13:K13" si="14">C2*0.64+C7*0.36</f>
        <v>-2.724E-2</v>
      </c>
      <c r="D13" s="6">
        <f t="shared" si="14"/>
        <v>0.17985599999999999</v>
      </c>
      <c r="E13" s="6">
        <f t="shared" si="14"/>
        <v>0.101828</v>
      </c>
      <c r="F13" s="6">
        <f t="shared" si="14"/>
        <v>-5.1015999999999992E-2</v>
      </c>
      <c r="G13" s="6">
        <f>G2*0.64+G7*0.36-0.64*0.36*0.415</f>
        <v>0.43638400000000005</v>
      </c>
      <c r="H13" s="3">
        <f t="shared" si="1"/>
        <v>1.1870400000000001</v>
      </c>
      <c r="I13" s="5">
        <f t="shared" si="14"/>
        <v>0.51978400000000002</v>
      </c>
      <c r="J13" s="5">
        <f t="shared" si="14"/>
        <v>0.672628</v>
      </c>
      <c r="K13" s="6">
        <f t="shared" si="14"/>
        <v>0.25359999999999999</v>
      </c>
      <c r="L13" s="6">
        <f t="shared" ref="L13" si="15">L2*0.64+L7*0.36</f>
        <v>2.9819999999999999E-2</v>
      </c>
      <c r="M13" s="6"/>
      <c r="N13" s="6">
        <f t="shared" si="3"/>
        <v>1.0071840000000001</v>
      </c>
      <c r="O13" s="6">
        <v>0.41499999999999998</v>
      </c>
      <c r="P13" s="6" t="s">
        <v>36</v>
      </c>
    </row>
    <row r="14" spans="1:16" ht="13.5" customHeight="1" x14ac:dyDescent="0.3">
      <c r="A14" s="2" t="s">
        <v>28</v>
      </c>
      <c r="B14" s="6">
        <f>B2*0.6+B7*0.4</f>
        <v>0.57200000000000006</v>
      </c>
      <c r="C14" s="6">
        <f>C2*0.6+C7*0.4</f>
        <v>-2.9600000000000001E-2</v>
      </c>
      <c r="D14" s="6">
        <f>D2*0.6+D7*0.4</f>
        <v>0.19424</v>
      </c>
      <c r="E14" s="6">
        <f>E2*0.6+E7*0.4</f>
        <v>0.11112000000000001</v>
      </c>
      <c r="F14" s="6">
        <f>F2*0.6+F7*0.4</f>
        <v>-5.3640000000000007E-2</v>
      </c>
      <c r="G14" s="6">
        <f>G2*0.6+G7*0.4-0.6*0.4*0.415</f>
        <v>0.41039999999999999</v>
      </c>
      <c r="H14" s="3">
        <f>B14+G14+D14</f>
        <v>1.1766400000000001</v>
      </c>
      <c r="I14" s="5">
        <f>I2*0.6+I7*0.4</f>
        <v>0.51836000000000004</v>
      </c>
      <c r="J14" s="5">
        <f>J2*0.6+J7*0.4</f>
        <v>0.68312000000000006</v>
      </c>
      <c r="K14" s="6">
        <f>K2*0.6+K7*0.4</f>
        <v>0.254</v>
      </c>
      <c r="L14" s="6">
        <f>L2*0.6+L7*0.4</f>
        <v>2.8799999999999999E-2</v>
      </c>
      <c r="M14" s="6"/>
      <c r="N14" s="6">
        <f t="shared" si="3"/>
        <v>0.98240000000000005</v>
      </c>
      <c r="O14" s="6">
        <v>0.41499999999999998</v>
      </c>
      <c r="P14" s="6" t="s">
        <v>36</v>
      </c>
    </row>
    <row r="15" spans="1:16" s="11" customFormat="1" ht="13.5" customHeight="1" x14ac:dyDescent="0.3">
      <c r="A15" s="12" t="s">
        <v>39</v>
      </c>
      <c r="B15" s="14">
        <f>B3*0.84+B4*0.16</f>
        <v>0.1</v>
      </c>
      <c r="C15" s="14">
        <f t="shared" ref="C15:N15" si="16">C3*0.84+C4*0.16</f>
        <v>2.8000000000000247E-4</v>
      </c>
      <c r="D15" s="14">
        <f t="shared" si="16"/>
        <v>-2.4479999999999995E-2</v>
      </c>
      <c r="E15" s="14">
        <f t="shared" si="16"/>
        <v>-2.6720000000000008E-3</v>
      </c>
      <c r="F15" s="14">
        <f t="shared" si="16"/>
        <v>7.4956000000000009E-2</v>
      </c>
      <c r="G15" s="14">
        <f>G3*0.84+G4*0.16-0.84*0.16*O15</f>
        <v>2.3092799999999998</v>
      </c>
      <c r="H15" s="3">
        <f>B15+G15+D15</f>
        <v>2.3847999999999998</v>
      </c>
      <c r="I15" s="14">
        <f t="shared" si="16"/>
        <v>0.174956</v>
      </c>
      <c r="J15" s="14">
        <f t="shared" si="16"/>
        <v>9.7327999999999998E-2</v>
      </c>
      <c r="K15" s="14">
        <f t="shared" si="16"/>
        <v>0.37539999999999996</v>
      </c>
      <c r="L15" s="14">
        <f t="shared" ref="L15:M15" si="17">L3*0.84+L4*0.16</f>
        <v>0.1416</v>
      </c>
      <c r="M15" s="14">
        <f t="shared" si="17"/>
        <v>0.140732</v>
      </c>
      <c r="N15" s="14">
        <f t="shared" si="16"/>
        <v>2.5167999999999999</v>
      </c>
      <c r="O15" s="14">
        <v>0.8</v>
      </c>
      <c r="P15" s="6" t="s">
        <v>36</v>
      </c>
    </row>
    <row r="16" spans="1:16" ht="36.75" customHeight="1" x14ac:dyDescent="0.3">
      <c r="A16" s="2" t="s">
        <v>34</v>
      </c>
      <c r="B16" s="6">
        <f t="shared" ref="B16:K16" si="18">B2*0.68+B6*0.1+B7*0.22</f>
        <v>0.51060000000000005</v>
      </c>
      <c r="C16" s="6">
        <f t="shared" si="18"/>
        <v>-1.8380000000000001E-2</v>
      </c>
      <c r="D16" s="6">
        <f t="shared" si="18"/>
        <v>0.124472</v>
      </c>
      <c r="E16" s="6">
        <f t="shared" si="18"/>
        <v>6.7486000000000004E-2</v>
      </c>
      <c r="F16" s="6">
        <f t="shared" si="18"/>
        <v>-3.9092000000000002E-2</v>
      </c>
      <c r="G16" s="6">
        <f t="shared" si="18"/>
        <v>0.57140000000000002</v>
      </c>
      <c r="H16" s="5">
        <f t="shared" si="18"/>
        <v>1.206472</v>
      </c>
      <c r="I16" s="5">
        <f t="shared" si="18"/>
        <v>0.47150800000000009</v>
      </c>
      <c r="J16" s="5">
        <f t="shared" si="18"/>
        <v>0.5780860000000001</v>
      </c>
      <c r="K16" s="6">
        <f t="shared" si="18"/>
        <v>0.26019999999999999</v>
      </c>
      <c r="L16" s="6"/>
      <c r="M16" s="6"/>
      <c r="N16" s="6">
        <f>B16+G16</f>
        <v>1.0820000000000001</v>
      </c>
      <c r="O16" s="6"/>
      <c r="P16" s="6"/>
    </row>
    <row r="17" spans="1:16" ht="27.75" customHeight="1" x14ac:dyDescent="0.3">
      <c r="A17" s="2" t="s">
        <v>33</v>
      </c>
      <c r="B17" s="6">
        <f t="shared" ref="B17:N17" si="19">B2*B18+B7*(B19-B18)+B6*(1-B19)</f>
        <v>0.51060000000000005</v>
      </c>
      <c r="C17" s="6">
        <f t="shared" si="19"/>
        <v>-1.8380000000000001E-2</v>
      </c>
      <c r="D17" s="6">
        <f t="shared" si="19"/>
        <v>0.124472</v>
      </c>
      <c r="E17" s="6">
        <f t="shared" si="19"/>
        <v>6.748599999999999E-2</v>
      </c>
      <c r="F17" s="6">
        <f t="shared" si="19"/>
        <v>-3.9092000000000002E-2</v>
      </c>
      <c r="G17" s="6">
        <f t="shared" si="19"/>
        <v>0.57140000000000002</v>
      </c>
      <c r="H17" s="6">
        <f t="shared" si="19"/>
        <v>1.2064720000000002</v>
      </c>
      <c r="I17" s="6">
        <f t="shared" si="19"/>
        <v>0.47150800000000009</v>
      </c>
      <c r="J17" s="6">
        <f t="shared" si="19"/>
        <v>0.5780860000000001</v>
      </c>
      <c r="K17" s="6">
        <f t="shared" si="19"/>
        <v>0.26019999999999999</v>
      </c>
      <c r="L17" s="6"/>
      <c r="M17" s="6"/>
      <c r="N17" s="6">
        <f t="shared" si="19"/>
        <v>1.0820000000000003</v>
      </c>
      <c r="O17" s="6"/>
      <c r="P17" s="6"/>
    </row>
    <row r="18" spans="1:16" x14ac:dyDescent="0.3">
      <c r="A18" s="15" t="s">
        <v>31</v>
      </c>
      <c r="B18" s="6">
        <v>0.68</v>
      </c>
      <c r="C18" s="6">
        <f>B18</f>
        <v>0.68</v>
      </c>
      <c r="D18" s="6">
        <f t="shared" ref="D18:K18" si="20">C18</f>
        <v>0.68</v>
      </c>
      <c r="E18" s="6">
        <f t="shared" si="20"/>
        <v>0.68</v>
      </c>
      <c r="F18" s="6">
        <f t="shared" si="20"/>
        <v>0.68</v>
      </c>
      <c r="G18" s="6">
        <f t="shared" si="20"/>
        <v>0.68</v>
      </c>
      <c r="H18" s="6">
        <f t="shared" si="20"/>
        <v>0.68</v>
      </c>
      <c r="I18" s="6">
        <f t="shared" si="20"/>
        <v>0.68</v>
      </c>
      <c r="J18" s="6">
        <f t="shared" si="20"/>
        <v>0.68</v>
      </c>
      <c r="K18" s="6">
        <f t="shared" si="20"/>
        <v>0.68</v>
      </c>
      <c r="L18" s="6"/>
      <c r="M18" s="6"/>
      <c r="N18" s="6">
        <f>K18</f>
        <v>0.68</v>
      </c>
      <c r="O18" s="6"/>
      <c r="P18" s="6"/>
    </row>
    <row r="19" spans="1:16" x14ac:dyDescent="0.3">
      <c r="A19" s="15" t="s">
        <v>32</v>
      </c>
      <c r="B19" s="6">
        <v>0.9</v>
      </c>
      <c r="C19" s="6">
        <f>B19</f>
        <v>0.9</v>
      </c>
      <c r="D19" s="6">
        <f t="shared" ref="D19:K19" si="21">C19</f>
        <v>0.9</v>
      </c>
      <c r="E19" s="6">
        <f t="shared" si="21"/>
        <v>0.9</v>
      </c>
      <c r="F19" s="6">
        <f t="shared" si="21"/>
        <v>0.9</v>
      </c>
      <c r="G19" s="6">
        <f t="shared" si="21"/>
        <v>0.9</v>
      </c>
      <c r="H19" s="6">
        <f t="shared" si="21"/>
        <v>0.9</v>
      </c>
      <c r="I19" s="6">
        <f t="shared" si="21"/>
        <v>0.9</v>
      </c>
      <c r="J19" s="6">
        <f t="shared" si="21"/>
        <v>0.9</v>
      </c>
      <c r="K19" s="6">
        <f t="shared" si="21"/>
        <v>0.9</v>
      </c>
      <c r="L19" s="6"/>
      <c r="M19" s="6"/>
      <c r="N19" s="6">
        <f>K19</f>
        <v>0.9</v>
      </c>
      <c r="O19" s="6"/>
      <c r="P19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Normal="100" workbookViewId="0">
      <selection activeCell="G18" sqref="G18"/>
    </sheetView>
  </sheetViews>
  <sheetFormatPr defaultRowHeight="14.4" x14ac:dyDescent="0.3"/>
  <cols>
    <col min="1" max="1" width="14.33203125" customWidth="1"/>
    <col min="2" max="2" width="7.5546875" customWidth="1"/>
    <col min="3" max="3" width="6.5546875" customWidth="1"/>
    <col min="4" max="5" width="7" customWidth="1"/>
    <col min="6" max="6" width="8" customWidth="1"/>
    <col min="7" max="7" width="6.88671875" customWidth="1"/>
    <col min="8" max="8" width="7.88671875" style="1" customWidth="1"/>
    <col min="9" max="9" width="8.44140625" style="1" customWidth="1"/>
    <col min="10" max="10" width="9.5546875" style="1" customWidth="1"/>
    <col min="11" max="11" width="7.44140625" customWidth="1"/>
    <col min="12" max="12" width="11.109375" customWidth="1"/>
    <col min="13" max="13" width="7.6640625" customWidth="1"/>
    <col min="14" max="14" width="13.44140625" customWidth="1"/>
  </cols>
  <sheetData>
    <row r="1" spans="1:14" ht="24" customHeight="1" x14ac:dyDescent="0.25">
      <c r="A1" s="2" t="s">
        <v>0</v>
      </c>
      <c r="B1" s="2" t="s">
        <v>22</v>
      </c>
      <c r="C1" s="2" t="s">
        <v>1</v>
      </c>
      <c r="D1" s="2" t="s">
        <v>23</v>
      </c>
      <c r="E1" s="2" t="s">
        <v>24</v>
      </c>
      <c r="F1" s="2" t="s">
        <v>25</v>
      </c>
      <c r="G1" s="2" t="s">
        <v>2</v>
      </c>
      <c r="H1" s="3" t="s">
        <v>3</v>
      </c>
      <c r="I1" s="3" t="s">
        <v>12</v>
      </c>
      <c r="J1" s="4" t="s">
        <v>11</v>
      </c>
      <c r="K1" s="3" t="s">
        <v>13</v>
      </c>
      <c r="L1" s="4" t="s">
        <v>30</v>
      </c>
      <c r="M1" s="4" t="s">
        <v>37</v>
      </c>
      <c r="N1" s="4" t="s">
        <v>35</v>
      </c>
    </row>
    <row r="2" spans="1:14" ht="15" x14ac:dyDescent="0.25">
      <c r="A2" s="2" t="s">
        <v>4</v>
      </c>
      <c r="B2" s="2">
        <v>0.56000000000000005</v>
      </c>
      <c r="C2" s="2">
        <v>0</v>
      </c>
      <c r="D2" s="2">
        <v>0</v>
      </c>
      <c r="E2" s="2">
        <v>0</v>
      </c>
      <c r="F2" s="2">
        <v>0</v>
      </c>
      <c r="G2" s="2">
        <v>0.73</v>
      </c>
      <c r="H2" s="3">
        <f>B2+G2+D2</f>
        <v>1.29</v>
      </c>
      <c r="I2" s="3">
        <f>B2+F2</f>
        <v>0.56000000000000005</v>
      </c>
      <c r="J2" s="5">
        <f t="shared" ref="J2:J4" si="0">B2+E2</f>
        <v>0.56000000000000005</v>
      </c>
      <c r="K2" s="3">
        <v>0.25</v>
      </c>
      <c r="L2" s="6">
        <f>B2+G2</f>
        <v>1.29</v>
      </c>
      <c r="M2" s="6"/>
      <c r="N2" s="6"/>
    </row>
    <row r="3" spans="1:14" ht="15" x14ac:dyDescent="0.25">
      <c r="A3" s="2" t="s">
        <v>5</v>
      </c>
      <c r="B3" s="2">
        <v>0.18</v>
      </c>
      <c r="C3" s="2">
        <v>-6.4999999999999997E-3</v>
      </c>
      <c r="D3" s="2">
        <v>2.93E-2</v>
      </c>
      <c r="E3" s="2">
        <v>8.2000000000000007E-3</v>
      </c>
      <c r="F3" s="2">
        <v>-2.5600000000000001E-2</v>
      </c>
      <c r="G3" s="2">
        <v>2.2999999999999998</v>
      </c>
      <c r="H3" s="3">
        <f t="shared" ref="H3:H4" si="1">B3+G3+D3</f>
        <v>2.5093000000000001</v>
      </c>
      <c r="I3" s="3">
        <f t="shared" ref="I3:I5" si="2">B3+F3</f>
        <v>0.15439999999999998</v>
      </c>
      <c r="J3" s="5">
        <f t="shared" si="0"/>
        <v>0.18820000000000001</v>
      </c>
      <c r="K3" s="3">
        <v>0.35699999999999998</v>
      </c>
      <c r="L3" s="6">
        <f t="shared" ref="L3:L10" si="3">B3+G3</f>
        <v>2.48</v>
      </c>
      <c r="M3" s="6"/>
      <c r="N3" s="6"/>
    </row>
    <row r="4" spans="1:14" ht="15" x14ac:dyDescent="0.25">
      <c r="A4" s="2" t="s">
        <v>8</v>
      </c>
      <c r="B4" s="2">
        <v>0</v>
      </c>
      <c r="C4" s="2">
        <v>6.2E-2</v>
      </c>
      <c r="D4" s="2">
        <v>-2.8799999999999999E-2</v>
      </c>
      <c r="E4" s="2">
        <v>-1.7600000000000001E-2</v>
      </c>
      <c r="F4" s="2">
        <v>3.1600000000000003E-2</v>
      </c>
      <c r="G4" s="2">
        <v>0.35399999999999998</v>
      </c>
      <c r="H4" s="3">
        <f t="shared" si="1"/>
        <v>0.32519999999999999</v>
      </c>
      <c r="I4" s="3">
        <f t="shared" si="2"/>
        <v>3.1600000000000003E-2</v>
      </c>
      <c r="J4" s="5">
        <f t="shared" si="0"/>
        <v>-1.7600000000000001E-2</v>
      </c>
      <c r="K4" s="3">
        <v>0.33</v>
      </c>
      <c r="L4" s="6">
        <f t="shared" si="3"/>
        <v>0.35399999999999998</v>
      </c>
      <c r="M4" s="6"/>
      <c r="N4" s="6"/>
    </row>
    <row r="5" spans="1:14" ht="15" x14ac:dyDescent="0.25">
      <c r="A5" s="2" t="s">
        <v>9</v>
      </c>
      <c r="B5" s="2">
        <v>0.59</v>
      </c>
      <c r="C5" s="2">
        <v>-6.5000000000000002E-2</v>
      </c>
      <c r="D5" s="2">
        <v>0.37340000000000001</v>
      </c>
      <c r="E5" s="7">
        <v>0.22819999999999999</v>
      </c>
      <c r="F5" s="2">
        <v>-9.0999999999999998E-2</v>
      </c>
      <c r="G5" s="2">
        <v>0.18</v>
      </c>
      <c r="H5" s="7">
        <f>B5+G5+D5</f>
        <v>1.1434</v>
      </c>
      <c r="I5" s="7">
        <f t="shared" si="2"/>
        <v>0.499</v>
      </c>
      <c r="J5" s="9">
        <f>B5+E5</f>
        <v>0.81819999999999993</v>
      </c>
      <c r="K5" s="3">
        <v>0.26</v>
      </c>
      <c r="L5" s="6">
        <f t="shared" si="3"/>
        <v>0.77</v>
      </c>
      <c r="M5" s="6"/>
      <c r="N5" s="6"/>
    </row>
    <row r="6" spans="1:14" ht="18" x14ac:dyDescent="0.25">
      <c r="A6" s="2" t="s">
        <v>10</v>
      </c>
      <c r="B6" s="2">
        <f>B2*0.7+B5*0.3</f>
        <v>0.56899999999999995</v>
      </c>
      <c r="C6" s="2">
        <f t="shared" ref="C6:K6" si="4">C2*0.7+C5*0.3</f>
        <v>-1.95E-2</v>
      </c>
      <c r="D6" s="2">
        <f t="shared" si="4"/>
        <v>0.11201999999999999</v>
      </c>
      <c r="E6" s="2">
        <f t="shared" si="4"/>
        <v>6.8459999999999993E-2</v>
      </c>
      <c r="F6" s="2">
        <f t="shared" si="4"/>
        <v>-2.7299999999999998E-2</v>
      </c>
      <c r="G6" s="2">
        <f>G2*0.7+G5*0.3-0.7*0.3*0.415</f>
        <v>0.47785000000000005</v>
      </c>
      <c r="H6" s="3">
        <f>B6+G6+D6</f>
        <v>1.1588700000000001</v>
      </c>
      <c r="I6" s="3">
        <f t="shared" si="4"/>
        <v>0.54170000000000007</v>
      </c>
      <c r="J6" s="8">
        <f t="shared" si="4"/>
        <v>0.63745999999999992</v>
      </c>
      <c r="K6" s="2">
        <f t="shared" si="4"/>
        <v>0.253</v>
      </c>
      <c r="L6" s="6">
        <f t="shared" si="3"/>
        <v>1.0468500000000001</v>
      </c>
      <c r="M6" s="6">
        <v>0.41499999999999998</v>
      </c>
      <c r="N6" s="6" t="s">
        <v>36</v>
      </c>
    </row>
    <row r="7" spans="1:14" ht="20.25" customHeight="1" x14ac:dyDescent="0.25">
      <c r="A7" s="2" t="s">
        <v>20</v>
      </c>
      <c r="B7" s="6">
        <f t="shared" ref="B7:K7" si="5">B2*0.65+B5*0.35</f>
        <v>0.57050000000000001</v>
      </c>
      <c r="C7" s="6">
        <f t="shared" si="5"/>
        <v>-2.2749999999999999E-2</v>
      </c>
      <c r="D7" s="6">
        <f t="shared" si="5"/>
        <v>0.13069</v>
      </c>
      <c r="E7" s="6">
        <f t="shared" si="5"/>
        <v>7.9869999999999997E-2</v>
      </c>
      <c r="F7" s="6">
        <f t="shared" si="5"/>
        <v>-3.1849999999999996E-2</v>
      </c>
      <c r="G7" s="6">
        <f>G2*0.65+G5*0.35-0.65*0.35*0.415</f>
        <v>0.44308749999999997</v>
      </c>
      <c r="H7" s="3">
        <f t="shared" ref="H7:H10" si="6">B7+G7+D7</f>
        <v>1.1442774999999998</v>
      </c>
      <c r="I7" s="5">
        <f t="shared" si="5"/>
        <v>0.53865000000000007</v>
      </c>
      <c r="J7" s="13">
        <f t="shared" si="5"/>
        <v>0.65037</v>
      </c>
      <c r="K7" s="6">
        <f t="shared" si="5"/>
        <v>0.2535</v>
      </c>
      <c r="L7" s="6">
        <f t="shared" si="3"/>
        <v>1.0135874999999999</v>
      </c>
      <c r="M7" s="6">
        <v>0.41499999999999998</v>
      </c>
      <c r="N7" s="6" t="s">
        <v>36</v>
      </c>
    </row>
    <row r="8" spans="1:14" ht="17.25" customHeight="1" x14ac:dyDescent="0.25">
      <c r="A8" s="2" t="s">
        <v>26</v>
      </c>
      <c r="B8" s="6">
        <f t="shared" ref="B8:K8" si="7">B2*0.68+B5*0.32</f>
        <v>0.56960000000000011</v>
      </c>
      <c r="C8" s="6">
        <f t="shared" si="7"/>
        <v>-2.0800000000000003E-2</v>
      </c>
      <c r="D8" s="6">
        <f t="shared" si="7"/>
        <v>0.11948800000000001</v>
      </c>
      <c r="E8" s="6">
        <f t="shared" si="7"/>
        <v>7.3023999999999992E-2</v>
      </c>
      <c r="F8" s="6">
        <f t="shared" si="7"/>
        <v>-2.912E-2</v>
      </c>
      <c r="G8" s="6">
        <f>G2*0.68+G5*0.32-0.68*0.32*0.415</f>
        <v>0.46369600000000005</v>
      </c>
      <c r="H8" s="3">
        <f t="shared" si="6"/>
        <v>1.1527840000000003</v>
      </c>
      <c r="I8" s="5">
        <f t="shared" si="7"/>
        <v>0.54048000000000007</v>
      </c>
      <c r="J8" s="5">
        <f t="shared" si="7"/>
        <v>0.64262400000000008</v>
      </c>
      <c r="K8" s="6">
        <f t="shared" si="7"/>
        <v>0.25320000000000004</v>
      </c>
      <c r="L8" s="6">
        <f t="shared" si="3"/>
        <v>1.0332960000000002</v>
      </c>
      <c r="M8" s="6">
        <v>0.41499999999999998</v>
      </c>
      <c r="N8" s="6" t="s">
        <v>36</v>
      </c>
    </row>
    <row r="9" spans="1:14" ht="18" x14ac:dyDescent="0.25">
      <c r="A9" s="2" t="s">
        <v>27</v>
      </c>
      <c r="B9" s="6">
        <f t="shared" ref="B9:K9" si="8">B2*0.64+B5*0.36</f>
        <v>0.57079999999999997</v>
      </c>
      <c r="C9" s="6">
        <f t="shared" si="8"/>
        <v>-2.3400000000000001E-2</v>
      </c>
      <c r="D9" s="6">
        <f t="shared" si="8"/>
        <v>0.13442399999999999</v>
      </c>
      <c r="E9" s="6">
        <f t="shared" si="8"/>
        <v>8.2151999999999989E-2</v>
      </c>
      <c r="F9" s="6">
        <f t="shared" si="8"/>
        <v>-3.2759999999999997E-2</v>
      </c>
      <c r="G9" s="6">
        <f>G2*0.64+G5*0.36-0.64*0.36*0.415</f>
        <v>0.43638400000000005</v>
      </c>
      <c r="H9" s="3">
        <f t="shared" si="6"/>
        <v>1.1416080000000002</v>
      </c>
      <c r="I9" s="5">
        <f t="shared" si="8"/>
        <v>0.53804000000000007</v>
      </c>
      <c r="J9" s="5">
        <f t="shared" si="8"/>
        <v>0.65295199999999998</v>
      </c>
      <c r="K9" s="6">
        <f t="shared" si="8"/>
        <v>0.25359999999999999</v>
      </c>
      <c r="L9" s="6">
        <f t="shared" si="3"/>
        <v>1.0071840000000001</v>
      </c>
      <c r="M9" s="6">
        <v>0.41499999999999998</v>
      </c>
      <c r="N9" s="6" t="s">
        <v>36</v>
      </c>
    </row>
    <row r="10" spans="1:14" ht="13.5" customHeight="1" x14ac:dyDescent="0.25">
      <c r="A10" s="2" t="s">
        <v>28</v>
      </c>
      <c r="B10" s="6">
        <f t="shared" ref="B10:K10" si="9">B2*0.6+B5*0.4</f>
        <v>0.57200000000000006</v>
      </c>
      <c r="C10" s="6">
        <f t="shared" si="9"/>
        <v>-2.6000000000000002E-2</v>
      </c>
      <c r="D10" s="6">
        <f t="shared" si="9"/>
        <v>0.14936000000000002</v>
      </c>
      <c r="E10" s="6">
        <f t="shared" si="9"/>
        <v>9.128E-2</v>
      </c>
      <c r="F10" s="6">
        <f t="shared" si="9"/>
        <v>-3.6400000000000002E-2</v>
      </c>
      <c r="G10" s="6">
        <f>G2*0.6+G5*0.4-0.6*0.4*0.415</f>
        <v>0.41039999999999999</v>
      </c>
      <c r="H10" s="3">
        <f t="shared" si="6"/>
        <v>1.1317600000000001</v>
      </c>
      <c r="I10" s="5">
        <f t="shared" si="9"/>
        <v>0.53560000000000008</v>
      </c>
      <c r="J10" s="5">
        <f t="shared" si="9"/>
        <v>0.66328000000000009</v>
      </c>
      <c r="K10" s="6">
        <f t="shared" si="9"/>
        <v>0.254</v>
      </c>
      <c r="L10" s="6">
        <f t="shared" si="3"/>
        <v>0.98240000000000005</v>
      </c>
      <c r="M10" s="6">
        <v>0.41499999999999998</v>
      </c>
      <c r="N10" s="6" t="s">
        <v>36</v>
      </c>
    </row>
    <row r="11" spans="1:14" ht="27.75" customHeight="1" x14ac:dyDescent="0.25">
      <c r="A11" s="2" t="s">
        <v>29</v>
      </c>
      <c r="B11" s="6">
        <f t="shared" ref="B11:K11" si="10">B2*0.68+B4*0.1+B5*0.22</f>
        <v>0.51060000000000005</v>
      </c>
      <c r="C11" s="6">
        <f t="shared" si="10"/>
        <v>-8.0999999999999996E-3</v>
      </c>
      <c r="D11" s="6">
        <f t="shared" si="10"/>
        <v>7.9268000000000005E-2</v>
      </c>
      <c r="E11" s="6">
        <f t="shared" si="10"/>
        <v>4.8444000000000001E-2</v>
      </c>
      <c r="F11" s="6">
        <f t="shared" si="10"/>
        <v>-1.686E-2</v>
      </c>
      <c r="G11" s="6">
        <f t="shared" si="10"/>
        <v>0.57140000000000002</v>
      </c>
      <c r="H11" s="5">
        <f t="shared" si="10"/>
        <v>1.1612680000000002</v>
      </c>
      <c r="I11" s="5">
        <f t="shared" si="10"/>
        <v>0.49374000000000007</v>
      </c>
      <c r="J11" s="5">
        <f t="shared" si="10"/>
        <v>0.5590440000000001</v>
      </c>
      <c r="K11" s="6">
        <f t="shared" si="10"/>
        <v>0.26019999999999999</v>
      </c>
      <c r="L11" s="6">
        <f>B11+G11</f>
        <v>1.0820000000000001</v>
      </c>
      <c r="M11" s="6"/>
      <c r="N11" s="6"/>
    </row>
    <row r="12" spans="1:14" x14ac:dyDescent="0.3">
      <c r="F1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NRL_InAs_based _80K</vt:lpstr>
      <vt:lpstr>model-solid</vt:lpstr>
      <vt:lpstr>Sheet2</vt:lpstr>
      <vt:lpstr>NRL_InAs_based</vt:lpstr>
      <vt:lpstr>NRL _GaSb_based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2016-08-16T05:30:32Z</dcterms:modified>
</cp:coreProperties>
</file>