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" yWindow="10" windowWidth="19420" windowHeight="11020" tabRatio="599"/>
  </bookViews>
  <sheets>
    <sheet name="MES" sheetId="22" r:id="rId1"/>
    <sheet name="收費標準" sheetId="23" r:id="rId2"/>
    <sheet name="Sheet1" sheetId="24" r:id="rId3"/>
  </sheets>
  <definedNames>
    <definedName name="_xlnm._FilterDatabase" localSheetId="0" hidden="1">MES!$A$2:$AZ$30</definedName>
  </definedNames>
  <calcPr calcId="124519"/>
</workbook>
</file>

<file path=xl/calcChain.xml><?xml version="1.0" encoding="utf-8"?>
<calcChain xmlns="http://schemas.openxmlformats.org/spreadsheetml/2006/main">
  <c r="BD4" i="22"/>
  <c r="BD5"/>
  <c r="BD6"/>
  <c r="BD7"/>
  <c r="BD10"/>
  <c r="BD11"/>
  <c r="BD12"/>
  <c r="BD13"/>
  <c r="BD14"/>
  <c r="BD19"/>
  <c r="BD21"/>
  <c r="BD22"/>
  <c r="BD24"/>
  <c r="BD25"/>
  <c r="BD26"/>
  <c r="BD27"/>
  <c r="BD28"/>
  <c r="BD3"/>
  <c r="BC3"/>
  <c r="AT4"/>
  <c r="BC4" s="1"/>
  <c r="AT5"/>
  <c r="BC5" s="1"/>
  <c r="AT6"/>
  <c r="BC6" s="1"/>
  <c r="AT7"/>
  <c r="BC7" s="1"/>
  <c r="AT8"/>
  <c r="AT9"/>
  <c r="AT10"/>
  <c r="BC10" s="1"/>
  <c r="AT11"/>
  <c r="BC11" s="1"/>
  <c r="AT12"/>
  <c r="AT13"/>
  <c r="AT14"/>
  <c r="BC14" s="1"/>
  <c r="AT15"/>
  <c r="BC15" s="1"/>
  <c r="AT16"/>
  <c r="AT17"/>
  <c r="AT18"/>
  <c r="AT19"/>
  <c r="BC19" s="1"/>
  <c r="AT20"/>
  <c r="AT21"/>
  <c r="BC21" s="1"/>
  <c r="AT22"/>
  <c r="BC22" s="1"/>
  <c r="AT23"/>
  <c r="AT24"/>
  <c r="BC24" s="1"/>
  <c r="AT25"/>
  <c r="BC25" s="1"/>
  <c r="AT26"/>
  <c r="BC26" s="1"/>
  <c r="AT27"/>
  <c r="BC27" s="1"/>
  <c r="AT28"/>
  <c r="BC28" s="1"/>
  <c r="AT3"/>
  <c r="AU4"/>
  <c r="AU5"/>
  <c r="AU6"/>
  <c r="AU7"/>
  <c r="AU8"/>
  <c r="BD8" s="1"/>
  <c r="AU9"/>
  <c r="BC9" s="1"/>
  <c r="AU10"/>
  <c r="AU11"/>
  <c r="AU12"/>
  <c r="AU13"/>
  <c r="AU14"/>
  <c r="AU15"/>
  <c r="BD15" s="1"/>
  <c r="AU16"/>
  <c r="AU17"/>
  <c r="AU18"/>
  <c r="BD18" s="1"/>
  <c r="AU19"/>
  <c r="AU20"/>
  <c r="BD20" s="1"/>
  <c r="AU21"/>
  <c r="AU22"/>
  <c r="AU23"/>
  <c r="BD23" s="1"/>
  <c r="AU24"/>
  <c r="AU25"/>
  <c r="AU26"/>
  <c r="AU27"/>
  <c r="AU28"/>
  <c r="AU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3"/>
  <c r="AQ29"/>
  <c r="AQ30" s="1"/>
  <c r="AO29"/>
  <c r="AO30" s="1"/>
  <c r="BC8" l="1"/>
  <c r="BC17"/>
  <c r="BC16"/>
  <c r="BC12"/>
  <c r="BC13"/>
  <c r="BC18"/>
  <c r="BC20"/>
  <c r="BD9"/>
  <c r="BC23"/>
  <c r="BD17"/>
  <c r="BD16"/>
  <c r="AV29"/>
  <c r="AT29"/>
  <c r="AT36" s="1"/>
  <c r="AU29"/>
  <c r="K29" l="1"/>
  <c r="K30" s="1"/>
  <c r="L29"/>
  <c r="L30" s="1"/>
  <c r="L1048573" s="1"/>
  <c r="AN29"/>
  <c r="AN30" s="1"/>
  <c r="AM29"/>
  <c r="AM30" s="1"/>
  <c r="AL29"/>
  <c r="AL30" s="1"/>
  <c r="S1048573"/>
  <c r="BA28"/>
  <c r="BA26"/>
  <c r="BA27"/>
  <c r="H29"/>
  <c r="I29"/>
  <c r="I30" s="1"/>
  <c r="J29"/>
  <c r="J30" s="1"/>
  <c r="M29"/>
  <c r="N29"/>
  <c r="O29"/>
  <c r="P29"/>
  <c r="P30" s="1"/>
  <c r="Q29"/>
  <c r="Q30" s="1"/>
  <c r="R29"/>
  <c r="T29"/>
  <c r="U29"/>
  <c r="V29"/>
  <c r="W29"/>
  <c r="X29"/>
  <c r="Y29"/>
  <c r="Y30" s="1"/>
  <c r="AA29"/>
  <c r="AA30" s="1"/>
  <c r="AC29"/>
  <c r="AD29"/>
  <c r="AE29"/>
  <c r="AF29"/>
  <c r="AG29"/>
  <c r="AH29"/>
  <c r="AH30" s="1"/>
  <c r="AI29"/>
  <c r="AJ29"/>
  <c r="AJ30" s="1"/>
  <c r="G29"/>
  <c r="R30" l="1"/>
  <c r="R1048573" s="1"/>
  <c r="K1048573"/>
  <c r="Q104857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3"/>
  <c r="F29" l="1"/>
  <c r="F30" s="1"/>
  <c r="F1048573" s="1"/>
  <c r="G30"/>
  <c r="G1048573" s="1"/>
  <c r="H30"/>
  <c r="I1048573"/>
  <c r="M30"/>
  <c r="M1048573" s="1"/>
  <c r="N30"/>
  <c r="O30"/>
  <c r="O1048573" s="1"/>
  <c r="T30"/>
  <c r="T1048573" s="1"/>
  <c r="U30"/>
  <c r="U1048573" s="1"/>
  <c r="V30"/>
  <c r="W30"/>
  <c r="X30"/>
  <c r="AC30"/>
  <c r="AD30"/>
  <c r="AE30"/>
  <c r="AF30"/>
  <c r="AG30"/>
  <c r="AW16"/>
  <c r="AX16"/>
  <c r="AY16"/>
  <c r="AW17"/>
  <c r="AX17"/>
  <c r="AY17"/>
  <c r="P1048573" l="1"/>
  <c r="N1048573"/>
  <c r="V1048573"/>
  <c r="J1048573"/>
  <c r="H1048573"/>
  <c r="AZ17"/>
  <c r="AZ16"/>
  <c r="AX11" l="1"/>
  <c r="AW12"/>
  <c r="AX7"/>
  <c r="AX8"/>
  <c r="AX9"/>
  <c r="AX13"/>
  <c r="AX15"/>
  <c r="AX18"/>
  <c r="AX20"/>
  <c r="AX22"/>
  <c r="AW4"/>
  <c r="AW5"/>
  <c r="AW6"/>
  <c r="AW7"/>
  <c r="AW8"/>
  <c r="AW9"/>
  <c r="AW10"/>
  <c r="AW11"/>
  <c r="AW13"/>
  <c r="AW14"/>
  <c r="AW18"/>
  <c r="AW19"/>
  <c r="AW21"/>
  <c r="AY4"/>
  <c r="AY5"/>
  <c r="AY6"/>
  <c r="AY7"/>
  <c r="AY8"/>
  <c r="AY9"/>
  <c r="AY10"/>
  <c r="AY11"/>
  <c r="AY12"/>
  <c r="AY13"/>
  <c r="AY14"/>
  <c r="AY15"/>
  <c r="AY18"/>
  <c r="AY20"/>
  <c r="AY21"/>
  <c r="AY22"/>
  <c r="AW22" l="1"/>
  <c r="AZ22" s="1"/>
  <c r="AW20"/>
  <c r="AZ20" s="1"/>
  <c r="AW15"/>
  <c r="AZ15" s="1"/>
  <c r="AX19"/>
  <c r="AZ13"/>
  <c r="AX12"/>
  <c r="AZ12" s="1"/>
  <c r="AX4"/>
  <c r="AZ4" s="1"/>
  <c r="AX5"/>
  <c r="AZ5" s="1"/>
  <c r="AX10"/>
  <c r="AZ10" s="1"/>
  <c r="AZ11"/>
  <c r="AZ9"/>
  <c r="AX6"/>
  <c r="AZ6" s="1"/>
  <c r="AX21"/>
  <c r="AZ21" s="1"/>
  <c r="AX14"/>
  <c r="AZ14" s="1"/>
  <c r="AZ18"/>
  <c r="AZ7"/>
  <c r="AZ8"/>
  <c r="AY19"/>
  <c r="AX3"/>
  <c r="AW3"/>
  <c r="AY3"/>
  <c r="K4" i="23"/>
  <c r="K5"/>
  <c r="K6"/>
  <c r="K7"/>
  <c r="K8"/>
  <c r="K9"/>
  <c r="K10"/>
  <c r="K11"/>
  <c r="K12"/>
  <c r="K13"/>
  <c r="K14"/>
  <c r="K3"/>
  <c r="AZ19" i="22" l="1"/>
  <c r="AZ3"/>
  <c r="AY29"/>
  <c r="AX29" l="1"/>
  <c r="AW29"/>
  <c r="AZ29"/>
  <c r="AZ35" s="1"/>
</calcChain>
</file>

<file path=xl/sharedStrings.xml><?xml version="1.0" encoding="utf-8"?>
<sst xmlns="http://schemas.openxmlformats.org/spreadsheetml/2006/main" count="214" uniqueCount="147">
  <si>
    <t>序號</t>
    <phoneticPr fontId="1" type="noConversion"/>
  </si>
  <si>
    <t>師四</t>
    <phoneticPr fontId="1" type="noConversion"/>
  </si>
  <si>
    <t>各產品處SFC系統值班</t>
    <phoneticPr fontId="1" type="noConversion"/>
  </si>
  <si>
    <t>師二</t>
    <phoneticPr fontId="1" type="noConversion"/>
  </si>
  <si>
    <t>工號</t>
    <phoneticPr fontId="4" type="noConversion"/>
  </si>
  <si>
    <t>姓名</t>
  </si>
  <si>
    <t>資位</t>
    <phoneticPr fontId="4" type="noConversion"/>
  </si>
  <si>
    <t>值班內容</t>
  </si>
  <si>
    <t>G1
時數</t>
  </si>
  <si>
    <t>F3400140</t>
    <phoneticPr fontId="1" type="noConversion"/>
  </si>
  <si>
    <t>劉中華</t>
    <phoneticPr fontId="4" type="noConversion"/>
  </si>
  <si>
    <t>SFC各項事務處理</t>
    <phoneticPr fontId="1" type="noConversion"/>
  </si>
  <si>
    <t>F3619602</t>
    <phoneticPr fontId="1" type="noConversion"/>
  </si>
  <si>
    <t>張偉</t>
    <phoneticPr fontId="4" type="noConversion"/>
  </si>
  <si>
    <t>師六</t>
    <phoneticPr fontId="4" type="noConversion"/>
  </si>
  <si>
    <t>師五</t>
    <phoneticPr fontId="1" type="noConversion"/>
  </si>
  <si>
    <t>NME產品處SFC系統值班</t>
    <phoneticPr fontId="1" type="noConversion"/>
  </si>
  <si>
    <t>F5200091</t>
    <phoneticPr fontId="1" type="noConversion"/>
  </si>
  <si>
    <t>PCB產品處SFC系統值班</t>
    <phoneticPr fontId="1" type="noConversion"/>
  </si>
  <si>
    <t>姜永騰</t>
    <phoneticPr fontId="1" type="noConversion"/>
  </si>
  <si>
    <t>各產品處WEB系統值班</t>
    <phoneticPr fontId="1" type="noConversion"/>
  </si>
  <si>
    <t>EBL產品處SFC系統值班</t>
    <phoneticPr fontId="1" type="noConversion"/>
  </si>
  <si>
    <t>F3662002</t>
    <phoneticPr fontId="1" type="noConversion"/>
  </si>
  <si>
    <t>MDI產品處SFC系統值班</t>
    <phoneticPr fontId="1" type="noConversion"/>
  </si>
  <si>
    <t>WEP產品處SFC系統值班</t>
    <phoneticPr fontId="1" type="noConversion"/>
  </si>
  <si>
    <t>丁敏敏</t>
    <phoneticPr fontId="1" type="noConversion"/>
  </si>
  <si>
    <t>師三</t>
    <phoneticPr fontId="1" type="noConversion"/>
  </si>
  <si>
    <t>F3617633</t>
    <phoneticPr fontId="1" type="noConversion"/>
  </si>
  <si>
    <t>呂金喻</t>
    <phoneticPr fontId="1" type="noConversion"/>
  </si>
  <si>
    <t>WEP產品處WEB系統值班</t>
    <phoneticPr fontId="1" type="noConversion"/>
  </si>
  <si>
    <t>孫曉鵬</t>
    <phoneticPr fontId="1" type="noConversion"/>
  </si>
  <si>
    <t>VIP產品處WEB系統值班</t>
    <phoneticPr fontId="1" type="noConversion"/>
  </si>
  <si>
    <t>PME產品處SFC系統值班</t>
    <phoneticPr fontId="1" type="noConversion"/>
  </si>
  <si>
    <t>NME產品處AP系統值班</t>
    <phoneticPr fontId="1" type="noConversion"/>
  </si>
  <si>
    <t>S1008414</t>
    <phoneticPr fontId="1" type="noConversion"/>
  </si>
  <si>
    <t>師一</t>
    <phoneticPr fontId="1" type="noConversion"/>
  </si>
  <si>
    <t>F3620460</t>
    <phoneticPr fontId="1" type="noConversion"/>
  </si>
  <si>
    <t>合計</t>
    <phoneticPr fontId="1" type="noConversion"/>
  </si>
  <si>
    <t>資位</t>
  </si>
  <si>
    <t>E次內部服務成本</t>
  </si>
  <si>
    <t>by月</t>
  </si>
  <si>
    <t>by小時</t>
  </si>
  <si>
    <t>員1</t>
  </si>
  <si>
    <t>員2</t>
  </si>
  <si>
    <t>員3</t>
  </si>
  <si>
    <t>師1</t>
  </si>
  <si>
    <t>師2</t>
  </si>
  <si>
    <t>師3</t>
  </si>
  <si>
    <t>師4</t>
  </si>
  <si>
    <t>師5</t>
  </si>
  <si>
    <t>師6</t>
  </si>
  <si>
    <t>師7</t>
  </si>
  <si>
    <t>師8</t>
  </si>
  <si>
    <t>師9</t>
  </si>
  <si>
    <t>NO.</t>
    <phoneticPr fontId="4" type="noConversion"/>
  </si>
  <si>
    <t>成本參考標準(RMB)</t>
    <phoneticPr fontId="4" type="noConversion"/>
  </si>
  <si>
    <t>底薪</t>
    <phoneticPr fontId="4" type="noConversion"/>
  </si>
  <si>
    <t>時薪</t>
    <phoneticPr fontId="4" type="noConversion"/>
  </si>
  <si>
    <t>G1時薪</t>
    <phoneticPr fontId="4" type="noConversion"/>
  </si>
  <si>
    <t>G2時薪</t>
    <phoneticPr fontId="4" type="noConversion"/>
  </si>
  <si>
    <t>成本估算</t>
    <phoneticPr fontId="4" type="noConversion"/>
  </si>
  <si>
    <t>G1</t>
    <phoneticPr fontId="4" type="noConversion"/>
  </si>
  <si>
    <t>G2</t>
    <phoneticPr fontId="4" type="noConversion"/>
  </si>
  <si>
    <t>合計</t>
    <phoneticPr fontId="4" type="noConversion"/>
  </si>
  <si>
    <t>G3</t>
    <phoneticPr fontId="1" type="noConversion"/>
  </si>
  <si>
    <t>G2
時數</t>
    <phoneticPr fontId="1" type="noConversion"/>
  </si>
  <si>
    <t>G3
時數</t>
    <phoneticPr fontId="1" type="noConversion"/>
  </si>
  <si>
    <t>F3458699</t>
    <phoneticPr fontId="1" type="noConversion"/>
  </si>
  <si>
    <t>S0078626</t>
    <phoneticPr fontId="1" type="noConversion"/>
  </si>
  <si>
    <t>F3665889</t>
    <phoneticPr fontId="1" type="noConversion"/>
  </si>
  <si>
    <t>F6995095</t>
    <phoneticPr fontId="1" type="noConversion"/>
  </si>
  <si>
    <t>週四</t>
    <phoneticPr fontId="1" type="noConversion"/>
  </si>
  <si>
    <t>週五</t>
    <phoneticPr fontId="1" type="noConversion"/>
  </si>
  <si>
    <t>週一</t>
    <phoneticPr fontId="1" type="noConversion"/>
  </si>
  <si>
    <t>週二</t>
    <phoneticPr fontId="1" type="noConversion"/>
  </si>
  <si>
    <t>週三</t>
    <phoneticPr fontId="1" type="noConversion"/>
  </si>
  <si>
    <t>王貴星</t>
    <phoneticPr fontId="2" type="noConversion"/>
  </si>
  <si>
    <t>師三</t>
    <phoneticPr fontId="1" type="noConversion"/>
  </si>
  <si>
    <t>NME成型系統開發及值班</t>
    <phoneticPr fontId="1" type="noConversion"/>
  </si>
  <si>
    <t>朱龙智</t>
    <phoneticPr fontId="2" type="noConversion"/>
  </si>
  <si>
    <t>師二</t>
    <phoneticPr fontId="1" type="noConversion"/>
  </si>
  <si>
    <t>PME產品處系統維護及值班</t>
    <phoneticPr fontId="1" type="noConversion"/>
  </si>
  <si>
    <t xml:space="preserve"> 李鳳杰</t>
    <phoneticPr fontId="2" type="noConversion"/>
  </si>
  <si>
    <t>提報</t>
    <phoneticPr fontId="1" type="noConversion"/>
  </si>
  <si>
    <t>調休</t>
    <phoneticPr fontId="1" type="noConversion"/>
  </si>
  <si>
    <t>F2721211</t>
    <phoneticPr fontId="1" type="noConversion"/>
  </si>
  <si>
    <t>李強</t>
    <phoneticPr fontId="1" type="noConversion"/>
  </si>
  <si>
    <t>師三</t>
    <phoneticPr fontId="1" type="noConversion"/>
  </si>
  <si>
    <t>S1008735</t>
    <phoneticPr fontId="1" type="noConversion"/>
  </si>
  <si>
    <t>石義玲</t>
    <phoneticPr fontId="1" type="noConversion"/>
  </si>
  <si>
    <t>師二</t>
    <phoneticPr fontId="1" type="noConversion"/>
  </si>
  <si>
    <t>調休
時數</t>
    <phoneticPr fontId="1" type="noConversion"/>
  </si>
  <si>
    <t>S0699222</t>
    <phoneticPr fontId="2" type="noConversion"/>
  </si>
  <si>
    <t>F6955798</t>
    <phoneticPr fontId="2" type="noConversion"/>
  </si>
  <si>
    <t>F3457965</t>
    <phoneticPr fontId="1" type="noConversion"/>
  </si>
  <si>
    <t>S1007895</t>
    <phoneticPr fontId="1" type="noConversion"/>
  </si>
  <si>
    <t>F3620471</t>
    <phoneticPr fontId="1" type="noConversion"/>
  </si>
  <si>
    <t>徐彦明</t>
    <phoneticPr fontId="1" type="noConversion"/>
  </si>
  <si>
    <t>王飛龍</t>
    <phoneticPr fontId="4" type="noConversion"/>
  </si>
  <si>
    <t>蘇靜</t>
    <phoneticPr fontId="4" type="noConversion"/>
  </si>
  <si>
    <t>王德杰</t>
    <phoneticPr fontId="4" type="noConversion"/>
  </si>
  <si>
    <t>徐敏峰</t>
    <phoneticPr fontId="4" type="noConversion"/>
  </si>
  <si>
    <t>劉曙波</t>
    <phoneticPr fontId="4" type="noConversion"/>
  </si>
  <si>
    <t>梁承磊</t>
    <phoneticPr fontId="4" type="noConversion"/>
  </si>
  <si>
    <t>陳少真</t>
    <phoneticPr fontId="4" type="noConversion"/>
  </si>
  <si>
    <t>于惠</t>
    <phoneticPr fontId="4" type="noConversion"/>
  </si>
  <si>
    <t>金青宇</t>
    <phoneticPr fontId="4" type="noConversion"/>
  </si>
  <si>
    <t>王澤鑫</t>
    <phoneticPr fontId="4" type="noConversion"/>
  </si>
  <si>
    <t>林釗</t>
    <phoneticPr fontId="4" type="noConversion"/>
  </si>
  <si>
    <t>徐淑蕊</t>
    <phoneticPr fontId="4" type="noConversion"/>
  </si>
  <si>
    <t>孫曉萍</t>
    <phoneticPr fontId="4" type="noConversion"/>
  </si>
  <si>
    <t>賈亞楠</t>
    <phoneticPr fontId="4" type="noConversion"/>
  </si>
  <si>
    <t>師二</t>
    <phoneticPr fontId="1" type="noConversion"/>
  </si>
  <si>
    <t>師八</t>
    <phoneticPr fontId="4" type="noConversion"/>
  </si>
  <si>
    <t>週六</t>
    <phoneticPr fontId="1" type="noConversion"/>
  </si>
  <si>
    <t>週日</t>
    <phoneticPr fontId="1" type="noConversion"/>
  </si>
  <si>
    <t>週六</t>
    <phoneticPr fontId="1" type="noConversion"/>
  </si>
  <si>
    <t>週日</t>
    <phoneticPr fontId="1" type="noConversion"/>
  </si>
  <si>
    <t>週五</t>
    <phoneticPr fontId="1" type="noConversion"/>
  </si>
  <si>
    <t>上限</t>
    <phoneticPr fontId="1" type="noConversion"/>
  </si>
  <si>
    <t>,</t>
    <phoneticPr fontId="1" type="noConversion"/>
  </si>
  <si>
    <t>F6965544</t>
    <phoneticPr fontId="1" type="noConversion"/>
  </si>
  <si>
    <t>F3699197</t>
    <phoneticPr fontId="1" type="noConversion"/>
  </si>
  <si>
    <t>F2736582</t>
    <phoneticPr fontId="1" type="noConversion"/>
  </si>
  <si>
    <t>F3636352</t>
    <phoneticPr fontId="1" type="noConversion"/>
  </si>
  <si>
    <t>F3453880</t>
    <phoneticPr fontId="1" type="noConversion"/>
  </si>
  <si>
    <t>S1008100</t>
    <phoneticPr fontId="1" type="noConversion"/>
  </si>
  <si>
    <t>F3682416</t>
    <phoneticPr fontId="1" type="noConversion"/>
  </si>
  <si>
    <t>F3640269</t>
    <phoneticPr fontId="1" type="noConversion"/>
  </si>
  <si>
    <t>,</t>
    <phoneticPr fontId="1" type="noConversion"/>
  </si>
  <si>
    <t>G2</t>
    <phoneticPr fontId="1" type="noConversion"/>
  </si>
  <si>
    <t>總</t>
    <phoneticPr fontId="1" type="noConversion"/>
  </si>
  <si>
    <t>九月值班次數</t>
    <phoneticPr fontId="1" type="noConversion"/>
  </si>
  <si>
    <t>王飛龍</t>
    <phoneticPr fontId="1" type="noConversion"/>
  </si>
  <si>
    <t>徐敏峰</t>
    <phoneticPr fontId="1" type="noConversion"/>
  </si>
  <si>
    <t>劉曙波</t>
    <phoneticPr fontId="1" type="noConversion"/>
  </si>
  <si>
    <t>陳少真</t>
    <phoneticPr fontId="1" type="noConversion"/>
  </si>
  <si>
    <t>于惠</t>
  </si>
  <si>
    <t>金青宇</t>
    <phoneticPr fontId="1" type="noConversion"/>
  </si>
  <si>
    <t>林釗</t>
    <phoneticPr fontId="1" type="noConversion"/>
  </si>
  <si>
    <t>徐淑蕊</t>
    <phoneticPr fontId="1" type="noConversion"/>
  </si>
  <si>
    <t>張偉</t>
    <phoneticPr fontId="1" type="noConversion"/>
  </si>
  <si>
    <t>姜永騰</t>
  </si>
  <si>
    <t>丁敏敏</t>
  </si>
  <si>
    <t>呂金喻</t>
    <phoneticPr fontId="1" type="noConversion"/>
  </si>
  <si>
    <t>孫曉鵬</t>
    <phoneticPr fontId="1" type="noConversion"/>
  </si>
  <si>
    <t>石義玲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</si>
</sst>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_-* #,##0_-;\-* #,##0_-;_-* &quot;-&quot;??_-;_-@_-"/>
    <numFmt numFmtId="178" formatCode="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9"/>
      <name val="Geneva"/>
      <family val="1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2" fillId="0" borderId="0"/>
  </cellStyleXfs>
  <cellXfs count="102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4" borderId="1" xfId="0" applyNumberForma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0" fontId="6" fillId="0" borderId="0" xfId="0" applyNumberFormat="1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0" fontId="9" fillId="0" borderId="3" xfId="2" applyNumberFormat="1" applyFont="1" applyFill="1" applyBorder="1" applyAlignment="1">
      <alignment horizontal="center" vertical="center" wrapText="1"/>
    </xf>
    <xf numFmtId="0" fontId="9" fillId="0" borderId="4" xfId="2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9" fillId="0" borderId="7" xfId="2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0" borderId="1" xfId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76" fontId="9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5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6" fillId="8" borderId="1" xfId="0" applyFont="1" applyFill="1" applyBorder="1">
      <alignment vertical="center"/>
    </xf>
  </cellXfs>
  <cellStyles count="3">
    <cellStyle name="一般" xfId="0" builtinId="0"/>
    <cellStyle name="一般 2" xfId="2"/>
    <cellStyle name="一般_Shee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1048573"/>
  <sheetViews>
    <sheetView tabSelected="1" zoomScale="55" zoomScaleNormal="55" workbookViewId="0">
      <pane xSplit="5" topLeftCell="L1" activePane="topRight" state="frozen"/>
      <selection pane="topRight" activeCell="AC19" sqref="AC19"/>
    </sheetView>
  </sheetViews>
  <sheetFormatPr defaultColWidth="8.90625" defaultRowHeight="17"/>
  <cols>
    <col min="1" max="1" width="6.36328125" style="5" bestFit="1" customWidth="1"/>
    <col min="2" max="2" width="11.1796875" style="1" customWidth="1"/>
    <col min="3" max="3" width="10.90625" style="1" customWidth="1"/>
    <col min="4" max="4" width="7.08984375" style="1" customWidth="1"/>
    <col min="5" max="5" width="31.453125" style="1" customWidth="1"/>
    <col min="6" max="6" width="8.1796875" style="5" hidden="1" customWidth="1"/>
    <col min="7" max="7" width="8" style="5" hidden="1" customWidth="1"/>
    <col min="8" max="8" width="8.36328125" style="35" hidden="1" customWidth="1"/>
    <col min="9" max="9" width="8.6328125" style="5" hidden="1" customWidth="1"/>
    <col min="10" max="10" width="8.54296875" style="5" hidden="1" customWidth="1"/>
    <col min="11" max="11" width="8.1796875" style="39" hidden="1" customWidth="1"/>
    <col min="12" max="12" width="10.36328125" style="5" customWidth="1"/>
    <col min="13" max="13" width="7.90625" style="5" customWidth="1"/>
    <col min="14" max="14" width="8.08984375" style="5" customWidth="1"/>
    <col min="15" max="15" width="8" style="35" customWidth="1"/>
    <col min="16" max="16" width="8.1796875" style="5" customWidth="1"/>
    <col min="17" max="17" width="8.1796875" style="39" customWidth="1"/>
    <col min="18" max="18" width="7.90625" style="5" customWidth="1"/>
    <col min="19" max="19" width="7.90625" style="39" customWidth="1"/>
    <col min="20" max="20" width="7.453125" style="5" customWidth="1"/>
    <col min="21" max="21" width="9" style="5" customWidth="1"/>
    <col min="22" max="22" width="8.08984375" style="5" customWidth="1"/>
    <col min="23" max="23" width="5.90625" style="35" customWidth="1"/>
    <col min="24" max="24" width="7.453125" style="35" customWidth="1"/>
    <col min="25" max="25" width="9" style="5" customWidth="1"/>
    <col min="26" max="26" width="9" style="39" customWidth="1"/>
    <col min="27" max="27" width="7.453125" style="5" customWidth="1"/>
    <col min="28" max="28" width="7.453125" style="39" customWidth="1"/>
    <col min="29" max="31" width="7.453125" style="5" customWidth="1"/>
    <col min="32" max="33" width="7.453125" style="35" customWidth="1"/>
    <col min="34" max="34" width="7.453125" style="5" customWidth="1"/>
    <col min="35" max="35" width="7.453125" style="39" customWidth="1"/>
    <col min="36" max="36" width="7.453125" style="5" customWidth="1"/>
    <col min="37" max="42" width="7.453125" style="39" customWidth="1"/>
    <col min="43" max="45" width="9" style="39" customWidth="1"/>
    <col min="46" max="46" width="7.453125" style="1" bestFit="1" customWidth="1"/>
    <col min="47" max="47" width="6.36328125" style="1" bestFit="1" customWidth="1"/>
    <col min="48" max="48" width="7.453125" style="5" bestFit="1" customWidth="1"/>
    <col min="49" max="52" width="8.453125" style="5" hidden="1" customWidth="1"/>
    <col min="53" max="53" width="11" style="39" customWidth="1"/>
    <col min="54" max="16384" width="8.90625" style="1"/>
  </cols>
  <sheetData>
    <row r="1" spans="1:115" ht="16.25" customHeight="1">
      <c r="A1" s="77" t="s">
        <v>0</v>
      </c>
      <c r="B1" s="87" t="s">
        <v>4</v>
      </c>
      <c r="C1" s="87" t="s">
        <v>5</v>
      </c>
      <c r="D1" s="87" t="s">
        <v>6</v>
      </c>
      <c r="E1" s="90" t="s">
        <v>7</v>
      </c>
      <c r="F1" s="8">
        <v>1</v>
      </c>
      <c r="G1" s="8">
        <v>2</v>
      </c>
      <c r="H1" s="38">
        <v>3</v>
      </c>
      <c r="I1" s="64">
        <v>4</v>
      </c>
      <c r="J1" s="78">
        <v>5</v>
      </c>
      <c r="K1" s="79"/>
      <c r="L1" s="9">
        <v>6</v>
      </c>
      <c r="M1" s="33">
        <v>7</v>
      </c>
      <c r="N1" s="8">
        <v>8</v>
      </c>
      <c r="O1" s="38">
        <v>9</v>
      </c>
      <c r="P1" s="78">
        <v>10</v>
      </c>
      <c r="Q1" s="79"/>
      <c r="R1" s="78">
        <v>11</v>
      </c>
      <c r="S1" s="79"/>
      <c r="T1" s="8">
        <v>12</v>
      </c>
      <c r="U1" s="8">
        <v>13</v>
      </c>
      <c r="V1" s="8">
        <v>14</v>
      </c>
      <c r="W1" s="38">
        <v>15</v>
      </c>
      <c r="X1" s="38">
        <v>16</v>
      </c>
      <c r="Y1" s="78">
        <v>17</v>
      </c>
      <c r="Z1" s="79"/>
      <c r="AA1" s="78">
        <v>18</v>
      </c>
      <c r="AB1" s="79"/>
      <c r="AC1" s="10">
        <v>19</v>
      </c>
      <c r="AD1" s="8">
        <v>20</v>
      </c>
      <c r="AE1" s="8">
        <v>21</v>
      </c>
      <c r="AF1" s="38">
        <v>22</v>
      </c>
      <c r="AG1" s="38">
        <v>23</v>
      </c>
      <c r="AH1" s="78">
        <v>24</v>
      </c>
      <c r="AI1" s="79"/>
      <c r="AJ1" s="78">
        <v>25</v>
      </c>
      <c r="AK1" s="79"/>
      <c r="AL1" s="52">
        <v>26</v>
      </c>
      <c r="AM1" s="52">
        <v>27</v>
      </c>
      <c r="AN1" s="52">
        <v>28</v>
      </c>
      <c r="AO1" s="54">
        <v>29</v>
      </c>
      <c r="AP1" s="59">
        <v>30</v>
      </c>
      <c r="AQ1" s="78">
        <v>31</v>
      </c>
      <c r="AR1" s="79"/>
      <c r="AS1" s="82" t="s">
        <v>119</v>
      </c>
      <c r="AT1" s="80" t="s">
        <v>8</v>
      </c>
      <c r="AU1" s="80" t="s">
        <v>65</v>
      </c>
      <c r="AV1" s="85" t="s">
        <v>66</v>
      </c>
      <c r="AW1" s="88" t="s">
        <v>37</v>
      </c>
      <c r="AX1" s="86" t="s">
        <v>60</v>
      </c>
      <c r="AY1" s="86"/>
      <c r="AZ1" s="86"/>
      <c r="BA1" s="86"/>
      <c r="BB1" s="75" t="s">
        <v>91</v>
      </c>
    </row>
    <row r="2" spans="1:115">
      <c r="A2" s="77"/>
      <c r="B2" s="87"/>
      <c r="C2" s="87"/>
      <c r="D2" s="87"/>
      <c r="E2" s="91"/>
      <c r="F2" s="2" t="s">
        <v>71</v>
      </c>
      <c r="G2" s="2" t="s">
        <v>72</v>
      </c>
      <c r="H2" s="2" t="s">
        <v>114</v>
      </c>
      <c r="I2" s="2" t="s">
        <v>115</v>
      </c>
      <c r="J2" s="2" t="s">
        <v>73</v>
      </c>
      <c r="K2" s="2" t="s">
        <v>84</v>
      </c>
      <c r="L2" s="2" t="s">
        <v>74</v>
      </c>
      <c r="M2" s="2" t="s">
        <v>75</v>
      </c>
      <c r="N2" s="2" t="s">
        <v>71</v>
      </c>
      <c r="O2" s="2" t="s">
        <v>72</v>
      </c>
      <c r="P2" s="2" t="s">
        <v>116</v>
      </c>
      <c r="Q2" s="2" t="s">
        <v>84</v>
      </c>
      <c r="R2" s="2" t="s">
        <v>115</v>
      </c>
      <c r="S2" s="2" t="s">
        <v>84</v>
      </c>
      <c r="T2" s="2" t="s">
        <v>73</v>
      </c>
      <c r="U2" s="2" t="s">
        <v>74</v>
      </c>
      <c r="V2" s="2" t="s">
        <v>75</v>
      </c>
      <c r="W2" s="2" t="s">
        <v>71</v>
      </c>
      <c r="X2" s="2" t="s">
        <v>72</v>
      </c>
      <c r="Y2" s="2" t="s">
        <v>116</v>
      </c>
      <c r="Z2" s="2" t="s">
        <v>84</v>
      </c>
      <c r="AA2" s="2" t="s">
        <v>117</v>
      </c>
      <c r="AB2" s="2" t="s">
        <v>84</v>
      </c>
      <c r="AC2" s="2" t="s">
        <v>73</v>
      </c>
      <c r="AD2" s="2" t="s">
        <v>74</v>
      </c>
      <c r="AE2" s="2" t="s">
        <v>75</v>
      </c>
      <c r="AF2" s="2" t="s">
        <v>71</v>
      </c>
      <c r="AG2" s="2" t="s">
        <v>72</v>
      </c>
      <c r="AH2" s="2" t="s">
        <v>83</v>
      </c>
      <c r="AI2" s="2" t="s">
        <v>84</v>
      </c>
      <c r="AJ2" s="2" t="s">
        <v>83</v>
      </c>
      <c r="AK2" s="2" t="s">
        <v>84</v>
      </c>
      <c r="AL2" s="2" t="s">
        <v>73</v>
      </c>
      <c r="AM2" s="2" t="s">
        <v>74</v>
      </c>
      <c r="AN2" s="2" t="s">
        <v>75</v>
      </c>
      <c r="AO2" s="2" t="s">
        <v>71</v>
      </c>
      <c r="AP2" s="53" t="s">
        <v>118</v>
      </c>
      <c r="AQ2" s="2" t="s">
        <v>116</v>
      </c>
      <c r="AR2" s="2" t="s">
        <v>84</v>
      </c>
      <c r="AS2" s="83"/>
      <c r="AT2" s="81"/>
      <c r="AU2" s="81"/>
      <c r="AV2" s="81"/>
      <c r="AW2" s="89"/>
      <c r="AX2" s="28" t="s">
        <v>61</v>
      </c>
      <c r="AY2" s="28" t="s">
        <v>62</v>
      </c>
      <c r="AZ2" s="28" t="s">
        <v>64</v>
      </c>
      <c r="BA2" s="28" t="s">
        <v>63</v>
      </c>
      <c r="BB2" s="76"/>
      <c r="BC2" s="41" t="s">
        <v>131</v>
      </c>
      <c r="BD2" s="68" t="s">
        <v>130</v>
      </c>
    </row>
    <row r="3" spans="1:115" s="3" customFormat="1">
      <c r="A3" s="14">
        <v>1</v>
      </c>
      <c r="B3" s="4" t="s">
        <v>9</v>
      </c>
      <c r="C3" s="4" t="s">
        <v>10</v>
      </c>
      <c r="D3" s="13" t="s">
        <v>113</v>
      </c>
      <c r="E3" s="4" t="s">
        <v>11</v>
      </c>
      <c r="F3" s="55"/>
      <c r="G3" s="55"/>
      <c r="H3" s="55"/>
      <c r="I3" s="65"/>
      <c r="J3" s="18"/>
      <c r="K3" s="43"/>
      <c r="L3" s="7"/>
      <c r="M3" s="7"/>
      <c r="N3" s="7"/>
      <c r="O3" s="7"/>
      <c r="P3" s="18">
        <v>8</v>
      </c>
      <c r="Q3" s="43"/>
      <c r="R3" s="18"/>
      <c r="S3" s="43"/>
      <c r="T3" s="7"/>
      <c r="U3" s="7"/>
      <c r="V3" s="7"/>
      <c r="W3" s="7"/>
      <c r="X3" s="7"/>
      <c r="Y3" s="18">
        <v>10</v>
      </c>
      <c r="Z3" s="43"/>
      <c r="AA3" s="18"/>
      <c r="AB3" s="43"/>
      <c r="AC3" s="7"/>
      <c r="AD3" s="7"/>
      <c r="AE3" s="7"/>
      <c r="AF3" s="7"/>
      <c r="AG3" s="7"/>
      <c r="AH3" s="18">
        <v>8</v>
      </c>
      <c r="AI3" s="43"/>
      <c r="AJ3" s="18"/>
      <c r="AK3" s="43"/>
      <c r="AL3" s="7"/>
      <c r="AM3" s="7"/>
      <c r="AN3" s="7"/>
      <c r="AO3" s="7"/>
      <c r="AP3" s="7"/>
      <c r="AQ3" s="18">
        <v>10</v>
      </c>
      <c r="AR3" s="43"/>
      <c r="AS3" s="53">
        <v>36</v>
      </c>
      <c r="AT3" s="53">
        <f>SUM(L3,M3,N3,O3,T3,U3,V3,W3,X3,AC3,AD3,AE3,AF3,AG3,AL3,AM3,AN3,AO3,AP3)</f>
        <v>0</v>
      </c>
      <c r="AU3" s="53">
        <f>SUM(J3,P3,R3,Y3,AA3,AH3,AJ3,AQ3)</f>
        <v>36</v>
      </c>
      <c r="AV3" s="11">
        <f>SUM(F3:I3)</f>
        <v>0</v>
      </c>
      <c r="AW3" s="16" t="e">
        <f>#REF!*88</f>
        <v>#REF!</v>
      </c>
      <c r="AX3" s="16">
        <f>AT3*117</f>
        <v>0</v>
      </c>
      <c r="AY3" s="16">
        <f>AU3*175</f>
        <v>6300</v>
      </c>
      <c r="AZ3" s="16" t="e">
        <f>SUM(AW3:AY3)</f>
        <v>#REF!</v>
      </c>
      <c r="BA3" s="44">
        <f t="shared" ref="BA3:BA28" si="0">SUM(Q3,AI3)</f>
        <v>0</v>
      </c>
      <c r="BB3" s="53" t="e">
        <f>SUM(#REF!,K3,Q3,S3,Z3,AB3,AI3,AK3,AR3)</f>
        <v>#REF!</v>
      </c>
      <c r="BC3" s="61">
        <f>SUM(AT3:AV3)</f>
        <v>36</v>
      </c>
      <c r="BD3" s="42">
        <f>SUM(AU3:AV3)</f>
        <v>36</v>
      </c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</row>
    <row r="4" spans="1:115" s="3" customFormat="1" ht="18" customHeight="1">
      <c r="A4" s="15">
        <v>2</v>
      </c>
      <c r="B4" s="30" t="s">
        <v>124</v>
      </c>
      <c r="C4" s="50" t="s">
        <v>98</v>
      </c>
      <c r="D4" s="12" t="s">
        <v>15</v>
      </c>
      <c r="E4" s="12" t="s">
        <v>16</v>
      </c>
      <c r="F4" s="55"/>
      <c r="G4" s="55"/>
      <c r="H4" s="55"/>
      <c r="I4" s="65"/>
      <c r="J4" s="18">
        <v>10</v>
      </c>
      <c r="K4" s="43"/>
      <c r="L4" s="7"/>
      <c r="M4" s="7"/>
      <c r="N4" s="7"/>
      <c r="O4" s="7"/>
      <c r="P4" s="18">
        <v>8</v>
      </c>
      <c r="Q4" s="43"/>
      <c r="R4" s="18"/>
      <c r="S4" s="43"/>
      <c r="T4" s="7"/>
      <c r="U4" s="7"/>
      <c r="V4" s="7"/>
      <c r="W4" s="7"/>
      <c r="X4" s="7"/>
      <c r="Y4" s="18">
        <v>9</v>
      </c>
      <c r="Z4" s="43"/>
      <c r="AA4" s="18"/>
      <c r="AB4" s="43"/>
      <c r="AC4" s="71"/>
      <c r="AD4" s="7"/>
      <c r="AE4" s="7"/>
      <c r="AF4" s="7"/>
      <c r="AG4" s="7"/>
      <c r="AH4" s="18">
        <v>9</v>
      </c>
      <c r="AI4" s="43"/>
      <c r="AJ4" s="18"/>
      <c r="AK4" s="43"/>
      <c r="AL4" s="71"/>
      <c r="AM4" s="7"/>
      <c r="AN4" s="7"/>
      <c r="AO4" s="7"/>
      <c r="AP4" s="7"/>
      <c r="AQ4" s="18"/>
      <c r="AR4" s="43"/>
      <c r="AS4" s="53">
        <v>36</v>
      </c>
      <c r="AT4" s="63">
        <f t="shared" ref="AT4:AT28" si="1">SUM(L4,M4,N4,O4,T4,U4,V4,W4,X4,AC4,AD4,AE4,AF4,AG4,AL4,AM4,AN4,AO4,AP4)</f>
        <v>0</v>
      </c>
      <c r="AU4" s="63">
        <f t="shared" ref="AU4:AU28" si="2">SUM(J4,P4,R4,Y4,AA4,AH4,AJ4,AQ4)</f>
        <v>36</v>
      </c>
      <c r="AV4" s="63">
        <f t="shared" ref="AV4:AV28" si="3">SUM(F4:I4)</f>
        <v>0</v>
      </c>
      <c r="AW4" s="36" t="e">
        <f>#REF!*88</f>
        <v>#REF!</v>
      </c>
      <c r="AX4" s="36">
        <f t="shared" ref="AX4:AX5" si="4">AT4*117</f>
        <v>0</v>
      </c>
      <c r="AY4" s="36">
        <f t="shared" ref="AY4:AY22" si="5">AU4*175</f>
        <v>6300</v>
      </c>
      <c r="AZ4" s="36" t="e">
        <f t="shared" ref="AZ4:AZ22" si="6">SUM(AW4:AY4)</f>
        <v>#REF!</v>
      </c>
      <c r="BA4" s="44">
        <f t="shared" si="0"/>
        <v>0</v>
      </c>
      <c r="BB4" s="53" t="e">
        <f>SUM(#REF!,K4,Q4,S4,Z4,AB4,AI4,AK4,AR4)</f>
        <v>#REF!</v>
      </c>
      <c r="BC4" s="61">
        <f t="shared" ref="BC4:BC28" si="7">SUM(AT4:AV4)</f>
        <v>36</v>
      </c>
      <c r="BD4" s="42">
        <f t="shared" ref="BD4:BD28" si="8">SUM(AU4:AV4)</f>
        <v>36</v>
      </c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</row>
    <row r="5" spans="1:115" s="3" customFormat="1" ht="15.65" customHeight="1">
      <c r="A5" s="36">
        <v>3</v>
      </c>
      <c r="B5" s="30" t="s">
        <v>17</v>
      </c>
      <c r="C5" s="50" t="s">
        <v>99</v>
      </c>
      <c r="D5" s="15" t="s">
        <v>15</v>
      </c>
      <c r="E5" s="15" t="s">
        <v>18</v>
      </c>
      <c r="F5" s="55"/>
      <c r="G5" s="55"/>
      <c r="H5" s="55"/>
      <c r="I5" s="65"/>
      <c r="J5" s="18"/>
      <c r="K5" s="43"/>
      <c r="L5" s="7"/>
      <c r="M5" s="7"/>
      <c r="N5" s="7"/>
      <c r="O5" s="7"/>
      <c r="P5" s="18"/>
      <c r="Q5" s="43"/>
      <c r="R5" s="18">
        <v>8</v>
      </c>
      <c r="S5" s="43"/>
      <c r="T5" s="7"/>
      <c r="U5" s="7"/>
      <c r="V5" s="7"/>
      <c r="W5" s="7"/>
      <c r="X5" s="7"/>
      <c r="Y5" s="18"/>
      <c r="Z5" s="43"/>
      <c r="AA5" s="18">
        <v>10</v>
      </c>
      <c r="AB5" s="43"/>
      <c r="AC5" s="7"/>
      <c r="AD5" s="7"/>
      <c r="AE5" s="7"/>
      <c r="AF5" s="7"/>
      <c r="AG5" s="7"/>
      <c r="AH5" s="18"/>
      <c r="AI5" s="43"/>
      <c r="AJ5" s="18">
        <v>10</v>
      </c>
      <c r="AK5" s="43"/>
      <c r="AL5" s="7"/>
      <c r="AM5" s="7"/>
      <c r="AN5" s="7"/>
      <c r="AO5" s="7"/>
      <c r="AP5" s="7"/>
      <c r="AQ5" s="18">
        <v>8</v>
      </c>
      <c r="AR5" s="43"/>
      <c r="AS5" s="53">
        <v>36</v>
      </c>
      <c r="AT5" s="63">
        <f t="shared" si="1"/>
        <v>0</v>
      </c>
      <c r="AU5" s="63">
        <f t="shared" si="2"/>
        <v>36</v>
      </c>
      <c r="AV5" s="63">
        <f t="shared" si="3"/>
        <v>0</v>
      </c>
      <c r="AW5" s="36" t="e">
        <f>#REF!*88</f>
        <v>#REF!</v>
      </c>
      <c r="AX5" s="36">
        <f t="shared" si="4"/>
        <v>0</v>
      </c>
      <c r="AY5" s="36">
        <f t="shared" si="5"/>
        <v>6300</v>
      </c>
      <c r="AZ5" s="36" t="e">
        <f t="shared" si="6"/>
        <v>#REF!</v>
      </c>
      <c r="BA5" s="44">
        <f t="shared" si="0"/>
        <v>0</v>
      </c>
      <c r="BB5" s="53" t="e">
        <f>SUM(#REF!,K5,Q5,S5,Z5,AB5,AI5,AK5,AR5)</f>
        <v>#REF!</v>
      </c>
      <c r="BC5" s="61">
        <f t="shared" si="7"/>
        <v>36</v>
      </c>
      <c r="BD5" s="42">
        <f t="shared" si="8"/>
        <v>36</v>
      </c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</row>
    <row r="6" spans="1:115" s="3" customFormat="1">
      <c r="A6" s="36">
        <v>4</v>
      </c>
      <c r="B6" s="30" t="s">
        <v>69</v>
      </c>
      <c r="C6" s="50" t="s">
        <v>100</v>
      </c>
      <c r="D6" s="12" t="s">
        <v>1</v>
      </c>
      <c r="E6" s="12" t="s">
        <v>21</v>
      </c>
      <c r="F6" s="55"/>
      <c r="G6" s="55"/>
      <c r="H6" s="55"/>
      <c r="I6" s="65"/>
      <c r="J6" s="18">
        <v>9</v>
      </c>
      <c r="K6" s="43"/>
      <c r="L6" s="7"/>
      <c r="M6" s="7"/>
      <c r="N6" s="7"/>
      <c r="O6" s="7"/>
      <c r="P6" s="18"/>
      <c r="Q6" s="43"/>
      <c r="R6" s="18">
        <v>10</v>
      </c>
      <c r="S6" s="43"/>
      <c r="T6" s="7"/>
      <c r="U6" s="7"/>
      <c r="V6" s="7"/>
      <c r="W6" s="7"/>
      <c r="X6" s="7"/>
      <c r="Y6" s="18"/>
      <c r="Z6" s="43"/>
      <c r="AA6" s="18">
        <v>9</v>
      </c>
      <c r="AB6" s="43"/>
      <c r="AC6" s="7"/>
      <c r="AD6" s="7"/>
      <c r="AE6" s="7"/>
      <c r="AF6" s="7"/>
      <c r="AG6" s="71"/>
      <c r="AH6" s="18"/>
      <c r="AI6" s="43"/>
      <c r="AJ6" s="18">
        <v>8</v>
      </c>
      <c r="AK6" s="43"/>
      <c r="AL6" s="7"/>
      <c r="AM6" s="7"/>
      <c r="AN6" s="7"/>
      <c r="AO6" s="7"/>
      <c r="AP6" s="71"/>
      <c r="AQ6" s="18"/>
      <c r="AR6" s="43"/>
      <c r="AS6" s="53">
        <v>36</v>
      </c>
      <c r="AT6" s="63">
        <f t="shared" si="1"/>
        <v>0</v>
      </c>
      <c r="AU6" s="63">
        <f t="shared" si="2"/>
        <v>36</v>
      </c>
      <c r="AV6" s="63">
        <f t="shared" si="3"/>
        <v>0</v>
      </c>
      <c r="AW6" s="36" t="e">
        <f>#REF!*88</f>
        <v>#REF!</v>
      </c>
      <c r="AX6" s="36">
        <f t="shared" ref="AX6:AX22" si="9">AT13*117</f>
        <v>1638</v>
      </c>
      <c r="AY6" s="36">
        <f t="shared" si="5"/>
        <v>6300</v>
      </c>
      <c r="AZ6" s="36" t="e">
        <f t="shared" si="6"/>
        <v>#REF!</v>
      </c>
      <c r="BA6" s="44">
        <f t="shared" si="0"/>
        <v>0</v>
      </c>
      <c r="BB6" s="53" t="e">
        <f>SUM(#REF!,K6,Q6,S6,Z6,AB6,AI6,AK6,AR6)</f>
        <v>#REF!</v>
      </c>
      <c r="BC6" s="61">
        <f t="shared" si="7"/>
        <v>36</v>
      </c>
      <c r="BD6" s="42">
        <f t="shared" si="8"/>
        <v>36</v>
      </c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</row>
    <row r="7" spans="1:115" s="3" customFormat="1">
      <c r="A7" s="36">
        <v>5</v>
      </c>
      <c r="B7" s="30" t="s">
        <v>22</v>
      </c>
      <c r="C7" s="50" t="s">
        <v>101</v>
      </c>
      <c r="D7" s="12" t="s">
        <v>1</v>
      </c>
      <c r="E7" s="12" t="s">
        <v>2</v>
      </c>
      <c r="F7" s="55"/>
      <c r="G7" s="55"/>
      <c r="H7" s="55"/>
      <c r="I7" s="65"/>
      <c r="J7" s="18"/>
      <c r="K7" s="43"/>
      <c r="L7" s="7"/>
      <c r="M7" s="7"/>
      <c r="N7" s="7"/>
      <c r="O7" s="7"/>
      <c r="P7" s="18"/>
      <c r="Q7" s="43"/>
      <c r="R7" s="18">
        <v>10</v>
      </c>
      <c r="S7" s="43"/>
      <c r="T7" s="7"/>
      <c r="U7" s="7"/>
      <c r="V7" s="7"/>
      <c r="W7" s="7"/>
      <c r="X7" s="7"/>
      <c r="Y7" s="18">
        <v>9</v>
      </c>
      <c r="Z7" s="43"/>
      <c r="AA7" s="18"/>
      <c r="AB7" s="43"/>
      <c r="AC7" s="7"/>
      <c r="AD7" s="71"/>
      <c r="AE7" s="7"/>
      <c r="AF7" s="7"/>
      <c r="AG7" s="7"/>
      <c r="AH7" s="18">
        <v>8</v>
      </c>
      <c r="AI7" s="43"/>
      <c r="AJ7" s="18"/>
      <c r="AK7" s="43"/>
      <c r="AL7" s="7"/>
      <c r="AM7" s="7"/>
      <c r="AN7" s="7"/>
      <c r="AO7" s="7"/>
      <c r="AP7" s="7"/>
      <c r="AQ7" s="18">
        <v>9</v>
      </c>
      <c r="AR7" s="43"/>
      <c r="AS7" s="53">
        <v>36</v>
      </c>
      <c r="AT7" s="63">
        <f t="shared" si="1"/>
        <v>0</v>
      </c>
      <c r="AU7" s="63">
        <f t="shared" si="2"/>
        <v>36</v>
      </c>
      <c r="AV7" s="63">
        <f t="shared" si="3"/>
        <v>0</v>
      </c>
      <c r="AW7" s="36" t="e">
        <f>#REF!*88</f>
        <v>#REF!</v>
      </c>
      <c r="AX7" s="36" t="e">
        <f t="shared" si="9"/>
        <v>#REF!</v>
      </c>
      <c r="AY7" s="36">
        <f t="shared" si="5"/>
        <v>6300</v>
      </c>
      <c r="AZ7" s="36" t="e">
        <f t="shared" si="6"/>
        <v>#REF!</v>
      </c>
      <c r="BA7" s="44">
        <f t="shared" si="0"/>
        <v>0</v>
      </c>
      <c r="BB7" s="53" t="e">
        <f>SUM(#REF!,K7,Q7,S7,Z7,AB7,AI7,AK7,AR7)</f>
        <v>#REF!</v>
      </c>
      <c r="BC7" s="61">
        <f t="shared" si="7"/>
        <v>36</v>
      </c>
      <c r="BD7" s="42">
        <f t="shared" si="8"/>
        <v>36</v>
      </c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</row>
    <row r="8" spans="1:115" s="3" customFormat="1" ht="20" customHeight="1">
      <c r="A8" s="36">
        <v>6</v>
      </c>
      <c r="B8" s="30" t="s">
        <v>67</v>
      </c>
      <c r="C8" s="50" t="s">
        <v>102</v>
      </c>
      <c r="D8" s="12" t="s">
        <v>1</v>
      </c>
      <c r="E8" s="12" t="s">
        <v>16</v>
      </c>
      <c r="F8" s="55"/>
      <c r="G8" s="55">
        <v>8</v>
      </c>
      <c r="H8" s="55">
        <v>8</v>
      </c>
      <c r="I8" s="65"/>
      <c r="J8" s="18"/>
      <c r="K8" s="43"/>
      <c r="L8" s="7"/>
      <c r="M8" s="7"/>
      <c r="N8" s="7"/>
      <c r="O8" s="7"/>
      <c r="P8" s="18">
        <v>6</v>
      </c>
      <c r="Q8" s="43">
        <v>2</v>
      </c>
      <c r="R8" s="18"/>
      <c r="S8" s="43"/>
      <c r="T8" s="7"/>
      <c r="U8" s="7"/>
      <c r="V8" s="7"/>
      <c r="W8" s="7"/>
      <c r="X8" s="7"/>
      <c r="Y8" s="18"/>
      <c r="Z8" s="43"/>
      <c r="AA8" s="18"/>
      <c r="AB8" s="43"/>
      <c r="AC8" s="7"/>
      <c r="AD8" s="7"/>
      <c r="AE8" s="71"/>
      <c r="AF8" s="7"/>
      <c r="AG8" s="7"/>
      <c r="AH8" s="18"/>
      <c r="AI8" s="43"/>
      <c r="AJ8" s="18">
        <v>10</v>
      </c>
      <c r="AK8" s="43"/>
      <c r="AL8" s="7"/>
      <c r="AM8" s="7"/>
      <c r="AN8" s="7"/>
      <c r="AO8" s="7"/>
      <c r="AP8" s="7"/>
      <c r="AQ8" s="18">
        <v>4</v>
      </c>
      <c r="AR8" s="43">
        <v>6</v>
      </c>
      <c r="AS8" s="53">
        <v>36</v>
      </c>
      <c r="AT8" s="63">
        <f t="shared" si="1"/>
        <v>0</v>
      </c>
      <c r="AU8" s="63">
        <f t="shared" si="2"/>
        <v>20</v>
      </c>
      <c r="AV8" s="63">
        <f t="shared" si="3"/>
        <v>16</v>
      </c>
      <c r="AW8" s="36" t="e">
        <f>#REF!*88</f>
        <v>#REF!</v>
      </c>
      <c r="AX8" s="36">
        <f t="shared" si="9"/>
        <v>234</v>
      </c>
      <c r="AY8" s="36">
        <f t="shared" si="5"/>
        <v>3500</v>
      </c>
      <c r="AZ8" s="36" t="e">
        <f t="shared" si="6"/>
        <v>#REF!</v>
      </c>
      <c r="BA8" s="44">
        <f t="shared" si="0"/>
        <v>2</v>
      </c>
      <c r="BB8" s="53" t="e">
        <f>SUM(#REF!,K8,Q8,S8,Z8,AB8,AI8,AK8,AR8)</f>
        <v>#REF!</v>
      </c>
      <c r="BC8" s="61">
        <f t="shared" si="7"/>
        <v>36</v>
      </c>
      <c r="BD8" s="42">
        <f t="shared" si="8"/>
        <v>36</v>
      </c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</row>
    <row r="9" spans="1:115" s="3" customFormat="1" ht="15.65" customHeight="1">
      <c r="A9" s="36">
        <v>10</v>
      </c>
      <c r="B9" s="30" t="s">
        <v>121</v>
      </c>
      <c r="C9" s="50" t="s">
        <v>103</v>
      </c>
      <c r="D9" s="12" t="s">
        <v>1</v>
      </c>
      <c r="E9" s="12" t="s">
        <v>23</v>
      </c>
      <c r="F9" s="55"/>
      <c r="G9" s="55"/>
      <c r="H9" s="55"/>
      <c r="I9" s="65"/>
      <c r="J9" s="18">
        <v>10</v>
      </c>
      <c r="K9" s="43"/>
      <c r="L9" s="7"/>
      <c r="M9" s="7"/>
      <c r="N9" s="71"/>
      <c r="O9" s="7"/>
      <c r="P9" s="18">
        <v>10</v>
      </c>
      <c r="Q9" s="43"/>
      <c r="R9" s="18"/>
      <c r="S9" s="43"/>
      <c r="T9" s="71"/>
      <c r="U9" s="7"/>
      <c r="V9" s="7"/>
      <c r="W9" s="7"/>
      <c r="X9" s="7"/>
      <c r="Y9" s="18">
        <v>8</v>
      </c>
      <c r="Z9" s="43"/>
      <c r="AA9" s="18"/>
      <c r="AB9" s="43"/>
      <c r="AC9" s="7"/>
      <c r="AD9" s="7"/>
      <c r="AE9" s="7"/>
      <c r="AF9" s="7"/>
      <c r="AG9" s="7"/>
      <c r="AH9" s="18">
        <v>8</v>
      </c>
      <c r="AI9" s="43"/>
      <c r="AJ9" s="18"/>
      <c r="AK9" s="43"/>
      <c r="AL9" s="7"/>
      <c r="AM9" s="7"/>
      <c r="AN9" s="7"/>
      <c r="AO9" s="7"/>
      <c r="AP9" s="7"/>
      <c r="AQ9" s="18"/>
      <c r="AR9" s="43"/>
      <c r="AS9" s="53">
        <v>36</v>
      </c>
      <c r="AT9" s="63">
        <f t="shared" si="1"/>
        <v>0</v>
      </c>
      <c r="AU9" s="63">
        <f t="shared" si="2"/>
        <v>36</v>
      </c>
      <c r="AV9" s="63">
        <f t="shared" si="3"/>
        <v>0</v>
      </c>
      <c r="AW9" s="36" t="e">
        <f>#REF!*88</f>
        <v>#REF!</v>
      </c>
      <c r="AX9" s="36">
        <f t="shared" si="9"/>
        <v>1638</v>
      </c>
      <c r="AY9" s="36">
        <f t="shared" si="5"/>
        <v>6300</v>
      </c>
      <c r="AZ9" s="36" t="e">
        <f t="shared" si="6"/>
        <v>#REF!</v>
      </c>
      <c r="BA9" s="44">
        <f t="shared" si="0"/>
        <v>0</v>
      </c>
      <c r="BB9" s="53" t="e">
        <f>SUM(#REF!,K9,Q9,S9,Z9,AB9,AI9,AK9,AR9)</f>
        <v>#REF!</v>
      </c>
      <c r="BC9" s="61">
        <f t="shared" si="7"/>
        <v>36</v>
      </c>
      <c r="BD9" s="42">
        <f t="shared" si="8"/>
        <v>36</v>
      </c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</row>
    <row r="10" spans="1:115" s="3" customFormat="1">
      <c r="A10" s="36">
        <v>8</v>
      </c>
      <c r="B10" s="30" t="s">
        <v>36</v>
      </c>
      <c r="C10" s="50" t="s">
        <v>104</v>
      </c>
      <c r="D10" s="12" t="s">
        <v>1</v>
      </c>
      <c r="E10" s="12" t="s">
        <v>24</v>
      </c>
      <c r="F10" s="55"/>
      <c r="G10" s="55"/>
      <c r="H10" s="55"/>
      <c r="I10" s="65">
        <v>8</v>
      </c>
      <c r="J10" s="18">
        <v>9</v>
      </c>
      <c r="K10" s="43"/>
      <c r="L10" s="7"/>
      <c r="M10" s="71"/>
      <c r="N10" s="7"/>
      <c r="O10" s="7"/>
      <c r="P10" s="18">
        <v>10</v>
      </c>
      <c r="Q10" s="43"/>
      <c r="R10" s="18"/>
      <c r="S10" s="43"/>
      <c r="T10" s="7"/>
      <c r="U10" s="7"/>
      <c r="V10" s="7"/>
      <c r="W10" s="7"/>
      <c r="X10" s="7"/>
      <c r="Y10" s="18"/>
      <c r="Z10" s="43"/>
      <c r="AA10" s="18"/>
      <c r="AB10" s="43"/>
      <c r="AC10" s="7"/>
      <c r="AD10" s="73"/>
      <c r="AE10" s="7"/>
      <c r="AF10" s="7"/>
      <c r="AG10" s="7"/>
      <c r="AH10" s="18">
        <v>9</v>
      </c>
      <c r="AI10" s="43"/>
      <c r="AJ10" s="18"/>
      <c r="AK10" s="43"/>
      <c r="AL10" s="7"/>
      <c r="AM10" s="7"/>
      <c r="AN10" s="7"/>
      <c r="AO10" s="7"/>
      <c r="AP10" s="7"/>
      <c r="AQ10" s="18"/>
      <c r="AR10" s="43"/>
      <c r="AS10" s="53">
        <v>36</v>
      </c>
      <c r="AT10" s="63">
        <f t="shared" si="1"/>
        <v>0</v>
      </c>
      <c r="AU10" s="63">
        <f t="shared" si="2"/>
        <v>28</v>
      </c>
      <c r="AV10" s="63">
        <f t="shared" si="3"/>
        <v>8</v>
      </c>
      <c r="AW10" s="36" t="e">
        <f>#REF!*88</f>
        <v>#REF!</v>
      </c>
      <c r="AX10" s="36">
        <f t="shared" si="9"/>
        <v>1638</v>
      </c>
      <c r="AY10" s="36">
        <f t="shared" si="5"/>
        <v>4900</v>
      </c>
      <c r="AZ10" s="36" t="e">
        <f t="shared" si="6"/>
        <v>#REF!</v>
      </c>
      <c r="BA10" s="44">
        <f t="shared" si="0"/>
        <v>0</v>
      </c>
      <c r="BB10" s="53" t="e">
        <f>SUM(#REF!,K10,Q10,S10,Z10,AB10,AI10,AK10,AR10)</f>
        <v>#REF!</v>
      </c>
      <c r="BC10" s="61">
        <f t="shared" si="7"/>
        <v>36</v>
      </c>
      <c r="BD10" s="42">
        <f t="shared" si="8"/>
        <v>36</v>
      </c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</row>
    <row r="11" spans="1:115" s="3" customFormat="1">
      <c r="A11" s="36">
        <v>9</v>
      </c>
      <c r="B11" s="30" t="s">
        <v>122</v>
      </c>
      <c r="C11" s="50" t="s">
        <v>105</v>
      </c>
      <c r="D11" s="12" t="s">
        <v>26</v>
      </c>
      <c r="E11" s="12" t="s">
        <v>32</v>
      </c>
      <c r="F11" s="55"/>
      <c r="G11" s="55"/>
      <c r="H11" s="55"/>
      <c r="I11" s="65"/>
      <c r="J11" s="18"/>
      <c r="K11" s="43"/>
      <c r="L11" s="7"/>
      <c r="M11" s="7"/>
      <c r="N11" s="7"/>
      <c r="O11" s="7"/>
      <c r="P11" s="18">
        <v>10</v>
      </c>
      <c r="Q11" s="43"/>
      <c r="R11" s="18"/>
      <c r="S11" s="43"/>
      <c r="T11" s="71"/>
      <c r="U11" s="7"/>
      <c r="V11" s="7"/>
      <c r="W11" s="7"/>
      <c r="X11" s="7"/>
      <c r="Y11" s="18">
        <v>8</v>
      </c>
      <c r="Z11" s="43"/>
      <c r="AA11" s="18"/>
      <c r="AB11" s="43"/>
      <c r="AC11" s="7"/>
      <c r="AD11" s="7"/>
      <c r="AE11" s="7"/>
      <c r="AF11" s="7"/>
      <c r="AG11" s="7"/>
      <c r="AH11" s="18">
        <v>7</v>
      </c>
      <c r="AI11" s="43"/>
      <c r="AJ11" s="18"/>
      <c r="AK11" s="43"/>
      <c r="AL11" s="7"/>
      <c r="AM11" s="7"/>
      <c r="AN11" s="71"/>
      <c r="AO11" s="7"/>
      <c r="AP11" s="7"/>
      <c r="AQ11" s="18">
        <v>9</v>
      </c>
      <c r="AR11" s="43"/>
      <c r="AS11" s="53">
        <v>36</v>
      </c>
      <c r="AT11" s="63">
        <f t="shared" si="1"/>
        <v>0</v>
      </c>
      <c r="AU11" s="63">
        <f t="shared" si="2"/>
        <v>34</v>
      </c>
      <c r="AV11" s="63">
        <f t="shared" si="3"/>
        <v>0</v>
      </c>
      <c r="AW11" s="36" t="e">
        <f>#REF!*88</f>
        <v>#REF!</v>
      </c>
      <c r="AX11" s="36">
        <f t="shared" si="9"/>
        <v>0</v>
      </c>
      <c r="AY11" s="36">
        <f t="shared" si="5"/>
        <v>5950</v>
      </c>
      <c r="AZ11" s="36" t="e">
        <f t="shared" si="6"/>
        <v>#REF!</v>
      </c>
      <c r="BA11" s="44">
        <f t="shared" si="0"/>
        <v>0</v>
      </c>
      <c r="BB11" s="53" t="e">
        <f>SUM(#REF!,K11,Q11,S11,Z11,AB11,AI11,AK11,AR11)</f>
        <v>#REF!</v>
      </c>
      <c r="BC11" s="61">
        <f t="shared" si="7"/>
        <v>34</v>
      </c>
      <c r="BD11" s="42">
        <f t="shared" si="8"/>
        <v>34</v>
      </c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</row>
    <row r="12" spans="1:115" s="3" customFormat="1" ht="15.65" customHeight="1">
      <c r="A12" s="36">
        <v>8</v>
      </c>
      <c r="B12" s="45" t="s">
        <v>70</v>
      </c>
      <c r="C12" s="50" t="s">
        <v>106</v>
      </c>
      <c r="D12" s="12" t="s">
        <v>26</v>
      </c>
      <c r="E12" s="12" t="s">
        <v>24</v>
      </c>
      <c r="F12" s="55"/>
      <c r="G12" s="55"/>
      <c r="H12" s="55"/>
      <c r="I12" s="65"/>
      <c r="J12" s="18"/>
      <c r="K12" s="43"/>
      <c r="L12" s="17"/>
      <c r="M12" s="7"/>
      <c r="N12" s="7"/>
      <c r="O12" s="7"/>
      <c r="P12" s="18"/>
      <c r="Q12" s="43"/>
      <c r="R12" s="18">
        <v>10</v>
      </c>
      <c r="S12" s="43"/>
      <c r="T12" s="7"/>
      <c r="U12" s="7"/>
      <c r="V12" s="71">
        <v>2</v>
      </c>
      <c r="W12" s="7"/>
      <c r="X12" s="7"/>
      <c r="Y12" s="18"/>
      <c r="Z12" s="43"/>
      <c r="AA12" s="18">
        <v>8</v>
      </c>
      <c r="AB12" s="43"/>
      <c r="AC12" s="7"/>
      <c r="AD12" s="7"/>
      <c r="AE12" s="7"/>
      <c r="AF12" s="7"/>
      <c r="AG12" s="7"/>
      <c r="AH12" s="18"/>
      <c r="AI12" s="43"/>
      <c r="AJ12" s="18">
        <v>8</v>
      </c>
      <c r="AK12" s="43"/>
      <c r="AL12" s="7"/>
      <c r="AM12" s="71"/>
      <c r="AN12" s="7"/>
      <c r="AO12" s="7"/>
      <c r="AP12" s="7"/>
      <c r="AQ12" s="18">
        <v>8</v>
      </c>
      <c r="AR12" s="43"/>
      <c r="AS12" s="53">
        <v>36</v>
      </c>
      <c r="AT12" s="63">
        <f t="shared" si="1"/>
        <v>2</v>
      </c>
      <c r="AU12" s="63">
        <f t="shared" si="2"/>
        <v>34</v>
      </c>
      <c r="AV12" s="63">
        <f t="shared" si="3"/>
        <v>0</v>
      </c>
      <c r="AW12" s="36" t="e">
        <f>#REF!*88</f>
        <v>#REF!</v>
      </c>
      <c r="AX12" s="36">
        <f t="shared" si="9"/>
        <v>0</v>
      </c>
      <c r="AY12" s="36">
        <f t="shared" si="5"/>
        <v>5950</v>
      </c>
      <c r="AZ12" s="36" t="e">
        <f t="shared" si="6"/>
        <v>#REF!</v>
      </c>
      <c r="BA12" s="44">
        <f t="shared" si="0"/>
        <v>0</v>
      </c>
      <c r="BB12" s="53" t="e">
        <f>SUM(#REF!,K12,Q12,S12,Z12,AB12,AI12,AK12,AR12)</f>
        <v>#REF!</v>
      </c>
      <c r="BC12" s="61">
        <f t="shared" si="7"/>
        <v>36</v>
      </c>
      <c r="BD12" s="42">
        <f t="shared" si="8"/>
        <v>34</v>
      </c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</row>
    <row r="13" spans="1:115" s="3" customFormat="1" ht="16.25" customHeight="1">
      <c r="A13" s="36">
        <v>11</v>
      </c>
      <c r="B13" s="45" t="s">
        <v>128</v>
      </c>
      <c r="C13" s="50" t="s">
        <v>107</v>
      </c>
      <c r="D13" s="6" t="s">
        <v>112</v>
      </c>
      <c r="E13" s="34" t="s">
        <v>23</v>
      </c>
      <c r="F13" s="55"/>
      <c r="G13" s="55"/>
      <c r="H13" s="55"/>
      <c r="I13" s="65"/>
      <c r="J13" s="18">
        <v>9</v>
      </c>
      <c r="K13" s="43"/>
      <c r="L13" s="70">
        <v>2</v>
      </c>
      <c r="M13" s="7"/>
      <c r="N13" s="7">
        <v>2</v>
      </c>
      <c r="O13" s="7"/>
      <c r="P13" s="18"/>
      <c r="Q13" s="43"/>
      <c r="R13" s="18">
        <v>8</v>
      </c>
      <c r="S13" s="43"/>
      <c r="T13" s="7">
        <v>2</v>
      </c>
      <c r="U13" s="7"/>
      <c r="V13" s="7"/>
      <c r="W13" s="71">
        <v>2</v>
      </c>
      <c r="X13" s="7"/>
      <c r="Y13" s="18"/>
      <c r="Z13" s="43"/>
      <c r="AA13" s="18">
        <v>7</v>
      </c>
      <c r="AB13" s="43"/>
      <c r="AC13" s="7"/>
      <c r="AD13" s="7"/>
      <c r="AE13" s="7">
        <v>2</v>
      </c>
      <c r="AF13" s="7"/>
      <c r="AG13" s="7">
        <v>2</v>
      </c>
      <c r="AH13" s="18"/>
      <c r="AI13" s="43"/>
      <c r="AJ13" s="18">
        <v>10</v>
      </c>
      <c r="AK13" s="43"/>
      <c r="AL13" s="7"/>
      <c r="AM13" s="7"/>
      <c r="AN13" s="7">
        <v>2</v>
      </c>
      <c r="AO13" s="7"/>
      <c r="AP13" s="7"/>
      <c r="AQ13" s="18"/>
      <c r="AR13" s="43"/>
      <c r="AS13" s="53">
        <v>48</v>
      </c>
      <c r="AT13" s="63">
        <f t="shared" si="1"/>
        <v>14</v>
      </c>
      <c r="AU13" s="63">
        <f t="shared" si="2"/>
        <v>34</v>
      </c>
      <c r="AV13" s="63">
        <f t="shared" si="3"/>
        <v>0</v>
      </c>
      <c r="AW13" s="36" t="e">
        <f>#REF!*88</f>
        <v>#REF!</v>
      </c>
      <c r="AX13" s="36">
        <f t="shared" si="9"/>
        <v>234</v>
      </c>
      <c r="AY13" s="36">
        <f t="shared" si="5"/>
        <v>5950</v>
      </c>
      <c r="AZ13" s="36" t="e">
        <f t="shared" si="6"/>
        <v>#REF!</v>
      </c>
      <c r="BA13" s="44">
        <f t="shared" si="0"/>
        <v>0</v>
      </c>
      <c r="BB13" s="53" t="e">
        <f>SUM(#REF!,K13,Q13,S13,Z13,AB13,AI13,AK13,AR13)</f>
        <v>#REF!</v>
      </c>
      <c r="BC13" s="61">
        <f t="shared" si="7"/>
        <v>48</v>
      </c>
      <c r="BD13" s="42">
        <f t="shared" si="8"/>
        <v>34</v>
      </c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</row>
    <row r="14" spans="1:115" s="3" customFormat="1" ht="16.75" customHeight="1">
      <c r="A14" s="30">
        <v>12</v>
      </c>
      <c r="B14" s="30" t="s">
        <v>68</v>
      </c>
      <c r="C14" s="50" t="s">
        <v>108</v>
      </c>
      <c r="D14" s="45" t="s">
        <v>35</v>
      </c>
      <c r="E14" s="30" t="s">
        <v>21</v>
      </c>
      <c r="F14" s="55"/>
      <c r="G14" s="55"/>
      <c r="H14" s="55"/>
      <c r="I14" s="65"/>
      <c r="J14" s="18"/>
      <c r="K14" s="43"/>
      <c r="L14" s="17"/>
      <c r="M14" s="7"/>
      <c r="N14" s="7"/>
      <c r="O14" s="72"/>
      <c r="P14" s="18">
        <v>8</v>
      </c>
      <c r="Q14" s="43"/>
      <c r="R14" s="18"/>
      <c r="S14" s="43"/>
      <c r="T14" s="7"/>
      <c r="U14" s="7"/>
      <c r="V14" s="7"/>
      <c r="W14" s="7"/>
      <c r="X14" s="7"/>
      <c r="Y14" s="18"/>
      <c r="Z14" s="43"/>
      <c r="AA14" s="18"/>
      <c r="AB14" s="43"/>
      <c r="AC14" s="7"/>
      <c r="AD14" s="7"/>
      <c r="AE14" s="7"/>
      <c r="AF14" s="7"/>
      <c r="AG14" s="7"/>
      <c r="AH14" s="18"/>
      <c r="AI14" s="43"/>
      <c r="AJ14" s="18"/>
      <c r="AK14" s="43"/>
      <c r="AL14" s="7"/>
      <c r="AM14" s="7"/>
      <c r="AN14" s="7"/>
      <c r="AO14" s="7"/>
      <c r="AP14" s="7"/>
      <c r="AQ14" s="18"/>
      <c r="AR14" s="43"/>
      <c r="AS14" s="53">
        <v>48</v>
      </c>
      <c r="AT14" s="63" t="e">
        <f>SUM(L14,M14,N14,#REF!,T14,U14,V14,W14,X14,AC14,AD14,AE14,AF14,AG14,AL14,AM14,AN14,AO14,AP14)</f>
        <v>#REF!</v>
      </c>
      <c r="AU14" s="63">
        <f t="shared" si="2"/>
        <v>8</v>
      </c>
      <c r="AV14" s="63">
        <f t="shared" si="3"/>
        <v>0</v>
      </c>
      <c r="AW14" s="36" t="e">
        <f>#REF!*88</f>
        <v>#REF!</v>
      </c>
      <c r="AX14" s="36">
        <f t="shared" si="9"/>
        <v>0</v>
      </c>
      <c r="AY14" s="36">
        <f t="shared" si="5"/>
        <v>1400</v>
      </c>
      <c r="AZ14" s="36" t="e">
        <f t="shared" si="6"/>
        <v>#REF!</v>
      </c>
      <c r="BA14" s="44">
        <f t="shared" si="0"/>
        <v>0</v>
      </c>
      <c r="BB14" s="53" t="e">
        <f>SUM(#REF!,K14,Q14,S14,Z14,AB14,AI14,AK14,AR14)</f>
        <v>#REF!</v>
      </c>
      <c r="BC14" s="61" t="e">
        <f t="shared" si="7"/>
        <v>#REF!</v>
      </c>
      <c r="BD14" s="42">
        <f t="shared" si="8"/>
        <v>8</v>
      </c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</row>
    <row r="15" spans="1:115" s="3" customFormat="1">
      <c r="A15" s="62">
        <v>13</v>
      </c>
      <c r="B15" s="30" t="s">
        <v>125</v>
      </c>
      <c r="C15" s="50" t="s">
        <v>109</v>
      </c>
      <c r="D15" s="51" t="s">
        <v>26</v>
      </c>
      <c r="E15" s="12" t="s">
        <v>16</v>
      </c>
      <c r="F15" s="55"/>
      <c r="G15" s="55"/>
      <c r="H15" s="55"/>
      <c r="I15" s="65"/>
      <c r="J15" s="18">
        <v>9</v>
      </c>
      <c r="K15" s="43"/>
      <c r="L15" s="17"/>
      <c r="M15" s="7"/>
      <c r="N15" s="7"/>
      <c r="O15" s="7"/>
      <c r="P15" s="18"/>
      <c r="Q15" s="43"/>
      <c r="R15" s="18">
        <v>8</v>
      </c>
      <c r="S15" s="43"/>
      <c r="T15" s="7"/>
      <c r="U15" s="7"/>
      <c r="V15" s="7"/>
      <c r="W15" s="7"/>
      <c r="X15" s="7"/>
      <c r="Y15" s="18"/>
      <c r="Z15" s="43"/>
      <c r="AA15" s="18">
        <v>10</v>
      </c>
      <c r="AB15" s="43"/>
      <c r="AC15" s="7"/>
      <c r="AD15" s="7"/>
      <c r="AE15" s="7"/>
      <c r="AF15" s="7"/>
      <c r="AG15" s="71">
        <v>1</v>
      </c>
      <c r="AH15" s="18">
        <v>7</v>
      </c>
      <c r="AI15" s="43"/>
      <c r="AJ15" s="18"/>
      <c r="AK15" s="43"/>
      <c r="AL15" s="7"/>
      <c r="AM15" s="7"/>
      <c r="AN15" s="7"/>
      <c r="AO15" s="71">
        <v>1</v>
      </c>
      <c r="AP15" s="7"/>
      <c r="AQ15" s="18"/>
      <c r="AR15" s="43"/>
      <c r="AS15" s="53">
        <v>36</v>
      </c>
      <c r="AT15" s="63">
        <f t="shared" si="1"/>
        <v>2</v>
      </c>
      <c r="AU15" s="63">
        <f t="shared" si="2"/>
        <v>34</v>
      </c>
      <c r="AV15" s="63">
        <f t="shared" si="3"/>
        <v>0</v>
      </c>
      <c r="AW15" s="36" t="e">
        <f>#REF!*88</f>
        <v>#REF!</v>
      </c>
      <c r="AX15" s="36">
        <f t="shared" si="9"/>
        <v>0</v>
      </c>
      <c r="AY15" s="36">
        <f t="shared" si="5"/>
        <v>5950</v>
      </c>
      <c r="AZ15" s="36" t="e">
        <f t="shared" si="6"/>
        <v>#REF!</v>
      </c>
      <c r="BA15" s="44">
        <f t="shared" si="0"/>
        <v>0</v>
      </c>
      <c r="BB15" s="53" t="e">
        <f>SUM(#REF!,K15,Q15,S15,Z15,AB15,AI15,AK15,AR15)</f>
        <v>#REF!</v>
      </c>
      <c r="BC15" s="61">
        <f t="shared" si="7"/>
        <v>36</v>
      </c>
      <c r="BD15" s="42">
        <f t="shared" si="8"/>
        <v>34</v>
      </c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</row>
    <row r="16" spans="1:115" s="3" customFormat="1" ht="16.75" customHeight="1">
      <c r="A16" s="62">
        <v>14</v>
      </c>
      <c r="B16" s="45" t="s">
        <v>126</v>
      </c>
      <c r="C16" s="50" t="s">
        <v>110</v>
      </c>
      <c r="D16" s="6" t="s">
        <v>3</v>
      </c>
      <c r="E16" s="12" t="s">
        <v>31</v>
      </c>
      <c r="F16" s="55"/>
      <c r="G16" s="55"/>
      <c r="H16" s="55"/>
      <c r="I16" s="65"/>
      <c r="J16" s="18">
        <v>9</v>
      </c>
      <c r="K16" s="43"/>
      <c r="L16" s="17">
        <v>2</v>
      </c>
      <c r="M16" s="7"/>
      <c r="N16" s="7"/>
      <c r="O16" s="71">
        <v>2</v>
      </c>
      <c r="P16" s="18"/>
      <c r="Q16" s="43"/>
      <c r="R16" s="18"/>
      <c r="S16" s="43"/>
      <c r="T16" s="17"/>
      <c r="U16" s="71">
        <v>2</v>
      </c>
      <c r="V16" s="7">
        <v>2</v>
      </c>
      <c r="W16" s="7"/>
      <c r="X16" s="7"/>
      <c r="Y16" s="18"/>
      <c r="Z16" s="43"/>
      <c r="AA16" s="18">
        <v>10</v>
      </c>
      <c r="AB16" s="43"/>
      <c r="AC16" s="7"/>
      <c r="AD16" s="7">
        <v>2</v>
      </c>
      <c r="AE16" s="7"/>
      <c r="AF16" s="7">
        <v>2</v>
      </c>
      <c r="AG16" s="7"/>
      <c r="AH16" s="18">
        <v>5</v>
      </c>
      <c r="AI16" s="43"/>
      <c r="AJ16" s="18"/>
      <c r="AK16" s="43"/>
      <c r="AL16" s="7"/>
      <c r="AM16" s="7">
        <v>2</v>
      </c>
      <c r="AN16" s="7"/>
      <c r="AO16" s="7"/>
      <c r="AP16" s="7"/>
      <c r="AQ16" s="18">
        <v>10</v>
      </c>
      <c r="AR16" s="43"/>
      <c r="AS16" s="53">
        <v>48</v>
      </c>
      <c r="AT16" s="63">
        <f t="shared" si="1"/>
        <v>14</v>
      </c>
      <c r="AU16" s="63">
        <f t="shared" si="2"/>
        <v>34</v>
      </c>
      <c r="AV16" s="63">
        <f t="shared" si="3"/>
        <v>0</v>
      </c>
      <c r="AW16" s="36" t="e">
        <f>#REF!*88</f>
        <v>#REF!</v>
      </c>
      <c r="AX16" s="36">
        <f t="shared" si="9"/>
        <v>0</v>
      </c>
      <c r="AY16" s="36">
        <f t="shared" si="5"/>
        <v>5950</v>
      </c>
      <c r="AZ16" s="36" t="e">
        <f t="shared" si="6"/>
        <v>#REF!</v>
      </c>
      <c r="BA16" s="44">
        <f t="shared" si="0"/>
        <v>0</v>
      </c>
      <c r="BB16" s="53" t="e">
        <f>SUM(#REF!,K16,Q16,S16,Z16,AB16,AI16,AK16,AR16)</f>
        <v>#REF!</v>
      </c>
      <c r="BC16" s="61">
        <f t="shared" si="7"/>
        <v>48</v>
      </c>
      <c r="BD16" s="42">
        <f t="shared" si="8"/>
        <v>34</v>
      </c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</row>
    <row r="17" spans="1:115" s="101" customFormat="1" ht="15.65" customHeight="1">
      <c r="A17" s="94">
        <v>15</v>
      </c>
      <c r="B17" s="95" t="s">
        <v>34</v>
      </c>
      <c r="C17" s="96" t="s">
        <v>111</v>
      </c>
      <c r="D17" s="95" t="s">
        <v>3</v>
      </c>
      <c r="E17" s="94" t="s">
        <v>33</v>
      </c>
      <c r="F17" s="97"/>
      <c r="G17" s="97"/>
      <c r="H17" s="97"/>
      <c r="I17" s="98"/>
      <c r="J17" s="98"/>
      <c r="K17" s="98"/>
      <c r="L17" s="98"/>
      <c r="M17" s="97"/>
      <c r="N17" s="97"/>
      <c r="O17" s="97"/>
      <c r="P17" s="98">
        <v>4</v>
      </c>
      <c r="Q17" s="98">
        <v>4</v>
      </c>
      <c r="R17" s="98"/>
      <c r="S17" s="98"/>
      <c r="T17" s="98"/>
      <c r="U17" s="97">
        <v>2</v>
      </c>
      <c r="V17" s="97"/>
      <c r="W17" s="97"/>
      <c r="X17" s="97">
        <v>2</v>
      </c>
      <c r="Y17" s="98">
        <v>10</v>
      </c>
      <c r="Z17" s="98"/>
      <c r="AA17" s="98"/>
      <c r="AB17" s="98"/>
      <c r="AC17" s="97">
        <v>2</v>
      </c>
      <c r="AD17" s="97"/>
      <c r="AE17" s="97">
        <v>2</v>
      </c>
      <c r="AF17" s="97"/>
      <c r="AG17" s="97"/>
      <c r="AH17" s="98"/>
      <c r="AI17" s="98"/>
      <c r="AJ17" s="98">
        <v>10</v>
      </c>
      <c r="AK17" s="98"/>
      <c r="AL17" s="97">
        <v>2</v>
      </c>
      <c r="AM17" s="97"/>
      <c r="AN17" s="97"/>
      <c r="AO17" s="97">
        <v>2</v>
      </c>
      <c r="AP17" s="97">
        <v>2</v>
      </c>
      <c r="AQ17" s="98">
        <v>10</v>
      </c>
      <c r="AR17" s="98"/>
      <c r="AS17" s="94">
        <v>48</v>
      </c>
      <c r="AT17" s="94">
        <f t="shared" si="1"/>
        <v>14</v>
      </c>
      <c r="AU17" s="94">
        <f t="shared" si="2"/>
        <v>34</v>
      </c>
      <c r="AV17" s="94">
        <f t="shared" si="3"/>
        <v>0</v>
      </c>
      <c r="AW17" s="94" t="e">
        <f>#REF!*88</f>
        <v>#REF!</v>
      </c>
      <c r="AX17" s="94">
        <f t="shared" si="9"/>
        <v>0</v>
      </c>
      <c r="AY17" s="94">
        <f t="shared" si="5"/>
        <v>5950</v>
      </c>
      <c r="AZ17" s="94" t="e">
        <f t="shared" si="6"/>
        <v>#REF!</v>
      </c>
      <c r="BA17" s="94">
        <f t="shared" si="0"/>
        <v>4</v>
      </c>
      <c r="BB17" s="94" t="e">
        <f>SUM(#REF!,K17,Q17,S17,Z17,AB17,AI17,AK17,AR17)</f>
        <v>#REF!</v>
      </c>
      <c r="BC17" s="99">
        <f t="shared" si="7"/>
        <v>48</v>
      </c>
      <c r="BD17" s="100">
        <f t="shared" si="8"/>
        <v>34</v>
      </c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</row>
    <row r="18" spans="1:115" s="3" customFormat="1" ht="17.399999999999999" customHeight="1">
      <c r="A18" s="62">
        <v>16</v>
      </c>
      <c r="B18" s="50" t="s">
        <v>12</v>
      </c>
      <c r="C18" s="50" t="s">
        <v>13</v>
      </c>
      <c r="D18" s="13" t="s">
        <v>14</v>
      </c>
      <c r="E18" s="6" t="s">
        <v>2</v>
      </c>
      <c r="F18" s="55"/>
      <c r="G18" s="55"/>
      <c r="H18" s="55"/>
      <c r="I18" s="65"/>
      <c r="J18" s="18"/>
      <c r="K18" s="43"/>
      <c r="L18" s="71"/>
      <c r="M18" s="7"/>
      <c r="N18" s="7"/>
      <c r="O18" s="7"/>
      <c r="P18" s="18">
        <v>10</v>
      </c>
      <c r="Q18" s="43"/>
      <c r="R18" s="18"/>
      <c r="S18" s="43"/>
      <c r="T18" s="7"/>
      <c r="U18" s="7"/>
      <c r="V18" s="7"/>
      <c r="W18" s="7"/>
      <c r="X18" s="7"/>
      <c r="Y18" s="18">
        <v>9</v>
      </c>
      <c r="Z18" s="43"/>
      <c r="AA18" s="18"/>
      <c r="AB18" s="43"/>
      <c r="AC18" s="7"/>
      <c r="AD18" s="7"/>
      <c r="AE18" s="7"/>
      <c r="AF18" s="7"/>
      <c r="AG18" s="7"/>
      <c r="AH18" s="18">
        <v>9</v>
      </c>
      <c r="AI18" s="43"/>
      <c r="AJ18" s="18"/>
      <c r="AK18" s="43"/>
      <c r="AL18" s="7"/>
      <c r="AM18" s="71"/>
      <c r="AN18" s="7"/>
      <c r="AO18" s="7"/>
      <c r="AP18" s="7"/>
      <c r="AQ18" s="18">
        <v>8</v>
      </c>
      <c r="AR18" s="43"/>
      <c r="AS18" s="53">
        <v>36</v>
      </c>
      <c r="AT18" s="63">
        <f t="shared" si="1"/>
        <v>0</v>
      </c>
      <c r="AU18" s="63">
        <f t="shared" si="2"/>
        <v>36</v>
      </c>
      <c r="AV18" s="63">
        <f t="shared" si="3"/>
        <v>0</v>
      </c>
      <c r="AW18" s="36" t="e">
        <f>#REF!*88</f>
        <v>#REF!</v>
      </c>
      <c r="AX18" s="36">
        <f t="shared" si="9"/>
        <v>0</v>
      </c>
      <c r="AY18" s="36">
        <f t="shared" si="5"/>
        <v>6300</v>
      </c>
      <c r="AZ18" s="36" t="e">
        <f t="shared" si="6"/>
        <v>#REF!</v>
      </c>
      <c r="BA18" s="44">
        <f t="shared" si="0"/>
        <v>0</v>
      </c>
      <c r="BB18" s="53" t="e">
        <f>SUM(#REF!,K18,Q18,S18,Z18,AB18,AI18,AK18,AR18)</f>
        <v>#REF!</v>
      </c>
      <c r="BC18" s="61">
        <f t="shared" si="7"/>
        <v>36</v>
      </c>
      <c r="BD18" s="42">
        <f t="shared" si="8"/>
        <v>36</v>
      </c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</row>
    <row r="19" spans="1:115" s="3" customFormat="1" ht="16.25" customHeight="1">
      <c r="A19" s="62">
        <v>10</v>
      </c>
      <c r="B19" s="30" t="s">
        <v>127</v>
      </c>
      <c r="C19" s="30" t="s">
        <v>19</v>
      </c>
      <c r="D19" s="12" t="s">
        <v>1</v>
      </c>
      <c r="E19" s="12" t="s">
        <v>20</v>
      </c>
      <c r="F19" s="55"/>
      <c r="G19" s="55">
        <v>8</v>
      </c>
      <c r="H19" s="55"/>
      <c r="I19" s="65"/>
      <c r="J19" s="18"/>
      <c r="K19" s="43"/>
      <c r="L19" s="7"/>
      <c r="M19" s="7"/>
      <c r="N19" s="71"/>
      <c r="O19" s="7"/>
      <c r="P19" s="18"/>
      <c r="Q19" s="43"/>
      <c r="R19" s="18">
        <v>10</v>
      </c>
      <c r="S19" s="43"/>
      <c r="T19" s="7"/>
      <c r="U19" s="7"/>
      <c r="V19" s="7"/>
      <c r="W19" s="7"/>
      <c r="X19" s="7"/>
      <c r="Y19" s="18">
        <v>10</v>
      </c>
      <c r="Z19" s="43"/>
      <c r="AA19" s="18"/>
      <c r="AB19" s="43"/>
      <c r="AC19" s="71"/>
      <c r="AD19" s="7"/>
      <c r="AE19" s="7"/>
      <c r="AF19" s="7"/>
      <c r="AG19" s="7"/>
      <c r="AH19" s="18">
        <v>8</v>
      </c>
      <c r="AI19" s="43">
        <v>2</v>
      </c>
      <c r="AJ19" s="18"/>
      <c r="AK19" s="43"/>
      <c r="AL19" s="7"/>
      <c r="AM19" s="7"/>
      <c r="AN19" s="7"/>
      <c r="AO19" s="7"/>
      <c r="AP19" s="7"/>
      <c r="AQ19" s="18"/>
      <c r="AR19" s="43"/>
      <c r="AS19" s="53">
        <v>36</v>
      </c>
      <c r="AT19" s="63">
        <f t="shared" si="1"/>
        <v>0</v>
      </c>
      <c r="AU19" s="63">
        <f t="shared" si="2"/>
        <v>28</v>
      </c>
      <c r="AV19" s="63">
        <f t="shared" si="3"/>
        <v>8</v>
      </c>
      <c r="AW19" s="36" t="e">
        <f>#REF!*88</f>
        <v>#REF!</v>
      </c>
      <c r="AX19" s="36">
        <f t="shared" si="9"/>
        <v>0</v>
      </c>
      <c r="AY19" s="36">
        <f t="shared" si="5"/>
        <v>4900</v>
      </c>
      <c r="AZ19" s="36" t="e">
        <f t="shared" si="6"/>
        <v>#REF!</v>
      </c>
      <c r="BA19" s="44">
        <f t="shared" si="0"/>
        <v>2</v>
      </c>
      <c r="BB19" s="53" t="e">
        <f>SUM(#REF!,K19,Q19,S19,Z19,AB19,AI19,AK19,AR19)</f>
        <v>#REF!</v>
      </c>
      <c r="BC19" s="61">
        <f t="shared" si="7"/>
        <v>36</v>
      </c>
      <c r="BD19" s="42">
        <f t="shared" si="8"/>
        <v>36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</row>
    <row r="20" spans="1:115" s="3" customFormat="1" ht="19.75" customHeight="1">
      <c r="A20" s="62">
        <v>18</v>
      </c>
      <c r="B20" s="30" t="s">
        <v>94</v>
      </c>
      <c r="C20" s="30" t="s">
        <v>25</v>
      </c>
      <c r="D20" s="12" t="s">
        <v>26</v>
      </c>
      <c r="E20" s="12" t="s">
        <v>20</v>
      </c>
      <c r="F20" s="55"/>
      <c r="G20" s="55"/>
      <c r="H20" s="55"/>
      <c r="I20" s="65"/>
      <c r="J20" s="18">
        <v>10</v>
      </c>
      <c r="K20" s="43"/>
      <c r="L20" s="17"/>
      <c r="M20" s="71">
        <v>2</v>
      </c>
      <c r="N20" s="7"/>
      <c r="O20" s="7"/>
      <c r="P20" s="18">
        <v>9</v>
      </c>
      <c r="Q20" s="43">
        <v>1</v>
      </c>
      <c r="R20" s="18"/>
      <c r="S20" s="43"/>
      <c r="T20" s="17"/>
      <c r="U20" s="7"/>
      <c r="V20" s="7"/>
      <c r="W20" s="7"/>
      <c r="X20" s="7"/>
      <c r="Y20" s="18">
        <v>10</v>
      </c>
      <c r="Z20" s="43"/>
      <c r="AA20" s="18"/>
      <c r="AB20" s="43"/>
      <c r="AC20" s="7"/>
      <c r="AD20" s="74"/>
      <c r="AE20" s="7"/>
      <c r="AF20" s="7"/>
      <c r="AG20" s="7"/>
      <c r="AH20" s="18">
        <v>5</v>
      </c>
      <c r="AI20" s="43"/>
      <c r="AJ20" s="18"/>
      <c r="AK20" s="43"/>
      <c r="AL20" s="7"/>
      <c r="AM20" s="7"/>
      <c r="AN20" s="7"/>
      <c r="AO20" s="71"/>
      <c r="AP20" s="7"/>
      <c r="AQ20" s="18"/>
      <c r="AR20" s="43"/>
      <c r="AS20" s="53">
        <v>36</v>
      </c>
      <c r="AT20" s="63">
        <f t="shared" si="1"/>
        <v>2</v>
      </c>
      <c r="AU20" s="63">
        <f t="shared" si="2"/>
        <v>34</v>
      </c>
      <c r="AV20" s="63">
        <f t="shared" si="3"/>
        <v>0</v>
      </c>
      <c r="AW20" s="36" t="e">
        <f>#REF!*88</f>
        <v>#REF!</v>
      </c>
      <c r="AX20" s="36">
        <f t="shared" si="9"/>
        <v>0</v>
      </c>
      <c r="AY20" s="36">
        <f t="shared" si="5"/>
        <v>5950</v>
      </c>
      <c r="AZ20" s="36" t="e">
        <f t="shared" si="6"/>
        <v>#REF!</v>
      </c>
      <c r="BA20" s="44">
        <f t="shared" si="0"/>
        <v>1</v>
      </c>
      <c r="BB20" s="53" t="e">
        <f>SUM(#REF!,K20,Q20,S20,Z20,AB20,AI20,AK20,AR20)</f>
        <v>#REF!</v>
      </c>
      <c r="BC20" s="61">
        <f t="shared" si="7"/>
        <v>36</v>
      </c>
      <c r="BD20" s="42">
        <f t="shared" si="8"/>
        <v>34</v>
      </c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</row>
    <row r="21" spans="1:115" s="3" customFormat="1" ht="21" customHeight="1">
      <c r="A21" s="62">
        <v>19</v>
      </c>
      <c r="B21" s="30" t="s">
        <v>27</v>
      </c>
      <c r="C21" s="30" t="s">
        <v>28</v>
      </c>
      <c r="D21" s="51" t="s">
        <v>1</v>
      </c>
      <c r="E21" s="12" t="s">
        <v>29</v>
      </c>
      <c r="F21" s="55"/>
      <c r="G21" s="55"/>
      <c r="H21" s="55"/>
      <c r="I21" s="65">
        <v>8</v>
      </c>
      <c r="J21" s="18"/>
      <c r="K21" s="43"/>
      <c r="L21" s="17"/>
      <c r="M21" s="7"/>
      <c r="N21" s="7"/>
      <c r="O21" s="7"/>
      <c r="P21" s="18"/>
      <c r="Q21" s="43"/>
      <c r="R21" s="18">
        <v>10</v>
      </c>
      <c r="S21" s="43"/>
      <c r="T21" s="17"/>
      <c r="U21" s="71"/>
      <c r="V21" s="7"/>
      <c r="W21" s="7"/>
      <c r="X21" s="7"/>
      <c r="Y21" s="18"/>
      <c r="Z21" s="43"/>
      <c r="AA21" s="18">
        <v>10</v>
      </c>
      <c r="AB21" s="43"/>
      <c r="AC21" s="7"/>
      <c r="AD21" s="7"/>
      <c r="AE21" s="7"/>
      <c r="AF21" s="7"/>
      <c r="AG21" s="7"/>
      <c r="AH21" s="18"/>
      <c r="AI21" s="43"/>
      <c r="AJ21" s="18">
        <v>8</v>
      </c>
      <c r="AK21" s="43"/>
      <c r="AL21" s="7"/>
      <c r="AM21" s="7"/>
      <c r="AN21" s="7"/>
      <c r="AO21" s="7"/>
      <c r="AP21" s="7"/>
      <c r="AQ21" s="18"/>
      <c r="AR21" s="43"/>
      <c r="AS21" s="53">
        <v>36</v>
      </c>
      <c r="AT21" s="63">
        <f t="shared" si="1"/>
        <v>0</v>
      </c>
      <c r="AU21" s="63">
        <f t="shared" si="2"/>
        <v>28</v>
      </c>
      <c r="AV21" s="63">
        <f t="shared" si="3"/>
        <v>8</v>
      </c>
      <c r="AW21" s="36" t="e">
        <f>#REF!*88</f>
        <v>#REF!</v>
      </c>
      <c r="AX21" s="36">
        <f t="shared" si="9"/>
        <v>0</v>
      </c>
      <c r="AY21" s="36">
        <f t="shared" si="5"/>
        <v>4900</v>
      </c>
      <c r="AZ21" s="36" t="e">
        <f t="shared" si="6"/>
        <v>#REF!</v>
      </c>
      <c r="BA21" s="44">
        <f t="shared" si="0"/>
        <v>0</v>
      </c>
      <c r="BB21" s="53" t="e">
        <f>SUM(#REF!,K21,Q21,S21,Z21,AB21,AI21,AK21,AR21)</f>
        <v>#REF!</v>
      </c>
      <c r="BC21" s="61">
        <f t="shared" si="7"/>
        <v>36</v>
      </c>
      <c r="BD21" s="42">
        <f t="shared" si="8"/>
        <v>36</v>
      </c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</row>
    <row r="22" spans="1:115" s="3" customFormat="1" ht="19.25" customHeight="1">
      <c r="A22" s="62">
        <v>20</v>
      </c>
      <c r="B22" s="30" t="s">
        <v>123</v>
      </c>
      <c r="C22" s="30" t="s">
        <v>30</v>
      </c>
      <c r="D22" s="51" t="s">
        <v>1</v>
      </c>
      <c r="E22" s="12" t="s">
        <v>31</v>
      </c>
      <c r="F22" s="55"/>
      <c r="G22" s="55"/>
      <c r="H22" s="55">
        <v>8</v>
      </c>
      <c r="I22" s="65"/>
      <c r="J22" s="18">
        <v>8</v>
      </c>
      <c r="K22" s="43"/>
      <c r="L22" s="17"/>
      <c r="M22" s="7"/>
      <c r="N22" s="7"/>
      <c r="O22" s="7"/>
      <c r="P22" s="18"/>
      <c r="Q22" s="43"/>
      <c r="R22" s="18"/>
      <c r="S22" s="43"/>
      <c r="T22" s="17"/>
      <c r="U22" s="7"/>
      <c r="V22" s="71"/>
      <c r="W22" s="7"/>
      <c r="X22" s="7"/>
      <c r="Y22" s="18"/>
      <c r="Z22" s="43"/>
      <c r="AA22" s="18">
        <v>10</v>
      </c>
      <c r="AB22" s="43"/>
      <c r="AC22" s="7"/>
      <c r="AD22" s="7"/>
      <c r="AE22" s="7"/>
      <c r="AF22" s="7"/>
      <c r="AG22" s="7"/>
      <c r="AH22" s="18"/>
      <c r="AI22" s="43"/>
      <c r="AJ22" s="18">
        <v>10</v>
      </c>
      <c r="AK22" s="43"/>
      <c r="AL22" s="7"/>
      <c r="AM22" s="7"/>
      <c r="AN22" s="7"/>
      <c r="AO22" s="7"/>
      <c r="AP22" s="7"/>
      <c r="AQ22" s="18"/>
      <c r="AR22" s="43"/>
      <c r="AS22" s="53">
        <v>36</v>
      </c>
      <c r="AT22" s="63">
        <f t="shared" si="1"/>
        <v>0</v>
      </c>
      <c r="AU22" s="63">
        <f t="shared" si="2"/>
        <v>28</v>
      </c>
      <c r="AV22" s="63">
        <f t="shared" si="3"/>
        <v>8</v>
      </c>
      <c r="AW22" s="36" t="e">
        <f>#REF!*88</f>
        <v>#REF!</v>
      </c>
      <c r="AX22" s="36" t="e">
        <f t="shared" si="9"/>
        <v>#REF!</v>
      </c>
      <c r="AY22" s="36">
        <f t="shared" si="5"/>
        <v>4900</v>
      </c>
      <c r="AZ22" s="36" t="e">
        <f t="shared" si="6"/>
        <v>#REF!</v>
      </c>
      <c r="BA22" s="44">
        <f t="shared" si="0"/>
        <v>0</v>
      </c>
      <c r="BB22" s="53" t="e">
        <f>SUM(#REF!,K22,Q22,S22,Z22,AB22,AI22,AK22,AR22)</f>
        <v>#REF!</v>
      </c>
      <c r="BC22" s="61">
        <f t="shared" si="7"/>
        <v>36</v>
      </c>
      <c r="BD22" s="42">
        <f t="shared" si="8"/>
        <v>36</v>
      </c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</row>
    <row r="23" spans="1:115" s="42" customFormat="1">
      <c r="A23" s="62">
        <v>21</v>
      </c>
      <c r="B23" s="45" t="s">
        <v>92</v>
      </c>
      <c r="C23" s="45" t="s">
        <v>76</v>
      </c>
      <c r="D23" s="6" t="s">
        <v>77</v>
      </c>
      <c r="E23" s="40" t="s">
        <v>78</v>
      </c>
      <c r="F23" s="56"/>
      <c r="G23" s="56"/>
      <c r="H23" s="56"/>
      <c r="I23" s="65"/>
      <c r="J23" s="18"/>
      <c r="K23" s="43"/>
      <c r="L23" s="17"/>
      <c r="M23" s="7"/>
      <c r="N23" s="7"/>
      <c r="O23" s="7"/>
      <c r="P23" s="18"/>
      <c r="Q23" s="43"/>
      <c r="R23" s="18">
        <v>9</v>
      </c>
      <c r="S23" s="43"/>
      <c r="T23" s="7"/>
      <c r="U23" s="7"/>
      <c r="V23" s="7"/>
      <c r="W23" s="7"/>
      <c r="X23" s="71"/>
      <c r="Y23" s="18"/>
      <c r="Z23" s="43"/>
      <c r="AA23" s="18">
        <v>9</v>
      </c>
      <c r="AB23" s="43"/>
      <c r="AC23" s="7"/>
      <c r="AD23" s="7"/>
      <c r="AE23" s="7"/>
      <c r="AF23" s="7"/>
      <c r="AG23" s="7"/>
      <c r="AH23" s="18"/>
      <c r="AI23" s="43"/>
      <c r="AJ23" s="18">
        <v>9</v>
      </c>
      <c r="AK23" s="43"/>
      <c r="AL23" s="71"/>
      <c r="AM23" s="7"/>
      <c r="AN23" s="7"/>
      <c r="AO23" s="7"/>
      <c r="AP23" s="7"/>
      <c r="AQ23" s="18">
        <v>7</v>
      </c>
      <c r="AR23" s="43"/>
      <c r="AS23" s="53">
        <v>36</v>
      </c>
      <c r="AT23" s="63">
        <f t="shared" si="1"/>
        <v>0</v>
      </c>
      <c r="AU23" s="63">
        <f t="shared" si="2"/>
        <v>34</v>
      </c>
      <c r="AV23" s="63">
        <f t="shared" si="3"/>
        <v>0</v>
      </c>
      <c r="AW23" s="41"/>
      <c r="AX23" s="41"/>
      <c r="AY23" s="41"/>
      <c r="AZ23" s="41"/>
      <c r="BA23" s="44">
        <f t="shared" si="0"/>
        <v>0</v>
      </c>
      <c r="BB23" s="53" t="e">
        <f>SUM(#REF!,K23,Q23,S23,Z23,AB23,AI23,AK23,AR23)</f>
        <v>#REF!</v>
      </c>
      <c r="BC23" s="61">
        <f t="shared" si="7"/>
        <v>34</v>
      </c>
      <c r="BD23" s="42">
        <f t="shared" si="8"/>
        <v>34</v>
      </c>
    </row>
    <row r="24" spans="1:115" s="42" customFormat="1">
      <c r="A24" s="30">
        <v>22</v>
      </c>
      <c r="B24" s="45" t="s">
        <v>93</v>
      </c>
      <c r="C24" s="45" t="s">
        <v>79</v>
      </c>
      <c r="D24" s="45" t="s">
        <v>80</v>
      </c>
      <c r="E24" s="30" t="s">
        <v>81</v>
      </c>
      <c r="F24" s="56"/>
      <c r="G24" s="56"/>
      <c r="H24" s="56"/>
      <c r="I24" s="65"/>
      <c r="J24" s="18"/>
      <c r="K24" s="43"/>
      <c r="L24" s="17"/>
      <c r="M24" s="7"/>
      <c r="N24" s="7"/>
      <c r="O24" s="7"/>
      <c r="P24" s="18"/>
      <c r="Q24" s="43"/>
      <c r="R24" s="18"/>
      <c r="S24" s="43"/>
      <c r="T24" s="7"/>
      <c r="U24" s="7"/>
      <c r="V24" s="7"/>
      <c r="W24" s="7"/>
      <c r="X24" s="7"/>
      <c r="Y24" s="18"/>
      <c r="Z24" s="43"/>
      <c r="AA24" s="18"/>
      <c r="AB24" s="43"/>
      <c r="AC24" s="7"/>
      <c r="AD24" s="7"/>
      <c r="AE24" s="7"/>
      <c r="AF24" s="7"/>
      <c r="AG24" s="7"/>
      <c r="AH24" s="18"/>
      <c r="AI24" s="43"/>
      <c r="AJ24" s="18"/>
      <c r="AK24" s="43"/>
      <c r="AL24" s="7"/>
      <c r="AM24" s="7"/>
      <c r="AN24" s="7"/>
      <c r="AO24" s="7"/>
      <c r="AP24" s="7"/>
      <c r="AQ24" s="18"/>
      <c r="AR24" s="43"/>
      <c r="AS24" s="53">
        <v>48</v>
      </c>
      <c r="AT24" s="63">
        <f t="shared" si="1"/>
        <v>0</v>
      </c>
      <c r="AU24" s="63">
        <f t="shared" si="2"/>
        <v>0</v>
      </c>
      <c r="AV24" s="63">
        <f t="shared" si="3"/>
        <v>0</v>
      </c>
      <c r="AW24" s="41"/>
      <c r="AX24" s="41"/>
      <c r="AY24" s="41"/>
      <c r="AZ24" s="41"/>
      <c r="BA24" s="44">
        <f t="shared" si="0"/>
        <v>0</v>
      </c>
      <c r="BB24" s="53" t="e">
        <f>SUM(#REF!,K24,Q24,S24,Z24,AB24,AI24,AK24,AR24)</f>
        <v>#REF!</v>
      </c>
      <c r="BC24" s="61">
        <f t="shared" si="7"/>
        <v>0</v>
      </c>
      <c r="BD24" s="42">
        <f t="shared" si="8"/>
        <v>0</v>
      </c>
    </row>
    <row r="25" spans="1:115" s="42" customFormat="1">
      <c r="A25" s="30">
        <v>23</v>
      </c>
      <c r="B25" s="45" t="s">
        <v>95</v>
      </c>
      <c r="C25" s="45" t="s">
        <v>82</v>
      </c>
      <c r="D25" s="45" t="s">
        <v>80</v>
      </c>
      <c r="E25" s="30" t="s">
        <v>20</v>
      </c>
      <c r="F25" s="57"/>
      <c r="G25" s="55"/>
      <c r="H25" s="55"/>
      <c r="I25" s="66"/>
      <c r="J25" s="18"/>
      <c r="K25" s="43"/>
      <c r="L25" s="17"/>
      <c r="M25" s="7"/>
      <c r="N25" s="7"/>
      <c r="O25" s="7"/>
      <c r="P25" s="18"/>
      <c r="Q25" s="43"/>
      <c r="R25" s="18"/>
      <c r="S25" s="43"/>
      <c r="T25" s="7"/>
      <c r="U25" s="7"/>
      <c r="V25" s="7"/>
      <c r="W25" s="7"/>
      <c r="X25" s="7"/>
      <c r="Y25" s="18"/>
      <c r="Z25" s="43"/>
      <c r="AA25" s="18"/>
      <c r="AB25" s="43"/>
      <c r="AC25" s="7"/>
      <c r="AD25" s="7"/>
      <c r="AE25" s="7"/>
      <c r="AF25" s="7"/>
      <c r="AG25" s="7"/>
      <c r="AH25" s="18"/>
      <c r="AI25" s="43"/>
      <c r="AJ25" s="18"/>
      <c r="AK25" s="43"/>
      <c r="AL25" s="7"/>
      <c r="AM25" s="7"/>
      <c r="AN25" s="7"/>
      <c r="AO25" s="7"/>
      <c r="AP25" s="7"/>
      <c r="AQ25" s="18"/>
      <c r="AR25" s="43"/>
      <c r="AS25" s="53">
        <v>48</v>
      </c>
      <c r="AT25" s="63">
        <f t="shared" si="1"/>
        <v>0</v>
      </c>
      <c r="AU25" s="63">
        <f t="shared" si="2"/>
        <v>0</v>
      </c>
      <c r="AV25" s="63">
        <f t="shared" si="3"/>
        <v>0</v>
      </c>
      <c r="AW25" s="41"/>
      <c r="AX25" s="41"/>
      <c r="AY25" s="41"/>
      <c r="AZ25" s="41"/>
      <c r="BA25" s="44">
        <f t="shared" si="0"/>
        <v>0</v>
      </c>
      <c r="BB25" s="53" t="e">
        <f>SUM(#REF!,K25,Q25,S25,Z25,AB25,AI25,AK25,AR25)</f>
        <v>#REF!</v>
      </c>
      <c r="BC25" s="61">
        <f t="shared" si="7"/>
        <v>0</v>
      </c>
      <c r="BD25" s="42">
        <f t="shared" si="8"/>
        <v>0</v>
      </c>
    </row>
    <row r="26" spans="1:115" s="42" customFormat="1">
      <c r="A26" s="30">
        <v>24</v>
      </c>
      <c r="B26" s="45" t="s">
        <v>85</v>
      </c>
      <c r="C26" s="45" t="s">
        <v>86</v>
      </c>
      <c r="D26" s="45" t="s">
        <v>87</v>
      </c>
      <c r="E26" s="30" t="s">
        <v>20</v>
      </c>
      <c r="F26" s="55"/>
      <c r="G26" s="55"/>
      <c r="H26" s="55"/>
      <c r="I26" s="65"/>
      <c r="J26" s="18"/>
      <c r="K26" s="43"/>
      <c r="L26" s="17"/>
      <c r="M26" s="7"/>
      <c r="N26" s="7"/>
      <c r="O26" s="7"/>
      <c r="P26" s="18"/>
      <c r="Q26" s="43"/>
      <c r="R26" s="18"/>
      <c r="S26" s="43"/>
      <c r="T26" s="7"/>
      <c r="U26" s="7"/>
      <c r="V26" s="7"/>
      <c r="W26" s="7"/>
      <c r="X26" s="7"/>
      <c r="Y26" s="18"/>
      <c r="Z26" s="43"/>
      <c r="AA26" s="18"/>
      <c r="AB26" s="43"/>
      <c r="AC26" s="7"/>
      <c r="AD26" s="7"/>
      <c r="AE26" s="7"/>
      <c r="AF26" s="7"/>
      <c r="AG26" s="7"/>
      <c r="AH26" s="18"/>
      <c r="AI26" s="43"/>
      <c r="AJ26" s="18"/>
      <c r="AK26" s="43"/>
      <c r="AL26" s="7"/>
      <c r="AM26" s="7"/>
      <c r="AN26" s="7"/>
      <c r="AO26" s="7"/>
      <c r="AP26" s="7"/>
      <c r="AQ26" s="18"/>
      <c r="AR26" s="43"/>
      <c r="AS26" s="53">
        <v>36</v>
      </c>
      <c r="AT26" s="63">
        <f t="shared" si="1"/>
        <v>0</v>
      </c>
      <c r="AU26" s="63">
        <f t="shared" si="2"/>
        <v>0</v>
      </c>
      <c r="AV26" s="63">
        <f t="shared" si="3"/>
        <v>0</v>
      </c>
      <c r="AW26" s="41"/>
      <c r="AX26" s="41"/>
      <c r="AY26" s="41"/>
      <c r="AZ26" s="41"/>
      <c r="BA26" s="44">
        <f t="shared" si="0"/>
        <v>0</v>
      </c>
      <c r="BB26" s="53" t="e">
        <f>SUM(#REF!,K26,Q26,S26,Z26,AB26,AI26,AK26,AR26)</f>
        <v>#REF!</v>
      </c>
      <c r="BC26" s="61">
        <f t="shared" si="7"/>
        <v>0</v>
      </c>
      <c r="BD26" s="42">
        <f t="shared" si="8"/>
        <v>0</v>
      </c>
    </row>
    <row r="27" spans="1:115" s="42" customFormat="1">
      <c r="A27" s="30">
        <v>25</v>
      </c>
      <c r="B27" s="45" t="s">
        <v>88</v>
      </c>
      <c r="C27" s="45" t="s">
        <v>89</v>
      </c>
      <c r="D27" s="45" t="s">
        <v>90</v>
      </c>
      <c r="E27" s="30" t="s">
        <v>20</v>
      </c>
      <c r="F27" s="58"/>
      <c r="G27" s="58"/>
      <c r="H27" s="58"/>
      <c r="I27" s="67"/>
      <c r="J27" s="46"/>
      <c r="K27" s="49"/>
      <c r="L27" s="48"/>
      <c r="M27" s="47"/>
      <c r="N27" s="47"/>
      <c r="P27" s="46"/>
      <c r="Q27" s="49"/>
      <c r="R27" s="46"/>
      <c r="S27" s="43"/>
      <c r="T27" s="47"/>
      <c r="U27" s="47"/>
      <c r="V27" s="47"/>
      <c r="W27" s="47"/>
      <c r="X27" s="47"/>
      <c r="Y27" s="46"/>
      <c r="Z27" s="43"/>
      <c r="AA27" s="46"/>
      <c r="AB27" s="43"/>
      <c r="AC27" s="47"/>
      <c r="AD27" s="47"/>
      <c r="AE27" s="47"/>
      <c r="AF27" s="47"/>
      <c r="AG27" s="47"/>
      <c r="AH27" s="46"/>
      <c r="AI27" s="49"/>
      <c r="AJ27" s="46"/>
      <c r="AK27" s="43"/>
      <c r="AL27" s="47"/>
      <c r="AM27" s="47"/>
      <c r="AN27" s="72"/>
      <c r="AO27" s="47"/>
      <c r="AP27" s="72"/>
      <c r="AQ27" s="46"/>
      <c r="AR27" s="43"/>
      <c r="AS27" s="53">
        <v>48</v>
      </c>
      <c r="AT27" s="63">
        <f>SUM(L27,M27,N27,O14,T27,U27,V27,W27,X27,AC27,AD27,AE27,AF27,AG27,AL27,AM27,AN27,AO27,AP27)</f>
        <v>0</v>
      </c>
      <c r="AU27" s="63">
        <f t="shared" si="2"/>
        <v>0</v>
      </c>
      <c r="AV27" s="63">
        <f t="shared" si="3"/>
        <v>0</v>
      </c>
      <c r="AW27" s="41"/>
      <c r="AX27" s="41"/>
      <c r="AY27" s="41"/>
      <c r="AZ27" s="41"/>
      <c r="BA27" s="2">
        <f t="shared" si="0"/>
        <v>0</v>
      </c>
      <c r="BB27" s="53" t="e">
        <f>SUM(#REF!,K27,Q27,S27,Z27,AB27,AI27,AK27,AR27)</f>
        <v>#REF!</v>
      </c>
      <c r="BC27" s="61">
        <f t="shared" si="7"/>
        <v>0</v>
      </c>
      <c r="BD27" s="42">
        <f t="shared" si="8"/>
        <v>0</v>
      </c>
    </row>
    <row r="28" spans="1:115" s="42" customFormat="1">
      <c r="A28" s="30">
        <v>26</v>
      </c>
      <c r="B28" s="45" t="s">
        <v>96</v>
      </c>
      <c r="C28" s="45" t="s">
        <v>97</v>
      </c>
      <c r="D28" s="45" t="s">
        <v>26</v>
      </c>
      <c r="E28" s="30" t="s">
        <v>16</v>
      </c>
      <c r="F28" s="55"/>
      <c r="G28" s="55"/>
      <c r="H28" s="55"/>
      <c r="I28" s="65"/>
      <c r="J28" s="18"/>
      <c r="K28" s="43"/>
      <c r="L28" s="17"/>
      <c r="M28" s="7"/>
      <c r="N28" s="7"/>
      <c r="O28" s="7"/>
      <c r="P28" s="18"/>
      <c r="Q28" s="43"/>
      <c r="R28" s="18"/>
      <c r="S28" s="43"/>
      <c r="T28" s="7"/>
      <c r="U28" s="7"/>
      <c r="V28" s="7"/>
      <c r="W28" s="7"/>
      <c r="X28" s="7"/>
      <c r="Y28" s="18"/>
      <c r="Z28" s="43"/>
      <c r="AA28" s="18"/>
      <c r="AB28" s="43"/>
      <c r="AC28" s="7"/>
      <c r="AD28" s="7"/>
      <c r="AE28" s="7"/>
      <c r="AF28" s="7"/>
      <c r="AG28" s="7"/>
      <c r="AH28" s="18"/>
      <c r="AI28" s="43"/>
      <c r="AJ28" s="18"/>
      <c r="AK28" s="43"/>
      <c r="AL28" s="7"/>
      <c r="AM28" s="7"/>
      <c r="AN28" s="7"/>
      <c r="AO28" s="7"/>
      <c r="AP28" s="7"/>
      <c r="AQ28" s="18"/>
      <c r="AR28" s="43"/>
      <c r="AS28" s="53">
        <v>36</v>
      </c>
      <c r="AT28" s="63">
        <f t="shared" si="1"/>
        <v>0</v>
      </c>
      <c r="AU28" s="63">
        <f t="shared" si="2"/>
        <v>0</v>
      </c>
      <c r="AV28" s="63">
        <f t="shared" si="3"/>
        <v>0</v>
      </c>
      <c r="AW28" s="53"/>
      <c r="AX28" s="53"/>
      <c r="AY28" s="53"/>
      <c r="AZ28" s="53"/>
      <c r="BA28" s="53">
        <f t="shared" si="0"/>
        <v>0</v>
      </c>
      <c r="BB28" s="53" t="e">
        <f>SUM(#REF!,K28,Q28,S28,Z28,AB28,AI28,AK28,AR28)</f>
        <v>#REF!</v>
      </c>
      <c r="BC28" s="61">
        <f t="shared" si="7"/>
        <v>0</v>
      </c>
      <c r="BD28" s="42">
        <f t="shared" si="8"/>
        <v>0</v>
      </c>
    </row>
    <row r="29" spans="1:115">
      <c r="A29" s="77" t="s">
        <v>37</v>
      </c>
      <c r="B29" s="76"/>
      <c r="C29" s="76"/>
      <c r="D29" s="76"/>
      <c r="E29" s="76"/>
      <c r="F29" s="39">
        <f>SUM(F3:F25)</f>
        <v>0</v>
      </c>
      <c r="G29" s="39">
        <f t="shared" ref="G29:R29" si="10">SUM(G3:G27)</f>
        <v>16</v>
      </c>
      <c r="H29" s="39">
        <f t="shared" si="10"/>
        <v>16</v>
      </c>
      <c r="I29" s="39">
        <f t="shared" si="10"/>
        <v>16</v>
      </c>
      <c r="J29" s="39">
        <f t="shared" si="10"/>
        <v>83</v>
      </c>
      <c r="K29" s="39">
        <f t="shared" si="10"/>
        <v>0</v>
      </c>
      <c r="L29" s="39">
        <f t="shared" si="10"/>
        <v>4</v>
      </c>
      <c r="M29" s="39">
        <f t="shared" si="10"/>
        <v>2</v>
      </c>
      <c r="N29" s="39">
        <f t="shared" si="10"/>
        <v>2</v>
      </c>
      <c r="O29" s="39">
        <f>SUM(O3:O26)</f>
        <v>2</v>
      </c>
      <c r="P29" s="39">
        <f t="shared" si="10"/>
        <v>83</v>
      </c>
      <c r="Q29" s="39">
        <f t="shared" si="10"/>
        <v>7</v>
      </c>
      <c r="R29" s="39">
        <f t="shared" si="10"/>
        <v>83</v>
      </c>
      <c r="T29" s="39">
        <f t="shared" ref="T29:Y29" si="11">SUM(T3:T27)</f>
        <v>2</v>
      </c>
      <c r="U29" s="39">
        <f t="shared" si="11"/>
        <v>4</v>
      </c>
      <c r="V29" s="39">
        <f t="shared" si="11"/>
        <v>4</v>
      </c>
      <c r="W29" s="39">
        <f t="shared" si="11"/>
        <v>2</v>
      </c>
      <c r="X29" s="39">
        <f t="shared" si="11"/>
        <v>2</v>
      </c>
      <c r="Y29" s="39">
        <f t="shared" si="11"/>
        <v>83</v>
      </c>
      <c r="AA29" s="39">
        <f>SUM(AA3:AA27)</f>
        <v>83</v>
      </c>
      <c r="AC29" s="39">
        <f t="shared" ref="AC29:AJ29" si="12">SUM(AC3:AC27)</f>
        <v>2</v>
      </c>
      <c r="AD29" s="39">
        <f t="shared" si="12"/>
        <v>2</v>
      </c>
      <c r="AE29" s="39">
        <f t="shared" si="12"/>
        <v>4</v>
      </c>
      <c r="AF29" s="39">
        <f t="shared" si="12"/>
        <v>2</v>
      </c>
      <c r="AG29" s="39">
        <f t="shared" si="12"/>
        <v>3</v>
      </c>
      <c r="AH29" s="39">
        <f t="shared" si="12"/>
        <v>83</v>
      </c>
      <c r="AI29" s="39">
        <f t="shared" si="12"/>
        <v>2</v>
      </c>
      <c r="AJ29" s="39">
        <f t="shared" si="12"/>
        <v>83</v>
      </c>
      <c r="AL29" s="39">
        <f>SUM(AL3:AL27)</f>
        <v>2</v>
      </c>
      <c r="AM29" s="39">
        <f t="shared" ref="AM29:AN29" si="13">SUM(AM3:AM27)</f>
        <v>2</v>
      </c>
      <c r="AN29" s="39">
        <f t="shared" si="13"/>
        <v>2</v>
      </c>
      <c r="AO29" s="39">
        <f t="shared" ref="AO29" si="14">SUM(AO3:AO27)</f>
        <v>3</v>
      </c>
      <c r="AQ29" s="39">
        <f t="shared" ref="AQ29" si="15">SUM(AQ3:AQ27)</f>
        <v>83</v>
      </c>
      <c r="AT29" s="60" t="e">
        <f>SUM(AT3:AT28)</f>
        <v>#REF!</v>
      </c>
      <c r="AU29" s="39">
        <f>SUM(AU3:AU27)+SUM(AU3:AU28)</f>
        <v>1328</v>
      </c>
      <c r="AV29" s="5">
        <f>SUM(AV3:AV22)+SUM(AV3:AV28)</f>
        <v>96</v>
      </c>
      <c r="AW29" s="5" t="e">
        <f>SUM(AW3:AW22)</f>
        <v>#REF!</v>
      </c>
      <c r="AX29" s="5" t="e">
        <f>SUM(AX3:AX22)</f>
        <v>#REF!</v>
      </c>
      <c r="AY29" s="5">
        <f>SUM(AY3:AY22)</f>
        <v>110250</v>
      </c>
      <c r="AZ29" s="5" t="e">
        <f>SUM(AZ3:AZ22)</f>
        <v>#REF!</v>
      </c>
    </row>
    <row r="30" spans="1:115">
      <c r="A30" s="77"/>
      <c r="B30" s="77"/>
      <c r="C30" s="77"/>
      <c r="D30" s="77"/>
      <c r="E30" s="77"/>
      <c r="F30" s="29">
        <f t="shared" ref="F30:M30" si="16">F29/28/8</f>
        <v>0</v>
      </c>
      <c r="G30" s="29">
        <f t="shared" si="16"/>
        <v>7.1428571428571425E-2</v>
      </c>
      <c r="H30" s="29">
        <f t="shared" si="16"/>
        <v>7.1428571428571425E-2</v>
      </c>
      <c r="I30" s="29">
        <f>I29/26/8</f>
        <v>7.6923076923076927E-2</v>
      </c>
      <c r="J30" s="29">
        <f>J29/26/8</f>
        <v>0.39903846153846156</v>
      </c>
      <c r="K30" s="29">
        <f t="shared" ref="K30" si="17">K29/29/8</f>
        <v>0</v>
      </c>
      <c r="L30" s="29">
        <f t="shared" si="16"/>
        <v>1.7857142857142856E-2</v>
      </c>
      <c r="M30" s="29">
        <f t="shared" si="16"/>
        <v>8.9285714285714281E-3</v>
      </c>
      <c r="N30" s="29">
        <f t="shared" ref="N30" si="18">N29/28/8</f>
        <v>8.9285714285714281E-3</v>
      </c>
      <c r="O30" s="29">
        <f t="shared" ref="O30" si="19">O29/28/8</f>
        <v>8.9285714285714281E-3</v>
      </c>
      <c r="P30" s="29">
        <f>P29/26/8</f>
        <v>0.39903846153846156</v>
      </c>
      <c r="Q30" s="29">
        <f t="shared" ref="Q30" si="20">Q29/29/8</f>
        <v>3.017241379310345E-2</v>
      </c>
      <c r="R30" s="29">
        <f>R29/26/8</f>
        <v>0.39903846153846156</v>
      </c>
      <c r="S30" s="29"/>
      <c r="T30" s="29">
        <f t="shared" ref="T30" si="21">T29/28/8</f>
        <v>8.9285714285714281E-3</v>
      </c>
      <c r="U30" s="29">
        <f t="shared" ref="U30" si="22">U29/28/8</f>
        <v>1.7857142857142856E-2</v>
      </c>
      <c r="V30" s="29">
        <f t="shared" ref="V30" si="23">V29/28/8</f>
        <v>1.7857142857142856E-2</v>
      </c>
      <c r="W30" s="29">
        <f t="shared" ref="W30:X30" si="24">W29/28/8</f>
        <v>8.9285714285714281E-3</v>
      </c>
      <c r="X30" s="29">
        <f t="shared" si="24"/>
        <v>8.9285714285714281E-3</v>
      </c>
      <c r="Y30" s="29">
        <f>Y29/26/8</f>
        <v>0.39903846153846156</v>
      </c>
      <c r="Z30" s="29"/>
      <c r="AA30" s="29">
        <f>AA29/26/8</f>
        <v>0.39903846153846156</v>
      </c>
      <c r="AB30" s="29"/>
      <c r="AC30" s="29">
        <f t="shared" ref="AC30" si="25">AC29/28/8</f>
        <v>8.9285714285714281E-3</v>
      </c>
      <c r="AD30" s="29">
        <f t="shared" ref="AD30" si="26">AD29/28/8</f>
        <v>8.9285714285714281E-3</v>
      </c>
      <c r="AE30" s="29">
        <f t="shared" ref="AE30" si="27">AE29/28/8</f>
        <v>1.7857142857142856E-2</v>
      </c>
      <c r="AF30" s="29">
        <f t="shared" ref="AF30" si="28">AF29/28/8</f>
        <v>8.9285714285714281E-3</v>
      </c>
      <c r="AG30" s="29">
        <f t="shared" ref="AG30" si="29">AG29/28/8</f>
        <v>1.3392857142857142E-2</v>
      </c>
      <c r="AH30" s="29">
        <f>AH29/26/8</f>
        <v>0.39903846153846156</v>
      </c>
      <c r="AI30" s="29"/>
      <c r="AJ30" s="29">
        <f>AJ29/26/8</f>
        <v>0.39903846153846156</v>
      </c>
      <c r="AK30" s="29"/>
      <c r="AL30" s="29">
        <f t="shared" ref="AL30:AN30" si="30">AL29/28/8</f>
        <v>8.9285714285714281E-3</v>
      </c>
      <c r="AM30" s="29">
        <f t="shared" si="30"/>
        <v>8.9285714285714281E-3</v>
      </c>
      <c r="AN30" s="29">
        <f t="shared" si="30"/>
        <v>8.9285714285714281E-3</v>
      </c>
      <c r="AO30" s="29">
        <f t="shared" ref="AO30" si="31">AO29/28/8</f>
        <v>1.3392857142857142E-2</v>
      </c>
      <c r="AP30" s="29"/>
      <c r="AQ30" s="29">
        <f>AQ29/26/8</f>
        <v>0.39903846153846156</v>
      </c>
      <c r="AR30" s="29"/>
      <c r="AS30" s="29"/>
      <c r="AT30" s="41"/>
    </row>
    <row r="31" spans="1:115">
      <c r="O31" s="37"/>
      <c r="W31" s="37"/>
      <c r="AT31" s="41"/>
    </row>
    <row r="32" spans="1:115">
      <c r="J32" s="39" t="s">
        <v>120</v>
      </c>
      <c r="R32" s="84" t="s">
        <v>132</v>
      </c>
      <c r="S32" s="84"/>
      <c r="AT32" s="41"/>
    </row>
    <row r="33" spans="18:52">
      <c r="R33" s="69" t="s">
        <v>133</v>
      </c>
      <c r="S33" s="69">
        <v>1</v>
      </c>
      <c r="AT33" s="41"/>
      <c r="AZ33" s="5">
        <v>17634</v>
      </c>
    </row>
    <row r="34" spans="18:52">
      <c r="R34" s="69" t="s">
        <v>134</v>
      </c>
      <c r="S34" s="69">
        <v>2</v>
      </c>
      <c r="AJ34" s="39" t="s">
        <v>129</v>
      </c>
      <c r="AT34" s="41"/>
      <c r="AW34" s="32"/>
      <c r="AY34" s="31"/>
    </row>
    <row r="35" spans="18:52">
      <c r="R35" s="69" t="s">
        <v>135</v>
      </c>
      <c r="S35" s="69">
        <v>2</v>
      </c>
      <c r="AT35" s="41"/>
      <c r="AZ35" s="5" t="e">
        <f>17634-AZ29</f>
        <v>#REF!</v>
      </c>
    </row>
    <row r="36" spans="18:52">
      <c r="R36" s="69" t="s">
        <v>136</v>
      </c>
      <c r="S36" s="69">
        <v>2</v>
      </c>
      <c r="AT36" s="39" t="e">
        <f>SUM(AT3:AT34)</f>
        <v>#REF!</v>
      </c>
      <c r="AY36" s="32"/>
    </row>
    <row r="37" spans="18:52">
      <c r="R37" s="69" t="s">
        <v>137</v>
      </c>
      <c r="S37" s="69">
        <v>1</v>
      </c>
    </row>
    <row r="38" spans="18:52">
      <c r="R38" s="69" t="s">
        <v>138</v>
      </c>
      <c r="S38" s="69">
        <v>1</v>
      </c>
    </row>
    <row r="39" spans="18:52">
      <c r="R39" s="69" t="s">
        <v>139</v>
      </c>
      <c r="S39" s="69">
        <v>2</v>
      </c>
    </row>
    <row r="40" spans="18:52">
      <c r="R40" s="69" t="s">
        <v>140</v>
      </c>
      <c r="S40" s="69">
        <v>1</v>
      </c>
    </row>
    <row r="41" spans="18:52">
      <c r="R41" s="69" t="s">
        <v>141</v>
      </c>
      <c r="S41" s="69">
        <v>1</v>
      </c>
    </row>
    <row r="42" spans="18:52">
      <c r="R42" s="69" t="s">
        <v>142</v>
      </c>
      <c r="S42" s="69">
        <v>1</v>
      </c>
    </row>
    <row r="43" spans="18:52">
      <c r="R43" s="69" t="s">
        <v>143</v>
      </c>
      <c r="S43" s="69">
        <v>1</v>
      </c>
    </row>
    <row r="44" spans="18:52">
      <c r="R44" s="69" t="s">
        <v>144</v>
      </c>
      <c r="S44" s="69">
        <v>1</v>
      </c>
    </row>
    <row r="45" spans="18:52">
      <c r="R45" s="69" t="s">
        <v>145</v>
      </c>
      <c r="S45" s="69">
        <v>2</v>
      </c>
    </row>
    <row r="46" spans="18:52">
      <c r="R46" s="69" t="s">
        <v>146</v>
      </c>
      <c r="S46" s="69">
        <v>2</v>
      </c>
    </row>
    <row r="1048573" spans="6:22">
      <c r="F1048573" s="29">
        <f>SUM(F30:F1048572)</f>
        <v>0</v>
      </c>
      <c r="G1048573" s="29">
        <f>SUM(G30:G1048572)</f>
        <v>7.1428571428571425E-2</v>
      </c>
      <c r="H1048573" s="29">
        <f>SUM(F1048573:G1048576)</f>
        <v>7.1428571428571425E-2</v>
      </c>
      <c r="I1048573" s="29">
        <f>SUM(I30:I1048572)</f>
        <v>7.6923076923076927E-2</v>
      </c>
      <c r="J1048573" s="29">
        <f>SUM(I1048573:I1048576)</f>
        <v>7.6923076923076927E-2</v>
      </c>
      <c r="K1048573" s="39">
        <f>SUM(K29)</f>
        <v>0</v>
      </c>
      <c r="L1048573" s="29">
        <f>SUM(L30:L1048572)</f>
        <v>1.7857142857142856E-2</v>
      </c>
      <c r="M1048573" s="29">
        <f>SUM(M30:M1048572)</f>
        <v>8.9285714285714281E-3</v>
      </c>
      <c r="N1048573" s="29">
        <f>SUM(L1048573:M1048576)</f>
        <v>2.6785714285714284E-2</v>
      </c>
      <c r="O1048573" s="29">
        <f>SUM(O30:O1048572)</f>
        <v>8.9285714285714281E-3</v>
      </c>
      <c r="P1048573" s="29">
        <f>SUM(O1048573:O1048576)</f>
        <v>8.9285714285714281E-3</v>
      </c>
      <c r="Q1048573" s="39">
        <f>SUM(Q29)</f>
        <v>7</v>
      </c>
      <c r="R1048573" s="29">
        <f>SUM(R30:R1048572)</f>
        <v>0.39903846153846156</v>
      </c>
      <c r="S1048573" s="39">
        <f>SUM(S1:S1048572)</f>
        <v>20</v>
      </c>
      <c r="T1048573" s="29">
        <f>SUM(T30:T1048572)</f>
        <v>8.9285714285714281E-3</v>
      </c>
      <c r="U1048573" s="29">
        <f>SUM(U30:U1048572)</f>
        <v>1.7857142857142856E-2</v>
      </c>
      <c r="V1048573" s="29">
        <f>SUM(T1048573:U1048576)</f>
        <v>2.6785714285714284E-2</v>
      </c>
    </row>
  </sheetData>
  <mergeCells count="23">
    <mergeCell ref="R32:S32"/>
    <mergeCell ref="A30:E30"/>
    <mergeCell ref="AV1:AV2"/>
    <mergeCell ref="AX1:BA1"/>
    <mergeCell ref="A1:A2"/>
    <mergeCell ref="B1:B2"/>
    <mergeCell ref="C1:C2"/>
    <mergeCell ref="D1:D2"/>
    <mergeCell ref="AW1:AW2"/>
    <mergeCell ref="AU1:AU2"/>
    <mergeCell ref="E1:E2"/>
    <mergeCell ref="Y1:Z1"/>
    <mergeCell ref="P1:Q1"/>
    <mergeCell ref="AH1:AI1"/>
    <mergeCell ref="R1:S1"/>
    <mergeCell ref="AJ1:AK1"/>
    <mergeCell ref="BB1:BB2"/>
    <mergeCell ref="A29:E29"/>
    <mergeCell ref="AA1:AB1"/>
    <mergeCell ref="J1:K1"/>
    <mergeCell ref="AQ1:AR1"/>
    <mergeCell ref="AT1:AT2"/>
    <mergeCell ref="AS1:AS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I9" sqref="I9"/>
    </sheetView>
  </sheetViews>
  <sheetFormatPr defaultRowHeight="17"/>
  <sheetData>
    <row r="1" spans="1:11">
      <c r="A1" s="92" t="s">
        <v>38</v>
      </c>
      <c r="B1" s="93" t="s">
        <v>39</v>
      </c>
      <c r="C1" s="93"/>
      <c r="E1" s="93" t="s">
        <v>54</v>
      </c>
      <c r="F1" s="93" t="s">
        <v>38</v>
      </c>
      <c r="G1" s="93" t="s">
        <v>55</v>
      </c>
      <c r="H1" s="93"/>
      <c r="I1" s="93"/>
      <c r="J1" s="93"/>
    </row>
    <row r="2" spans="1:11">
      <c r="A2" s="92"/>
      <c r="B2" s="19" t="s">
        <v>40</v>
      </c>
      <c r="C2" s="19" t="s">
        <v>41</v>
      </c>
      <c r="E2" s="93"/>
      <c r="F2" s="93"/>
      <c r="G2" s="19" t="s">
        <v>56</v>
      </c>
      <c r="H2" s="19" t="s">
        <v>57</v>
      </c>
      <c r="I2" s="19" t="s">
        <v>58</v>
      </c>
      <c r="J2" s="19" t="s">
        <v>59</v>
      </c>
    </row>
    <row r="3" spans="1:11">
      <c r="A3" s="20" t="s">
        <v>42</v>
      </c>
      <c r="B3" s="21">
        <v>5059.7176470588238</v>
      </c>
      <c r="C3" s="22">
        <v>26.352696078431375</v>
      </c>
      <c r="E3" s="23">
        <v>1</v>
      </c>
      <c r="F3" s="23" t="s">
        <v>42</v>
      </c>
      <c r="G3" s="24">
        <v>2300</v>
      </c>
      <c r="H3" s="24">
        <v>13.218390804597702</v>
      </c>
      <c r="I3" s="24">
        <v>19.827586206896552</v>
      </c>
      <c r="J3" s="24">
        <v>26.436781609195403</v>
      </c>
      <c r="K3">
        <f>H3*3</f>
        <v>39.655172413793103</v>
      </c>
    </row>
    <row r="4" spans="1:11">
      <c r="A4" s="20" t="s">
        <v>43</v>
      </c>
      <c r="B4" s="21">
        <v>5286.141176470589</v>
      </c>
      <c r="C4" s="22">
        <v>27.53198529411765</v>
      </c>
      <c r="E4" s="23">
        <v>2</v>
      </c>
      <c r="F4" s="23" t="s">
        <v>43</v>
      </c>
      <c r="G4" s="24">
        <v>2400</v>
      </c>
      <c r="H4" s="24">
        <v>13.793103448275861</v>
      </c>
      <c r="I4" s="24">
        <v>20.689655172413794</v>
      </c>
      <c r="J4" s="24">
        <v>27.586206896551722</v>
      </c>
      <c r="K4">
        <f t="shared" ref="K4:K14" si="0">H4*3</f>
        <v>41.379310344827587</v>
      </c>
    </row>
    <row r="5" spans="1:11">
      <c r="A5" s="20" t="s">
        <v>44</v>
      </c>
      <c r="B5" s="21">
        <v>5736.588235294118</v>
      </c>
      <c r="C5" s="22">
        <v>29.878063725490197</v>
      </c>
      <c r="E5" s="23">
        <v>3</v>
      </c>
      <c r="F5" s="23" t="s">
        <v>44</v>
      </c>
      <c r="G5" s="24">
        <v>2600</v>
      </c>
      <c r="H5" s="24">
        <v>14.942528735632184</v>
      </c>
      <c r="I5" s="24">
        <v>22.413793103448278</v>
      </c>
      <c r="J5" s="24">
        <v>29.885057471264368</v>
      </c>
      <c r="K5">
        <f t="shared" si="0"/>
        <v>44.827586206896555</v>
      </c>
    </row>
    <row r="6" spans="1:11">
      <c r="A6" s="20" t="s">
        <v>45</v>
      </c>
      <c r="B6" s="21">
        <v>8240.8981744421908</v>
      </c>
      <c r="C6" s="22">
        <v>42.921344658553075</v>
      </c>
      <c r="E6" s="23">
        <v>4</v>
      </c>
      <c r="F6" s="25" t="s">
        <v>45</v>
      </c>
      <c r="G6" s="26">
        <v>3800</v>
      </c>
      <c r="H6" s="26">
        <v>21.839080459770116</v>
      </c>
      <c r="I6" s="26">
        <v>32.758620689655174</v>
      </c>
      <c r="J6" s="26">
        <v>43.678160919540232</v>
      </c>
      <c r="K6">
        <f t="shared" si="0"/>
        <v>65.517241379310349</v>
      </c>
    </row>
    <row r="7" spans="1:11">
      <c r="A7" s="20" t="s">
        <v>46</v>
      </c>
      <c r="B7" s="21">
        <v>9577.2600405679514</v>
      </c>
      <c r="C7" s="22">
        <v>49.881562711291416</v>
      </c>
      <c r="E7" s="23">
        <v>5</v>
      </c>
      <c r="F7" s="25" t="s">
        <v>46</v>
      </c>
      <c r="G7" s="26">
        <v>4400</v>
      </c>
      <c r="H7" s="26">
        <v>25.287356321839081</v>
      </c>
      <c r="I7" s="26">
        <v>37.931034482758619</v>
      </c>
      <c r="J7" s="26">
        <v>50.574712643678161</v>
      </c>
      <c r="K7">
        <f t="shared" si="0"/>
        <v>75.862068965517238</v>
      </c>
    </row>
    <row r="8" spans="1:11">
      <c r="A8" s="20" t="s">
        <v>47</v>
      </c>
      <c r="B8" s="21">
        <v>10722.555780933062</v>
      </c>
      <c r="C8" s="22">
        <v>55.846644692359696</v>
      </c>
      <c r="E8" s="23">
        <v>6</v>
      </c>
      <c r="F8" s="25" t="s">
        <v>47</v>
      </c>
      <c r="G8" s="26">
        <v>5000</v>
      </c>
      <c r="H8" s="26">
        <v>28.735632183908045</v>
      </c>
      <c r="I8" s="26">
        <v>43.103448275862064</v>
      </c>
      <c r="J8" s="26">
        <v>57.47126436781609</v>
      </c>
      <c r="K8">
        <f t="shared" si="0"/>
        <v>86.206896551724128</v>
      </c>
    </row>
    <row r="9" spans="1:11">
      <c r="A9" s="20" t="s">
        <v>48</v>
      </c>
      <c r="B9" s="21">
        <v>13295.969168357</v>
      </c>
      <c r="C9" s="22">
        <v>69.249839418526037</v>
      </c>
      <c r="E9" s="23">
        <v>7</v>
      </c>
      <c r="F9" s="25" t="s">
        <v>48</v>
      </c>
      <c r="G9" s="26">
        <v>6000</v>
      </c>
      <c r="H9" s="26">
        <v>34.482758620689658</v>
      </c>
      <c r="I9" s="26">
        <v>51.724137931034491</v>
      </c>
      <c r="J9" s="27">
        <v>68.965517241379317</v>
      </c>
      <c r="K9">
        <f t="shared" si="0"/>
        <v>103.44827586206898</v>
      </c>
    </row>
    <row r="10" spans="1:11">
      <c r="A10" s="20" t="s">
        <v>49</v>
      </c>
      <c r="B10" s="21">
        <v>16727.187018255579</v>
      </c>
      <c r="C10" s="22">
        <v>87.120765720081138</v>
      </c>
      <c r="E10" s="23">
        <v>8</v>
      </c>
      <c r="F10" s="25" t="s">
        <v>49</v>
      </c>
      <c r="G10" s="26">
        <v>7700</v>
      </c>
      <c r="H10" s="26">
        <v>44.252873563218394</v>
      </c>
      <c r="I10" s="26">
        <v>66.379310344827587</v>
      </c>
      <c r="J10" s="27">
        <v>88.505747126436788</v>
      </c>
      <c r="K10">
        <f t="shared" si="0"/>
        <v>132.75862068965517</v>
      </c>
    </row>
    <row r="11" spans="1:11">
      <c r="A11" s="20" t="s">
        <v>50</v>
      </c>
      <c r="B11" s="21">
        <v>19943.953752535497</v>
      </c>
      <c r="C11" s="22">
        <v>103.87475912778905</v>
      </c>
      <c r="E11" s="23">
        <v>9</v>
      </c>
      <c r="F11" s="25" t="s">
        <v>50</v>
      </c>
      <c r="G11" s="26">
        <v>9000</v>
      </c>
      <c r="H11" s="26">
        <v>51.724137931034484</v>
      </c>
      <c r="I11" s="26">
        <v>77.58620689655173</v>
      </c>
      <c r="J11" s="27">
        <v>103.44827586206897</v>
      </c>
      <c r="K11">
        <f t="shared" si="0"/>
        <v>155.17241379310346</v>
      </c>
    </row>
    <row r="12" spans="1:11">
      <c r="A12" s="20" t="s">
        <v>51</v>
      </c>
      <c r="B12" s="21">
        <v>22269.022312373225</v>
      </c>
      <c r="C12" s="22">
        <v>115.98449121027721</v>
      </c>
      <c r="E12" s="23">
        <v>10</v>
      </c>
      <c r="F12" s="25" t="s">
        <v>51</v>
      </c>
      <c r="G12" s="26">
        <v>10200</v>
      </c>
      <c r="H12" s="26">
        <v>58.620689655172413</v>
      </c>
      <c r="I12" s="26">
        <v>87.931034482758619</v>
      </c>
      <c r="J12" s="27">
        <v>117.24137931034483</v>
      </c>
      <c r="K12">
        <f t="shared" si="0"/>
        <v>175.86206896551724</v>
      </c>
    </row>
    <row r="13" spans="1:11">
      <c r="A13" s="20" t="s">
        <v>52</v>
      </c>
      <c r="B13" s="21">
        <v>24558.361054766738</v>
      </c>
      <c r="C13" s="22">
        <v>127.90813049357676</v>
      </c>
      <c r="E13" s="23">
        <v>11</v>
      </c>
      <c r="F13" s="23" t="s">
        <v>52</v>
      </c>
      <c r="G13" s="24">
        <v>11300</v>
      </c>
      <c r="H13" s="24">
        <v>64.94252873563218</v>
      </c>
      <c r="I13" s="24">
        <v>97.41379310344827</v>
      </c>
      <c r="J13" s="24">
        <v>129.88505747126436</v>
      </c>
      <c r="K13">
        <f t="shared" si="0"/>
        <v>194.82758620689654</v>
      </c>
    </row>
    <row r="14" spans="1:11">
      <c r="A14" s="20" t="s">
        <v>53</v>
      </c>
      <c r="B14" s="21">
        <v>26431.456389452334</v>
      </c>
      <c r="C14" s="22">
        <v>137.66383536173092</v>
      </c>
      <c r="E14" s="23">
        <v>12</v>
      </c>
      <c r="F14" s="23" t="s">
        <v>53</v>
      </c>
      <c r="G14" s="24">
        <v>12200</v>
      </c>
      <c r="H14" s="24">
        <v>70.114942528735625</v>
      </c>
      <c r="I14" s="24">
        <v>105.17241379310343</v>
      </c>
      <c r="J14" s="24">
        <v>140.22988505747125</v>
      </c>
      <c r="K14">
        <f t="shared" si="0"/>
        <v>210.34482758620686</v>
      </c>
    </row>
  </sheetData>
  <mergeCells count="5">
    <mergeCell ref="A1:A2"/>
    <mergeCell ref="B1:C1"/>
    <mergeCell ref="E1:E2"/>
    <mergeCell ref="F1:F2"/>
    <mergeCell ref="G1:J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6" sqref="F16"/>
    </sheetView>
  </sheetViews>
  <sheetFormatPr defaultRowHeight="17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</vt:lpstr>
      <vt:lpstr>收費標準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2020-10-19T10:08:02Z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9f1244c2-d44b-4434-9b60-4af11ca34989</vt:lpwstr>
  </property>
</Properties>
</file>