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ll\Desktop\jayanth\Business Analytics with Excel\"/>
    </mc:Choice>
  </mc:AlternateContent>
  <xr:revisionPtr revIDLastSave="0" documentId="13_ncr:1_{8D66EA6F-F222-4470-B59D-F01BF4B1EA1B}" xr6:coauthVersionLast="47" xr6:coauthVersionMax="47" xr10:uidLastSave="{00000000-0000-0000-0000-000000000000}"/>
  <bookViews>
    <workbookView xWindow="-108" yWindow="-108" windowWidth="23256" windowHeight="12456" firstSheet="2" activeTab="10" xr2:uid="{1A8F35B2-0F1E-4649-B922-4B8AF34190D1}"/>
  </bookViews>
  <sheets>
    <sheet name="Sheet1" sheetId="1" r:id="rId1"/>
    <sheet name="Sheet7" sheetId="14" r:id="rId2"/>
    <sheet name="Sheet3" sheetId="3" r:id="rId3"/>
    <sheet name="Sheet4" sheetId="4" r:id="rId4"/>
    <sheet name="Sheet6" sheetId="6" r:id="rId5"/>
    <sheet name="Sheet8" sheetId="8" r:id="rId6"/>
    <sheet name="Sheet9" sheetId="9" r:id="rId7"/>
    <sheet name="Sheet10" sheetId="10" r:id="rId8"/>
    <sheet name="Sheet11" sheetId="11" r:id="rId9"/>
    <sheet name="Sheet2" sheetId="12" r:id="rId10"/>
    <sheet name="Sheet5" sheetId="13" r:id="rId11"/>
  </sheets>
  <definedNames>
    <definedName name="_xlnm._FilterDatabase" localSheetId="0" hidden="1">Sheet1!$B$4:$F$4</definedName>
    <definedName name="_xlnm._FilterDatabase" localSheetId="4" hidden="1">Sheet6!$B$4:$E$10</definedName>
    <definedName name="_xlchart.v1.0" hidden="1">Sheet10!$B$6:$B$305</definedName>
    <definedName name="_xlchart.v1.1" hidden="1">Sheet10!$D$6:$D$305</definedName>
    <definedName name="_xlcn.WorksheetConnection_Book1data11" hidden="1">Data1[]</definedName>
    <definedName name="Data">Sheet1!$B$4:$F$304</definedName>
    <definedName name="Slicer_Geography">#N/A</definedName>
    <definedName name="Slicer_Geography1">#N/A</definedName>
    <definedName name="Slicer_Geography2">#N/A</definedName>
    <definedName name="Slicer_Sales_Person">#N/A</definedName>
  </definedNames>
  <calcPr calcId="191029"/>
  <pivotCaches>
    <pivotCache cacheId="0" r:id="rId12"/>
    <pivotCache cacheId="45" r:id="rId13"/>
    <pivotCache cacheId="121" r:id="rId14"/>
  </pivotCaches>
  <extLst>
    <ext xmlns:x14="http://schemas.microsoft.com/office/spreadsheetml/2009/9/main" uri="{876F7934-8845-4945-9796-88D515C7AA90}">
      <x14:pivotCaches>
        <pivotCache cacheId="32"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1" name="data1" connection="WorksheetConnection_Book1!data1"/>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1" i="13" l="1"/>
  <c r="K12" i="13"/>
  <c r="K13" i="13"/>
  <c r="K14" i="13"/>
  <c r="K15" i="13"/>
  <c r="K16" i="13"/>
  <c r="K17" i="13"/>
  <c r="K18" i="13"/>
  <c r="K19" i="13"/>
  <c r="K10" i="13"/>
  <c r="J11" i="13"/>
  <c r="L11" i="13" s="1"/>
  <c r="J12" i="13"/>
  <c r="L12" i="13" s="1"/>
  <c r="J13" i="13"/>
  <c r="L13" i="13" s="1"/>
  <c r="J14" i="13"/>
  <c r="L14" i="13" s="1"/>
  <c r="J15" i="13"/>
  <c r="L15" i="13" s="1"/>
  <c r="J16" i="13"/>
  <c r="L16" i="13" s="1"/>
  <c r="J17" i="13"/>
  <c r="L17" i="13" s="1"/>
  <c r="J18" i="13"/>
  <c r="L18" i="13" s="1"/>
  <c r="J19" i="13"/>
  <c r="L19" i="13" s="1"/>
  <c r="J10" i="13"/>
  <c r="L10" i="13" s="1"/>
  <c r="F15" i="13"/>
  <c r="E15" i="13"/>
  <c r="F14" i="13"/>
  <c r="E14" i="13"/>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5" i="1"/>
  <c r="F12" i="13"/>
  <c r="E12" i="13"/>
  <c r="F9" i="13"/>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D7" i="9"/>
  <c r="D8" i="9"/>
  <c r="D9" i="9"/>
  <c r="D10" i="9"/>
  <c r="D11" i="9"/>
  <c r="D12" i="9"/>
  <c r="D13" i="9"/>
  <c r="D14" i="9"/>
  <c r="D15" i="9"/>
  <c r="D16" i="9"/>
  <c r="D17" i="9"/>
  <c r="D18" i="9"/>
  <c r="D19" i="9"/>
  <c r="D20" i="9"/>
  <c r="D21" i="9"/>
  <c r="D22" i="9"/>
  <c r="D23" i="9"/>
  <c r="D24" i="9"/>
  <c r="D25" i="9"/>
  <c r="D26" i="9"/>
  <c r="D6" i="9"/>
  <c r="K10" i="6"/>
  <c r="J10" i="6"/>
  <c r="K9" i="6"/>
  <c r="J9" i="6"/>
  <c r="K8" i="6"/>
  <c r="J8" i="6"/>
  <c r="K7" i="6"/>
  <c r="J7" i="6"/>
  <c r="K6" i="6"/>
  <c r="J6" i="6"/>
  <c r="K5" i="6"/>
  <c r="J5" i="6"/>
  <c r="E6" i="6"/>
  <c r="E5" i="6"/>
  <c r="E7" i="6"/>
  <c r="E9" i="6"/>
  <c r="E8" i="6"/>
  <c r="C10" i="6"/>
  <c r="D10" i="6" s="1"/>
  <c r="E10" i="6"/>
  <c r="C6" i="6"/>
  <c r="D6" i="6" s="1"/>
  <c r="C5" i="6"/>
  <c r="D5" i="6" s="1"/>
  <c r="C7" i="6"/>
  <c r="D7" i="6" s="1"/>
  <c r="C9" i="6"/>
  <c r="D9" i="6" s="1"/>
  <c r="C8" i="6"/>
  <c r="D8" i="6" s="1"/>
  <c r="D11" i="3"/>
  <c r="D10" i="3"/>
  <c r="C10" i="3"/>
  <c r="D9" i="3"/>
  <c r="D8" i="3"/>
  <c r="D12" i="3" s="1"/>
  <c r="D7" i="3"/>
  <c r="D6" i="3"/>
  <c r="D5" i="3"/>
  <c r="C11" i="3"/>
  <c r="C9" i="3"/>
  <c r="C8" i="3"/>
  <c r="C12" i="3" s="1"/>
  <c r="C5" i="3"/>
  <c r="C6" i="3"/>
  <c r="C7" i="3"/>
  <c r="F13" i="13" l="1"/>
  <c r="E13"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5113F5-B129-4B30-A8E8-D2350985B69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78A119-79FE-472C-9429-1F8D352CCA2B}" name="WorksheetConnection_Book1!data1" type="102" refreshedVersion="7" minRefreshableVersion="5">
    <extLst>
      <ext xmlns:x15="http://schemas.microsoft.com/office/spreadsheetml/2010/11/main" uri="{DE250136-89BD-433C-8126-D09CA5730AF9}">
        <x15:connection id="data1" autoDelete="1">
          <x15:rangePr sourceName="_xlcn.WorksheetConnection_Book1data11"/>
        </x15:connection>
      </ext>
    </extLst>
  </connection>
</connections>
</file>

<file path=xl/sharedStrings.xml><?xml version="1.0" encoding="utf-8"?>
<sst xmlns="http://schemas.openxmlformats.org/spreadsheetml/2006/main" count="2975" uniqueCount="98">
  <si>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</si>
  <si>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</si>
  <si>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</si>
  <si>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</si>
  <si>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</si>
  <si>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</si>
  <si>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</si>
  <si>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</si>
  <si>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</si>
  <si>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</si>
  <si>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</si>
  <si>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</si>
  <si>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</si>
  <si>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</si>
  <si>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</si>
  <si>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</si>
  <si>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</si>
  <si>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</si>
  <si>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</si>
  <si>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</si>
  <si>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</si>
  <si>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</si>
  <si>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</si>
  <si>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</si>
  <si>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</si>
  <si>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</si>
  <si>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</si>
  <si>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</si>
  <si>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</si>
  <si>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</si>
  <si>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</si>
  <si>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</si>
  <si>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</si>
  <si>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</si>
  <si>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</si>
  <si>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</si>
  <si>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</si>
  <si>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</si>
  <si>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</si>
  <si>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</si>
  <si>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</si>
  <si>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</si>
  <si>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</si>
  <si>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Questions</t>
  </si>
  <si>
    <t>Quick statistics</t>
  </si>
  <si>
    <t>Exploratory Data Analysis (EDA) with CF</t>
  </si>
  <si>
    <t>Sales by country (with formulas)</t>
  </si>
  <si>
    <t>Sales by country (with pivots)</t>
  </si>
  <si>
    <t>Top 5 products by $ per unit</t>
  </si>
  <si>
    <t>Are there any anomalies in the data?</t>
  </si>
  <si>
    <t>Best Sales person by country</t>
  </si>
  <si>
    <t>Profits by product (using products table) - See column Y</t>
  </si>
  <si>
    <t>Dynamic country-level Sales Report</t>
  </si>
  <si>
    <t>Which products to discontinue?</t>
  </si>
  <si>
    <t>Sum</t>
  </si>
  <si>
    <t>Questions	
1	Quick statistics
2	Exploratory Data Analysis (EDA) with CF
3	Sales by country (with formulas)
4	Sales by country (with pivots)
5	Top 5 products by $ per unit
6	Are there any anomalies in the data?
7	Best Sales person by country
8	Profits by product (using products table)
9	Dynamic country-level Sales Report
10	Which products to discontinue?</t>
  </si>
  <si>
    <t xml:space="preserve">Avergae </t>
  </si>
  <si>
    <t>Min</t>
  </si>
  <si>
    <t xml:space="preserve">Max </t>
  </si>
  <si>
    <t>Q1</t>
  </si>
  <si>
    <t>Q2</t>
  </si>
  <si>
    <t>Median</t>
  </si>
  <si>
    <t>range</t>
  </si>
  <si>
    <t xml:space="preserve">2.Exploratory Data Analysis (EDA) with CF					</t>
  </si>
  <si>
    <t>Sum of Amount</t>
  </si>
  <si>
    <t>Sum of Units</t>
  </si>
  <si>
    <t>Row Labels</t>
  </si>
  <si>
    <t>Grand Total</t>
  </si>
  <si>
    <t>1.Conitional Formating of Amount and Units</t>
  </si>
  <si>
    <t>2. Colour scales</t>
  </si>
  <si>
    <t>3.Data bars for units</t>
  </si>
  <si>
    <t>4.Top 10 items</t>
  </si>
  <si>
    <t>Top 10 amount</t>
  </si>
  <si>
    <t>5.Duplicate values</t>
  </si>
  <si>
    <t>Country</t>
  </si>
  <si>
    <t>Sales Analysis by country(Using Formulas)</t>
  </si>
  <si>
    <t>Sales Analysis By Country (using pivot tables)</t>
  </si>
  <si>
    <t xml:space="preserve"> </t>
  </si>
  <si>
    <t>Top 5 Products Dollar per unit</t>
  </si>
  <si>
    <t>Sales per unit</t>
  </si>
  <si>
    <t>Are There any Anamolies</t>
  </si>
  <si>
    <t>BestSales Person by coutry</t>
  </si>
  <si>
    <t>cost per units</t>
  </si>
  <si>
    <t>unit cost</t>
  </si>
  <si>
    <t>total cost</t>
  </si>
  <si>
    <t>Total Profit</t>
  </si>
  <si>
    <t>country</t>
  </si>
  <si>
    <t>Quick summary</t>
  </si>
  <si>
    <t>Number of transactions</t>
  </si>
  <si>
    <t>Total</t>
  </si>
  <si>
    <t>Average</t>
  </si>
  <si>
    <t>Sales</t>
  </si>
  <si>
    <t>Cost</t>
  </si>
  <si>
    <t>Profit</t>
  </si>
  <si>
    <t>Quantity</t>
  </si>
  <si>
    <t>By Sales person</t>
  </si>
  <si>
    <t>✅❎</t>
  </si>
  <si>
    <t>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</si>
</sst>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quot;$&quot;#,##0.00_);[Red]\(&quot;$&quot;#,##0.00\)"/>
    <numFmt numFmtId="166" formatCode="\$#,##0_);[Red]\(\$#,##0\)"/>
    <numFmt numFmtId="167" formatCode="[$$-45C]#,##0.00"/>
    <numFmt numFmtId="168" formatCode="\$#,##0.00;\-\$#,##0.00;\$#,##0.00"/>
    <numFmt numFmtId="169" formatCode="\$#,##0;\-\$#,##0;\$#,##0"/>
    <numFmt numFmtId="175" formatCode="[$$-45C]#,##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20"/>
      <color theme="1"/>
      <name val="Calibri"/>
      <family val="2"/>
      <scheme val="minor"/>
    </font>
    <font>
      <sz val="22"/>
      <color theme="1"/>
      <name val="Calibri"/>
      <family val="2"/>
      <scheme val="minor"/>
    </font>
    <font>
      <sz val="22"/>
      <color theme="4" tint="-0.249977111117893"/>
      <name val="Calibri"/>
      <family val="2"/>
      <scheme val="minor"/>
    </font>
    <font>
      <sz val="28"/>
      <color theme="1"/>
      <name val="Calibri"/>
      <family val="2"/>
      <scheme val="minor"/>
    </font>
    <font>
      <sz val="11"/>
      <color theme="2" tint="-0.89999084444715716"/>
      <name val="Calibri"/>
      <family val="2"/>
      <scheme val="minor"/>
    </font>
    <font>
      <sz val="11"/>
      <color rgb="FF000000"/>
      <name val="Calibri"/>
      <family val="2"/>
      <scheme val="minor"/>
    </font>
    <font>
      <b/>
      <sz val="11"/>
      <color rgb="FF000000"/>
      <name val="Calibri"/>
      <family val="2"/>
      <scheme val="minor"/>
    </font>
    <font>
      <sz val="11"/>
      <color rgb="FFBF8F00"/>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0"/>
        <bgColor indexed="64"/>
      </patternFill>
    </fill>
    <fill>
      <patternFill patternType="solid">
        <fgColor theme="3" tint="0.59999389629810485"/>
        <bgColor indexed="64"/>
      </patternFill>
    </fill>
    <fill>
      <patternFill patternType="solid">
        <fgColor theme="0"/>
        <bgColor theme="4" tint="0.79998168889431442"/>
      </patternFill>
    </fill>
    <fill>
      <patternFill patternType="solid">
        <fgColor rgb="FFFFD966"/>
        <bgColor rgb="FF000000"/>
      </patternFill>
    </fill>
    <fill>
      <patternFill patternType="solid">
        <fgColor rgb="FFFFF2CC"/>
        <bgColor rgb="FF000000"/>
      </patternFill>
    </fill>
    <fill>
      <patternFill patternType="solid">
        <fgColor theme="7" tint="0.39997558519241921"/>
        <bgColor indexed="64"/>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indexed="64"/>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rgb="FFBFBFBF"/>
      </top>
      <bottom style="thin">
        <color rgb="FFBFBFBF"/>
      </bottom>
      <diagonal/>
    </border>
    <border>
      <left/>
      <right/>
      <top style="thin">
        <color indexed="64"/>
      </top>
      <bottom/>
      <diagonal/>
    </border>
  </borders>
  <cellStyleXfs count="1">
    <xf numFmtId="0" fontId="0" fillId="0" borderId="0"/>
  </cellStyleXfs>
  <cellXfs count="82">
    <xf numFmtId="0" fontId="0" fillId="0" borderId="0" xfId="0"/>
    <xf numFmtId="0" fontId="0" fillId="0" borderId="0" xfId="0"/>
    <xf numFmtId="164" fontId="0" fillId="0" borderId="0" xfId="0" applyNumberFormat="1"/>
    <xf numFmtId="3" fontId="0" fillId="0" borderId="0" xfId="0" applyNumberFormat="1"/>
    <xf numFmtId="0" fontId="0" fillId="0" borderId="0" xfId="0" applyAlignment="1">
      <alignment horizontal="center"/>
    </xf>
    <xf numFmtId="0" fontId="0" fillId="0" borderId="0" xfId="0" applyAlignment="1">
      <alignment vertical="top"/>
    </xf>
    <xf numFmtId="0" fontId="0" fillId="0" borderId="0" xfId="0" applyAlignment="1">
      <alignment vertical="center"/>
    </xf>
    <xf numFmtId="0" fontId="0" fillId="0" borderId="0" xfId="0" applyBorder="1" applyAlignment="1"/>
    <xf numFmtId="0" fontId="2" fillId="2" borderId="0" xfId="0" applyFont="1" applyFill="1" applyBorder="1" applyAlignment="1">
      <alignment horizontal="left" vertical="center"/>
    </xf>
    <xf numFmtId="0" fontId="0" fillId="2" borderId="0" xfId="0" applyFill="1" applyBorder="1" applyAlignment="1">
      <alignment horizontal="left" vertical="center"/>
    </xf>
    <xf numFmtId="0" fontId="2" fillId="0" borderId="0" xfId="0" applyFont="1" applyBorder="1" applyAlignment="1">
      <alignment horizontal="left" vertical="center"/>
    </xf>
    <xf numFmtId="0" fontId="0" fillId="0" borderId="0" xfId="0" applyBorder="1" applyAlignment="1">
      <alignment horizontal="left" vertical="center"/>
    </xf>
    <xf numFmtId="0" fontId="0" fillId="3" borderId="1" xfId="0" applyFill="1" applyBorder="1"/>
    <xf numFmtId="165" fontId="0" fillId="3" borderId="2" xfId="0" applyNumberFormat="1" applyFill="1" applyBorder="1"/>
    <xf numFmtId="0" fontId="0" fillId="0" borderId="1" xfId="0" applyBorder="1"/>
    <xf numFmtId="165" fontId="0" fillId="0" borderId="2" xfId="0" applyNumberFormat="1" applyBorder="1"/>
    <xf numFmtId="0" fontId="2" fillId="4" borderId="0" xfId="0" applyFont="1" applyFill="1"/>
    <xf numFmtId="0" fontId="2" fillId="4" borderId="0" xfId="0" applyFont="1" applyFill="1" applyAlignment="1">
      <alignment horizontal="right"/>
    </xf>
    <xf numFmtId="0" fontId="0" fillId="0" borderId="0" xfId="0" applyAlignment="1"/>
    <xf numFmtId="0" fontId="0" fillId="0" borderId="4" xfId="0" applyBorder="1"/>
    <xf numFmtId="0" fontId="0" fillId="3" borderId="1" xfId="0" applyFont="1" applyFill="1" applyBorder="1"/>
    <xf numFmtId="0" fontId="0" fillId="3" borderId="3" xfId="0" applyFont="1" applyFill="1" applyBorder="1"/>
    <xf numFmtId="164" fontId="0" fillId="3" borderId="3" xfId="0" applyNumberFormat="1" applyFont="1" applyFill="1" applyBorder="1"/>
    <xf numFmtId="3" fontId="0" fillId="3" borderId="2" xfId="0" applyNumberFormat="1" applyFont="1" applyFill="1" applyBorder="1"/>
    <xf numFmtId="0" fontId="0" fillId="0" borderId="1" xfId="0" applyFont="1" applyBorder="1"/>
    <xf numFmtId="0" fontId="0" fillId="0" borderId="3" xfId="0" applyFont="1" applyBorder="1"/>
    <xf numFmtId="164" fontId="0" fillId="0" borderId="3" xfId="0" applyNumberFormat="1" applyFont="1" applyBorder="1"/>
    <xf numFmtId="3" fontId="0" fillId="0" borderId="2" xfId="0" applyNumberFormat="1" applyFont="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6" borderId="0" xfId="0" applyNumberFormat="1" applyFill="1"/>
    <xf numFmtId="0" fontId="1" fillId="4" borderId="1" xfId="0" applyFont="1" applyFill="1" applyBorder="1"/>
    <xf numFmtId="0" fontId="1" fillId="4" borderId="3" xfId="0" applyFont="1" applyFill="1" applyBorder="1"/>
    <xf numFmtId="0" fontId="1" fillId="4" borderId="3" xfId="0" applyFont="1" applyFill="1" applyBorder="1" applyAlignment="1">
      <alignment horizontal="right"/>
    </xf>
    <xf numFmtId="0" fontId="1" fillId="4" borderId="2" xfId="0" applyFont="1" applyFill="1" applyBorder="1" applyAlignment="1">
      <alignment horizontal="right"/>
    </xf>
    <xf numFmtId="164" fontId="0" fillId="6" borderId="3" xfId="0" applyNumberFormat="1" applyFont="1" applyFill="1" applyBorder="1"/>
    <xf numFmtId="166" fontId="0" fillId="0" borderId="0" xfId="0" applyNumberFormat="1"/>
    <xf numFmtId="4" fontId="0" fillId="0" borderId="0" xfId="0" applyNumberFormat="1"/>
    <xf numFmtId="0" fontId="0" fillId="4" borderId="0" xfId="0" applyFill="1" applyAlignment="1"/>
    <xf numFmtId="0" fontId="0" fillId="4" borderId="0" xfId="0" applyFill="1" applyAlignment="1">
      <alignment horizontal="right"/>
    </xf>
    <xf numFmtId="0" fontId="7" fillId="0" borderId="0" xfId="0" applyFont="1" applyAlignment="1">
      <alignment horizontal="left"/>
    </xf>
    <xf numFmtId="167" fontId="7" fillId="0" borderId="0" xfId="0" applyNumberFormat="1" applyFont="1"/>
    <xf numFmtId="0" fontId="7" fillId="0" borderId="0" xfId="0" applyNumberFormat="1" applyFont="1"/>
    <xf numFmtId="168" fontId="0" fillId="0" borderId="0" xfId="0" applyNumberFormat="1"/>
    <xf numFmtId="0" fontId="0" fillId="8" borderId="0" xfId="0" applyFill="1"/>
    <xf numFmtId="0" fontId="0" fillId="9" borderId="0" xfId="0" applyFill="1"/>
    <xf numFmtId="0" fontId="0" fillId="0" borderId="0" xfId="0" applyAlignment="1">
      <alignment horizontal="left"/>
    </xf>
    <xf numFmtId="0" fontId="0" fillId="0" borderId="6" xfId="0" applyBorder="1"/>
    <xf numFmtId="165" fontId="0" fillId="0" borderId="7" xfId="0" applyNumberFormat="1" applyBorder="1"/>
    <xf numFmtId="0" fontId="0" fillId="0" borderId="0" xfId="0" applyBorder="1" applyAlignment="1">
      <alignment horizontal="left" vertical="center"/>
    </xf>
    <xf numFmtId="0" fontId="0" fillId="0" borderId="0" xfId="0" applyAlignment="1">
      <alignment horizontal="left" vertical="center" wrapText="1"/>
    </xf>
    <xf numFmtId="0" fontId="5" fillId="5" borderId="0" xfId="0" applyFont="1" applyFill="1" applyAlignment="1">
      <alignment horizontal="left"/>
    </xf>
    <xf numFmtId="0" fontId="0" fillId="5" borderId="0" xfId="0" applyFill="1" applyAlignment="1">
      <alignment horizontal="left"/>
    </xf>
    <xf numFmtId="0" fontId="0" fillId="0" borderId="0" xfId="0" applyAlignment="1">
      <alignment horizontal="left"/>
    </xf>
    <xf numFmtId="0" fontId="0" fillId="0" borderId="5" xfId="0" applyBorder="1" applyAlignment="1">
      <alignment horizontal="left" vertical="center"/>
    </xf>
    <xf numFmtId="0" fontId="6" fillId="0" borderId="0" xfId="0" applyFont="1" applyAlignment="1">
      <alignment horizontal="center"/>
    </xf>
    <xf numFmtId="0" fontId="3" fillId="7" borderId="0" xfId="0" applyFont="1" applyFill="1" applyAlignment="1">
      <alignment horizontal="left" vertical="top"/>
    </xf>
    <xf numFmtId="0" fontId="0" fillId="7" borderId="0" xfId="0" applyFill="1" applyAlignment="1">
      <alignment horizontal="left" vertical="top"/>
    </xf>
    <xf numFmtId="0" fontId="3" fillId="7" borderId="0" xfId="0" applyFont="1" applyFill="1" applyAlignment="1">
      <alignment horizontal="left"/>
    </xf>
    <xf numFmtId="0" fontId="4" fillId="7" borderId="0" xfId="0" applyFont="1" applyFill="1" applyAlignment="1">
      <alignment horizontal="left"/>
    </xf>
    <xf numFmtId="0" fontId="3" fillId="4" borderId="0" xfId="0" applyFont="1" applyFill="1" applyAlignment="1">
      <alignment horizontal="left" vertical="center"/>
    </xf>
    <xf numFmtId="0" fontId="4" fillId="10" borderId="0" xfId="0" applyFont="1" applyFill="1" applyAlignment="1"/>
    <xf numFmtId="0" fontId="0" fillId="10" borderId="0" xfId="0" applyFill="1" applyAlignment="1"/>
    <xf numFmtId="169" fontId="0" fillId="0" borderId="0" xfId="0" applyNumberFormat="1"/>
    <xf numFmtId="0" fontId="0" fillId="11" borderId="3" xfId="0" applyFont="1" applyFill="1" applyBorder="1"/>
    <xf numFmtId="0" fontId="0" fillId="9" borderId="3" xfId="0" applyFont="1" applyFill="1" applyBorder="1"/>
    <xf numFmtId="0" fontId="9" fillId="12" borderId="4" xfId="0" applyFont="1" applyFill="1" applyBorder="1"/>
    <xf numFmtId="0" fontId="8" fillId="0" borderId="0" xfId="0" applyFont="1"/>
    <xf numFmtId="0" fontId="8" fillId="0" borderId="8" xfId="0" applyFont="1" applyBorder="1"/>
    <xf numFmtId="0" fontId="9" fillId="13" borderId="0" xfId="0" applyFont="1" applyFill="1" applyAlignment="1">
      <alignment horizontal="right"/>
    </xf>
    <xf numFmtId="0" fontId="8" fillId="0" borderId="8" xfId="0" applyFont="1" applyBorder="1" applyAlignment="1">
      <alignment horizontal="right"/>
    </xf>
    <xf numFmtId="0" fontId="9" fillId="12" borderId="4" xfId="0" applyFont="1" applyFill="1" applyBorder="1"/>
    <xf numFmtId="0" fontId="8" fillId="0" borderId="0" xfId="0" applyFont="1"/>
    <xf numFmtId="0" fontId="8" fillId="0" borderId="9" xfId="0" applyFont="1" applyBorder="1"/>
    <xf numFmtId="175" fontId="0" fillId="0" borderId="0" xfId="0" applyNumberFormat="1"/>
    <xf numFmtId="0" fontId="10" fillId="13" borderId="0" xfId="0" applyFont="1" applyFill="1" applyAlignment="1">
      <alignment horizontal="right"/>
    </xf>
    <xf numFmtId="0" fontId="8" fillId="0" borderId="0" xfId="0" applyFont="1" applyAlignment="1">
      <alignment horizontal="center"/>
    </xf>
    <xf numFmtId="0" fontId="0" fillId="14" borderId="0" xfId="0" applyFill="1"/>
    <xf numFmtId="0" fontId="0" fillId="11" borderId="1" xfId="0" applyFont="1" applyFill="1" applyBorder="1"/>
    <xf numFmtId="0" fontId="0" fillId="9" borderId="1" xfId="0" applyFont="1" applyFill="1" applyBorder="1"/>
  </cellXfs>
  <cellStyles count="1">
    <cellStyle name="Normal" xfId="0" builtinId="0"/>
  </cellStyles>
  <dxfs count="18">
    <dxf>
      <font>
        <color rgb="FF9C0006"/>
      </font>
      <fill>
        <patternFill>
          <bgColor rgb="FFFFC7CE"/>
        </patternFill>
      </fill>
    </dxf>
    <dxf>
      <numFmt numFmtId="164" formatCode="&quot;$&quot;#,##0_);[Red]\(&quot;$&quot;#,##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dxf>
    <dxf>
      <font>
        <color theme="2" tint="-0.89999084444715716"/>
      </font>
    </dxf>
    <dxf>
      <font>
        <color theme="2" tint="-0.89999084444715716"/>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dxf>
    <dxf>
      <numFmt numFmtId="165" formatCode="&quot;$&quot;#,##0.00_);[Red]\(&quot;$&quot;#,##0.00\)"/>
      <border diagonalUp="0" diagonalDown="0">
        <left/>
        <right style="thin">
          <color theme="4" tint="0.39997558519241921"/>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Amount Anlaysis via Geography</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Amount Anlaysis via Geography</a:t>
          </a:r>
        </a:p>
      </cx:txPr>
    </cx:title>
    <cx:plotArea>
      <cx:plotAreaRegion>
        <cx:series layoutId="boxWhisker" uniqueId="{9E443F59-F31F-4A58-BD4E-68356DA53BC9}">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7</xdr:col>
      <xdr:colOff>312420</xdr:colOff>
      <xdr:row>4</xdr:row>
      <xdr:rowOff>15240</xdr:rowOff>
    </xdr:from>
    <xdr:to>
      <xdr:col>9</xdr:col>
      <xdr:colOff>541020</xdr:colOff>
      <xdr:row>17</xdr:row>
      <xdr:rowOff>104775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63BE7248-BE23-4FF6-AC84-EB1A84BF07D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227320" y="746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xdr:colOff>
      <xdr:row>19</xdr:row>
      <xdr:rowOff>160020</xdr:rowOff>
    </xdr:from>
    <xdr:to>
      <xdr:col>9</xdr:col>
      <xdr:colOff>259080</xdr:colOff>
      <xdr:row>33</xdr:row>
      <xdr:rowOff>66675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0BC70057-F6FE-45CD-A72E-99A0F7CC6307}"/>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945380" y="3634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121920</xdr:colOff>
      <xdr:row>8</xdr:row>
      <xdr:rowOff>121920</xdr:rowOff>
    </xdr:from>
    <xdr:to>
      <xdr:col>8</xdr:col>
      <xdr:colOff>121920</xdr:colOff>
      <xdr:row>22</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0B04468-3B47-47B6-B7DF-E102E27F578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602480" y="1729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541020</xdr:colOff>
      <xdr:row>3</xdr:row>
      <xdr:rowOff>167640</xdr:rowOff>
    </xdr:from>
    <xdr:to>
      <xdr:col>14</xdr:col>
      <xdr:colOff>236220</xdr:colOff>
      <xdr:row>18</xdr:row>
      <xdr:rowOff>167640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43D0A95-B63D-4738-AB1D-2039BE6687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41620" y="7162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647700</xdr:colOff>
      <xdr:row>7</xdr:row>
      <xdr:rowOff>121921</xdr:rowOff>
    </xdr:from>
    <xdr:to>
      <xdr:col>6</xdr:col>
      <xdr:colOff>449580</xdr:colOff>
      <xdr:row>14</xdr:row>
      <xdr:rowOff>60960</xdr:rowOff>
    </xdr:to>
    <mc:AlternateContent xmlns:mc="http://schemas.openxmlformats.org/markup-compatibility/2006">
      <mc:Choice xmlns:a14="http://schemas.microsoft.com/office/drawing/2010/main" Requires="a14">
        <xdr:graphicFrame macro="">
          <xdr:nvGraphicFramePr>
            <xdr:cNvPr id="2" name="Geography 2">
              <a:extLst>
                <a:ext uri="{FF2B5EF4-FFF2-40B4-BE49-F238E27FC236}">
                  <a16:creationId xmlns:a16="http://schemas.microsoft.com/office/drawing/2014/main" id="{EA88567B-E69D-42A1-A727-999AFC3D2FCB}"/>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dr:sp macro="" textlink="">
          <xdr:nvSpPr>
            <xdr:cNvPr id="0" name=""/>
            <xdr:cNvSpPr>
              <a:spLocks noTextEdit="1"/>
            </xdr:cNvSpPr>
          </xdr:nvSpPr>
          <xdr:spPr>
            <a:xfrm>
              <a:off x="3276600" y="1402081"/>
              <a:ext cx="182880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662.663575231483" createdVersion="7" refreshedVersion="7" minRefreshableVersion="3" recordCount="300" xr:uid="{21B17293-5B91-48D8-992A-9E8FEE715261}">
  <cacheSource type="worksheet">
    <worksheetSource name="data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3482439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665.612746180559" backgroundQuery="1" createdVersion="7" refreshedVersion="7" minRefreshableVersion="3" recordCount="0" supportSubquery="1" supportAdvancedDrill="1" xr:uid="{AE3EEC01-314A-4E50-9735-4D1112FE038C}">
  <cacheSource type="external" connectionId="1"/>
  <cacheFields count="3">
    <cacheField name="[data1].[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ales per unit]" caption="Sales per unit" numFmtId="0" hierarchy="10" level="32767"/>
    <cacheField name="[data1].[Geography].[Geography]" caption="Geography" numFmtId="0" hierarchy="1" level="1">
      <sharedItems containsSemiMixedTypes="0" containsNonDate="0" containsString="0"/>
    </cacheField>
  </cacheFields>
  <cacheHierarchies count="14">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2" memberValueDatatype="130" unbalanced="0">
      <fieldsUsage count="2">
        <fieldUsage x="-1"/>
        <fieldUsage x="2"/>
      </fieldsUsage>
    </cacheHierarchy>
    <cacheHierarchy uniqueName="[data1].[Product]" caption="Product" attribute="1" defaultMemberUniqueName="[data1].[Product].[All]" allUniqueName="[data1].[Product].[All]" dimensionUniqueName="[data1]" displayFolder="" count="2" memberValueDatatype="130" unbalanced="0">
      <fieldsUsage count="2">
        <fieldUsage x="-1"/>
        <fieldUsage x="0"/>
      </fieldsUsage>
    </cacheHierarchy>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data1].[cost per units]" caption="cost per units" attribute="1" defaultMemberUniqueName="[data1].[cost per units].[All]" allUniqueName="[data1].[cost per units].[All]" dimensionUniqueName="[data1]" displayFolder="" count="0" memberValueDatatype="5" unbalanced="0"/>
    <cacheHierarchy uniqueName="[data1].[total cost]" caption="total cost" attribute="1" defaultMemberUniqueName="[data1].[total cost].[All]" allUniqueName="[data1].[total cost].[All]" dimensionUniqueName="[data1]" displayFolder="" count="0" memberValueDatatype="5" unbalanced="0"/>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1" count="0" oneField="1">
      <fieldsUsage count="1">
        <fieldUsage x="1"/>
      </fieldsUsage>
    </cacheHierarchy>
    <cacheHierarchy uniqueName="[Measures].[Total Profit]" caption="Total Profit" measure="1" displayFolder="" measureGroup="data1" count="0"/>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665.619603935185" backgroundQuery="1" createdVersion="7" refreshedVersion="7" minRefreshableVersion="3" recordCount="0" supportSubquery="1" supportAdvancedDrill="1" xr:uid="{BDBC162A-A4EA-420F-90F6-40507F9DE210}">
  <cacheSource type="external" connectionId="1"/>
  <cacheFields count="3">
    <cacheField name="[data1].[Product].[Product]" caption="Product" numFmtId="0" hierarchy="2" level="1">
      <sharedItems count="20">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1].[Geography].[Geography]" caption="Geography" numFmtId="0" hierarchy="1" level="1">
      <sharedItems containsSemiMixedTypes="0" containsNonDate="0" containsString="0"/>
    </cacheField>
  </cacheFields>
  <cacheHierarchies count="14">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2" memberValueDatatype="130" unbalanced="0">
      <fieldsUsage count="2">
        <fieldUsage x="-1"/>
        <fieldUsage x="2"/>
      </fieldsUsage>
    </cacheHierarchy>
    <cacheHierarchy uniqueName="[data1].[Product]" caption="Product" attribute="1" defaultMemberUniqueName="[data1].[Product].[All]" allUniqueName="[data1].[Product].[All]" dimensionUniqueName="[data1]" displayFolder="" count="2" memberValueDatatype="130" unbalanced="0">
      <fieldsUsage count="2">
        <fieldUsage x="-1"/>
        <fieldUsage x="0"/>
      </fieldsUsage>
    </cacheHierarchy>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data1].[cost per units]" caption="cost per units" attribute="1" defaultMemberUniqueName="[data1].[cost per units].[All]" allUniqueName="[data1].[cost per units].[All]" dimensionUniqueName="[data1]" displayFolder="" count="0" memberValueDatatype="5" unbalanced="0"/>
    <cacheHierarchy uniqueName="[data1].[total cost]" caption="total cost" attribute="1" defaultMemberUniqueName="[data1].[total cost].[All]" allUniqueName="[data1].[total cost].[All]" dimensionUniqueName="[data1]" displayFolder="" count="0" memberValueDatatype="5" unbalanced="0"/>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1"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1" count="0"/>
    <cacheHierarchy uniqueName="[Measures].[Total Profit]" caption="Total Profit" measure="1" displayFolder="" measureGroup="data1" count="0" oneField="1">
      <fieldsUsage count="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4665.612744212965" backgroundQuery="1" createdVersion="3" refreshedVersion="7" minRefreshableVersion="3" recordCount="0" supportSubquery="1" supportAdvancedDrill="1" xr:uid="{B3BC41BE-31A2-4490-AEF6-BD329B522481}">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2" memberValueDatatype="130" unbalanced="0"/>
    <cacheHierarchy uniqueName="[data1].[Product]" caption="Product" attribute="1" defaultMemberUniqueName="[data1].[Product].[All]" allUniqueName="[data1].[Product].[All]" dimensionUniqueName="[data1]" displayFolder="" count="0" memberValueDatatype="130" unbalanced="0"/>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data1].[cost per units]" caption="cost per units" attribute="1" defaultMemberUniqueName="[data1].[cost per units].[All]" allUniqueName="[data1].[cost per units].[All]" dimensionUniqueName="[data1]" displayFolder="" count="0" memberValueDatatype="5" unbalanced="0"/>
    <cacheHierarchy uniqueName="[data1].[total cost]" caption="total cost" attribute="1" defaultMemberUniqueName="[data1].[total cost].[All]" allUniqueName="[data1].[total cost].[All]" dimensionUniqueName="[data1]" displayFolder="" count="0" memberValueDatatype="5" unbalanced="0"/>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1" count="0"/>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9898185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C6E10A-ECB7-42B2-9E98-5F282D917B5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1:G32" firstHeaderRow="0" firstDataRow="1" firstDataCol="1"/>
  <pivotFields count="5">
    <pivotField axis="axisRow" showAll="0">
      <items count="11">
        <item x="7"/>
        <item x="1"/>
        <item x="3"/>
        <item x="5"/>
        <item x="4"/>
        <item x="6"/>
        <item x="8"/>
        <item x="2"/>
        <item x="9"/>
        <item x="0"/>
        <item t="default"/>
      </items>
    </pivotField>
    <pivotField showAll="0">
      <items count="7">
        <item x="4"/>
        <item x="2"/>
        <item x="5"/>
        <item x="0"/>
        <item x="3"/>
        <item x="1"/>
        <item t="default"/>
      </items>
    </pivotField>
    <pivotField showAll="0"/>
    <pivotField dataField="1" numFmtId="164" showAll="0"/>
    <pivotField dataField="1" numFmtId="3"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Amount" fld="3" baseField="0" baseItem="0"/>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75286D-D0FD-4734-8DF7-1FF1716D4286}"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E6:H12" firstHeaderRow="0" firstDataRow="1" firstDataCol="1"/>
  <pivotFields count="5">
    <pivotField showAll="0">
      <items count="11">
        <item x="7"/>
        <item x="1"/>
        <item x="3"/>
        <item x="5"/>
        <item x="4"/>
        <item x="6"/>
        <item x="8"/>
        <item x="2"/>
        <item x="9"/>
        <item x="0"/>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1"/>
            </reference>
          </references>
        </pivotArea>
      </autoSortScope>
    </pivotField>
    <pivotField showAll="0"/>
    <pivotField dataField="1" numFmtId="164" showAll="0"/>
    <pivotField dataField="1" numFmtId="3" showAll="0"/>
  </pivotFields>
  <rowFields count="1">
    <field x="1"/>
  </rowFields>
  <rowItems count="6">
    <i>
      <x v="3"/>
    </i>
    <i>
      <x v="4"/>
    </i>
    <i>
      <x v="2"/>
    </i>
    <i>
      <x/>
    </i>
    <i>
      <x v="1"/>
    </i>
    <i>
      <x v="5"/>
    </i>
  </rowItems>
  <colFields count="1">
    <field x="-2"/>
  </colFields>
  <colItems count="3">
    <i>
      <x/>
    </i>
    <i i="1">
      <x v="1"/>
    </i>
    <i i="2">
      <x v="2"/>
    </i>
  </colItems>
  <dataFields count="3">
    <dataField name="Sum of Units" fld="4" baseField="0" baseItem="0"/>
    <dataField name=" " fld="3" baseField="0" baseItem="0"/>
    <dataField name="Sum of Amount" fld="3" baseField="0" baseItem="0" numFmtId="167"/>
  </dataFields>
  <formats count="2">
    <format dxfId="8">
      <pivotArea collapsedLevelsAreSubtotals="1" fieldPosition="0">
        <references count="1">
          <reference field="1" count="0"/>
        </references>
      </pivotArea>
    </format>
    <format dxfId="7">
      <pivotArea dataOnly="0" labelOnly="1" fieldPosition="0">
        <references count="1">
          <reference field="1"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E43B73-2105-4FE2-8CAC-BB256E8D9A79}" name="PivotTable6" cacheId="4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5:C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13"/>
    </i>
    <i>
      <x v="18"/>
    </i>
    <i>
      <x v="14"/>
    </i>
    <i>
      <x v="8"/>
    </i>
    <i>
      <x v="2"/>
    </i>
    <i>
      <x v="11"/>
    </i>
    <i>
      <x/>
    </i>
    <i>
      <x v="7"/>
    </i>
    <i>
      <x v="9"/>
    </i>
    <i>
      <x v="19"/>
    </i>
    <i>
      <x v="1"/>
    </i>
    <i>
      <x v="16"/>
    </i>
    <i>
      <x v="4"/>
    </i>
    <i>
      <x v="3"/>
    </i>
    <i>
      <x v="12"/>
    </i>
    <i>
      <x v="17"/>
    </i>
    <i>
      <x v="21"/>
    </i>
    <i>
      <x v="5"/>
    </i>
    <i>
      <x v="15"/>
    </i>
    <i>
      <x v="10"/>
    </i>
    <i>
      <x v="20"/>
    </i>
    <i>
      <x v="6"/>
    </i>
    <i t="grand">
      <x/>
    </i>
  </rowItems>
  <colItems count="1">
    <i/>
  </colItems>
  <dataFields count="1">
    <dataField fld="1" subtotal="count" baseField="0" baseItem="0"/>
  </dataFields>
  <pivotHierarchies count="14">
    <pivotHierarchy dragToData="1"/>
    <pivotHierarchy multipleItemSelectionAllowed="1" dragToData="1">
      <members count="1" level="1">
        <member name="[data1].[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8"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15CA7E-A984-407A-A55F-1178D79DF40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4:I17" firstHeaderRow="0"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2">
    <field x="1"/>
    <field x="0"/>
  </rowFields>
  <rowItems count="13">
    <i>
      <x/>
    </i>
    <i r="1">
      <x v="2"/>
    </i>
    <i>
      <x v="1"/>
    </i>
    <i r="1">
      <x v="1"/>
    </i>
    <i>
      <x v="2"/>
    </i>
    <i r="1">
      <x v="1"/>
    </i>
    <i>
      <x v="3"/>
    </i>
    <i r="1">
      <x v="8"/>
    </i>
    <i>
      <x v="4"/>
    </i>
    <i r="1">
      <x v="2"/>
    </i>
    <i>
      <x v="5"/>
    </i>
    <i r="1">
      <x/>
    </i>
    <i t="grand">
      <x/>
    </i>
  </rowItems>
  <colFields count="1">
    <field x="-2"/>
  </colFields>
  <colItems count="2">
    <i>
      <x/>
    </i>
    <i i="1">
      <x v="1"/>
    </i>
  </colItems>
  <dataFields count="2">
    <dataField name="Sum of Amount" fld="3" baseField="0" baseItem="0"/>
    <dataField name="Sum of Units" fld="4"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D4172F-3244-46C4-918D-EE49220EDD9F}"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D17" firstHeaderRow="0"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2">
    <field x="1"/>
    <field x="0"/>
  </rowFields>
  <rowItems count="13">
    <i>
      <x/>
    </i>
    <i r="1">
      <x v="5"/>
    </i>
    <i>
      <x v="1"/>
    </i>
    <i r="1">
      <x v="5"/>
    </i>
    <i>
      <x v="2"/>
    </i>
    <i r="1">
      <x v="5"/>
    </i>
    <i>
      <x v="3"/>
    </i>
    <i r="1">
      <x v="3"/>
    </i>
    <i>
      <x v="4"/>
    </i>
    <i r="1">
      <x/>
    </i>
    <i>
      <x v="5"/>
    </i>
    <i r="1">
      <x v="9"/>
    </i>
    <i t="grand">
      <x/>
    </i>
  </rowItems>
  <colFields count="1">
    <field x="-2"/>
  </colFields>
  <colItems count="2">
    <i>
      <x/>
    </i>
    <i i="1">
      <x v="1"/>
    </i>
  </colItems>
  <dataFields count="2">
    <dataField name="Sum of Amount" fld="3" baseField="0" baseItem="0"/>
    <dataField name="Sum of Units" fld="4"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5EB8EB-DDED-43CA-9F2F-AD44079F7EAB}" name="PivotTable3" cacheId="1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26" firstHeaderRow="1" firstDataRow="1" firstDataCol="1"/>
  <pivotFields count="3">
    <pivotField axis="axisRow" allDrilled="1" subtotalTop="0" showAll="0" sortType="a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1">
    <i>
      <x v="5"/>
    </i>
    <i>
      <x v="12"/>
    </i>
    <i>
      <x v="18"/>
    </i>
    <i>
      <x v="1"/>
    </i>
    <i>
      <x v="14"/>
    </i>
    <i>
      <x v="15"/>
    </i>
    <i>
      <x v="2"/>
    </i>
    <i>
      <x v="17"/>
    </i>
    <i>
      <x v="4"/>
    </i>
    <i>
      <x v="3"/>
    </i>
    <i>
      <x v="7"/>
    </i>
    <i>
      <x v="13"/>
    </i>
    <i>
      <x/>
    </i>
    <i>
      <x v="16"/>
    </i>
    <i>
      <x v="11"/>
    </i>
    <i>
      <x v="10"/>
    </i>
    <i>
      <x v="19"/>
    </i>
    <i>
      <x v="8"/>
    </i>
    <i>
      <x v="9"/>
    </i>
    <i>
      <x v="6"/>
    </i>
    <i t="grand">
      <x/>
    </i>
  </rowItems>
  <colItems count="1">
    <i/>
  </colItems>
  <dataFields count="1">
    <dataField fld="1" subtotal="count" baseField="0" baseItem="0"/>
  </dataFields>
  <pivotHierarchies count="14">
    <pivotHierarchy dragToData="1"/>
    <pivotHierarchy multipleItemSelectionAllowed="1" dragToData="1">
      <members count="1" level="1">
        <member name="[data1].[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14"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AA69137-6FA7-4545-BD10-119FA79A5085}" sourceName="Sales Person">
  <pivotTables>
    <pivotTable tabId="8" name="PivotTable4"/>
  </pivotTables>
  <data>
    <tabular pivotCacheId="348243943">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975E5F4-9EE8-45D9-94B5-CCC5B09FC0E2}" sourceName="Geography">
  <pivotTables>
    <pivotTable tabId="8" name="PivotTable5"/>
  </pivotTables>
  <data>
    <tabular pivotCacheId="348243943">
      <items count="6">
        <i x="4" s="1"/>
        <i x="2" s="1"/>
        <i x="5"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806C84B-03A8-4892-BB95-A2769D275BC9}" sourceName="[data1].[Geography]">
  <pivotTables>
    <pivotTable tabId="9" name="PivotTable6"/>
  </pivotTables>
  <data>
    <olap pivotCacheId="998981851">
      <levels count="2">
        <level uniqueName="[data1].[Geography].[(All)]" sourceCaption="(All)" count="0"/>
        <level uniqueName="[data1].[Geography].[Geography]" sourceCaption="Geography" count="6">
          <ranges>
            <range startItem="0">
              <i n="[data1].[Geography].&amp;[Australia]" c="Australia"/>
              <i n="[data1].[Geography].&amp;[Canada]" c="Canada"/>
              <i n="[data1].[Geography].&amp;[India]" c="India"/>
              <i n="[data1].[Geography].&amp;[New Zealand]" c="New Zealand"/>
              <i n="[data1].[Geography].&amp;[UK]" c="UK"/>
              <i n="[data1].[Geography].&amp;[USA]" c="USA"/>
            </range>
          </ranges>
        </level>
      </levels>
      <selections count="1">
        <selection n="[data1].[Geography].&amp;[USA]"/>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5B71A1B4-F2B9-440B-AD70-255E3D4339A2}" sourceName="[data1].[Geography]">
  <pivotTables>
    <pivotTable tabId="12" name="PivotTable3"/>
  </pivotTables>
  <data>
    <olap pivotCacheId="998981851">
      <levels count="2">
        <level uniqueName="[data1].[Geography].[(All)]" sourceCaption="(All)" count="0"/>
        <level uniqueName="[data1].[Geography].[Geography]" sourceCaption="Geography" count="6">
          <ranges>
            <range startItem="0">
              <i n="[data1].[Geography].&amp;[Australia]" c="Australia"/>
              <i n="[data1].[Geography].&amp;[Canada]" c="Canada"/>
              <i n="[data1].[Geography].&amp;[India]" c="India"/>
              <i n="[data1].[Geography].&amp;[New Zealand]" c="New Zealand"/>
              <i n="[data1].[Geography].&amp;[UK]" c="UK"/>
              <i n="[data1].[Geography].&amp;[USA]" c="USA"/>
            </range>
          </ranges>
        </level>
      </levels>
      <selections count="1">
        <selection n="[data1].[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EF1EE89-5014-406D-823E-F5EFB938C02D}" cache="Slicer_Sales_Person" caption="Sales Person" rowHeight="234950"/>
  <slicer name="Geography" xr10:uid="{D0DAD1C5-0C08-4CA3-AA3E-916B45ABEF3B}" cache="Slicer_Geography" caption="Geograph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A193B6F5-ADF2-48E4-A843-A7E0D011DEFD}" cache="Slicer_Geography1"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2280EF31-C63D-4E46-9D2B-CE11B4CE82BF}" cache="Slicer_Geography2" caption="Geography" columnCount="2" level="1"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899412-7C7B-4F61-B192-A85C8090A9CA}" name="Data1" displayName="Data1" ref="B4:I304" totalsRowShown="0" headerRowDxfId="17">
  <autoFilter ref="B4:I304" xr:uid="{74899412-7C7B-4F61-B192-A85C8090A9CA}"/>
  <tableColumns count="8">
    <tableColumn id="1" xr3:uid="{61E253AC-75E3-4301-B0E6-8FCD42BB21EB}" name="Sales Person"/>
    <tableColumn id="2" xr3:uid="{3769B800-4733-4280-8CAA-DADBF557C5B5}" name="Geography"/>
    <tableColumn id="3" xr3:uid="{566C3641-1F06-46F0-BD4F-9C054F9A5D78}" name="Product"/>
    <tableColumn id="4" xr3:uid="{AFFA89B3-C5B8-481E-8EF4-7319CA09F3D6}" name="Amount" dataDxfId="16"/>
    <tableColumn id="5" xr3:uid="{EB877042-216F-48A7-9C33-D50A8E80BF8E}" name="Units" dataDxfId="15"/>
    <tableColumn id="6" xr3:uid="{73ADB572-BF9D-4CAF-B59E-3E867752C047}" name="cost per units" dataDxfId="3">
      <calculatedColumnFormula>VLOOKUP(Data1[[#This Row],[Product]],products[#All],2,0)</calculatedColumnFormula>
    </tableColumn>
    <tableColumn id="7" xr3:uid="{54681987-390B-4B7E-8AF5-8FEDBF283892}" name="total cost" dataDxfId="2">
      <calculatedColumnFormula>Data1[[#This Row],[cost per units]]*Data1[[#This Row],[Units]]</calculatedColumnFormula>
    </tableColumn>
    <tableColumn id="8" xr3:uid="{9B46D37D-CC76-4630-ABB0-DBA9792837FF}" name="Profit" dataDxfId="1">
      <calculatedColumnFormula>Data1[[#This Row],[Amount]]-Data1[[#This Row],[total cost]]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824C30-FCFD-4DED-B0D8-AB2AD477C605}" name="products" displayName="products" ref="R3:S25" totalsRowShown="0" tableBorderDxfId="14">
  <autoFilter ref="R3:S25" xr:uid="{C5824C30-FCFD-4DED-B0D8-AB2AD477C605}"/>
  <tableColumns count="2">
    <tableColumn id="1" xr3:uid="{386225B7-12D0-43DF-962D-2E3D351430BE}" name="Product" dataDxfId="13"/>
    <tableColumn id="2" xr3:uid="{0A54D6DB-F080-4711-BE6A-C8F3738EB584}" name="unit cos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181446-8B5E-434C-A712-C3B82B0CC716}" name="Data13" displayName="Data13" ref="B3:F303" totalsRowShown="0" headerRowDxfId="11">
  <autoFilter ref="B3:F303" xr:uid="{84181446-8B5E-434C-A712-C3B82B0CC716}"/>
  <sortState xmlns:xlrd2="http://schemas.microsoft.com/office/spreadsheetml/2017/richdata2" ref="B4:F303">
    <sortCondition descending="1" ref="F3:F303"/>
  </sortState>
  <tableColumns count="5">
    <tableColumn id="1" xr3:uid="{CDE68DDB-2F48-4D0B-9B5C-4EE48DED4FF6}" name="Sales Person"/>
    <tableColumn id="2" xr3:uid="{3106D78E-0C69-468B-81E8-1FBB353FB841}" name="Geography"/>
    <tableColumn id="3" xr3:uid="{DAB301B7-D90A-4224-8E4B-38ADB0DFF276}" name="Product"/>
    <tableColumn id="4" xr3:uid="{6A2E174B-120B-41C6-88C0-0DC71C97287F}" name="Amount" dataDxfId="10"/>
    <tableColumn id="5" xr3:uid="{1CB4078E-8BFB-45FD-A970-8559263AB1AB}" name="Unit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7BBCD4-371A-436D-8096-92423ABF7429}" name="Data14" displayName="Data14" ref="A5:E305" totalsRowShown="0" headerRowDxfId="6">
  <tableColumns count="5">
    <tableColumn id="1" xr3:uid="{3C9CC99C-3ADE-4142-AEDB-7F58BC21C5E0}" name="Sales Person"/>
    <tableColumn id="2" xr3:uid="{DED40244-9398-47BC-B1D6-F6AEC394E388}" name="Geography"/>
    <tableColumn id="3" xr3:uid="{E5426B55-8713-46BA-8F63-381A7D9FB8E1}" name="Product"/>
    <tableColumn id="4" xr3:uid="{37DE4EAD-85D4-4942-8687-F6BE1183ABB8}" name="Amount" dataDxfId="5"/>
    <tableColumn id="5" xr3:uid="{2F02CAB1-D1A4-4557-B721-DBB76BDFAEB4}" name="Unit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AEEE-7C66-4BD4-A64A-43E90C8CC89D}">
  <dimension ref="B3:S304"/>
  <sheetViews>
    <sheetView topLeftCell="A277" workbookViewId="0">
      <selection activeCell="B4" sqref="B4:B304"/>
    </sheetView>
  </sheetViews>
  <sheetFormatPr defaultRowHeight="14.4" x14ac:dyDescent="0.3"/>
  <cols>
    <col min="2" max="2" width="15.109375" bestFit="1" customWidth="1"/>
    <col min="3" max="3" width="12.109375" customWidth="1"/>
    <col min="4" max="4" width="20.21875" bestFit="1" customWidth="1"/>
    <col min="5" max="5" width="9.77734375" customWidth="1"/>
    <col min="6" max="6" width="7.6640625" customWidth="1"/>
    <col min="7" max="7" width="11.88671875" customWidth="1"/>
    <col min="10" max="10" width="9.109375" bestFit="1" customWidth="1"/>
    <col min="11" max="11" width="8.88671875" customWidth="1"/>
    <col min="15" max="15" width="15.88671875" customWidth="1"/>
    <col min="18" max="18" width="20.21875" bestFit="1" customWidth="1"/>
    <col min="19" max="19" width="10.109375" customWidth="1"/>
  </cols>
  <sheetData>
    <row r="3" spans="2:19" x14ac:dyDescent="0.3">
      <c r="R3" t="s">
        <v>2</v>
      </c>
      <c r="S3" t="s">
        <v>83</v>
      </c>
    </row>
    <row r="4" spans="2:19" x14ac:dyDescent="0.3">
      <c r="B4" s="16" t="s">
        <v>0</v>
      </c>
      <c r="C4" s="16" t="s">
        <v>1</v>
      </c>
      <c r="D4" s="16" t="s">
        <v>2</v>
      </c>
      <c r="E4" s="17" t="s">
        <v>3</v>
      </c>
      <c r="F4" s="17" t="s">
        <v>4</v>
      </c>
      <c r="G4" s="16" t="s">
        <v>82</v>
      </c>
      <c r="H4" s="16" t="s">
        <v>84</v>
      </c>
      <c r="I4" s="16" t="s">
        <v>93</v>
      </c>
      <c r="J4" s="8" t="s">
        <v>43</v>
      </c>
      <c r="K4" s="9"/>
      <c r="L4" s="8"/>
      <c r="M4" s="9"/>
      <c r="N4" s="8"/>
      <c r="O4" s="9"/>
      <c r="R4" s="12" t="s">
        <v>31</v>
      </c>
      <c r="S4" s="13">
        <v>9.33</v>
      </c>
    </row>
    <row r="5" spans="2:19" x14ac:dyDescent="0.3">
      <c r="B5" s="1" t="s">
        <v>5</v>
      </c>
      <c r="C5" s="1" t="s">
        <v>6</v>
      </c>
      <c r="D5" s="1" t="s">
        <v>7</v>
      </c>
      <c r="E5" s="2">
        <v>1624</v>
      </c>
      <c r="F5" s="3">
        <v>114</v>
      </c>
      <c r="G5">
        <f>VLOOKUP(Data1[[#This Row],[Product]],products[#All],2,0)</f>
        <v>14.49</v>
      </c>
      <c r="H5">
        <f>Data1[[#This Row],[cost per units]]*Data1[[#This Row],[Units]]</f>
        <v>1651.8600000000001</v>
      </c>
      <c r="I5" s="76">
        <f>Data1[[#This Row],[Amount]]-Data1[[#This Row],[total cost]]</f>
        <v>-27.860000000000127</v>
      </c>
      <c r="J5" s="10">
        <v>1</v>
      </c>
      <c r="K5" s="51" t="s">
        <v>44</v>
      </c>
      <c r="L5" s="51"/>
      <c r="M5" s="51"/>
      <c r="N5" s="51"/>
      <c r="O5" s="51"/>
      <c r="R5" s="14" t="s">
        <v>24</v>
      </c>
      <c r="S5" s="15">
        <v>11.7</v>
      </c>
    </row>
    <row r="6" spans="2:19" x14ac:dyDescent="0.3">
      <c r="B6" s="1" t="s">
        <v>8</v>
      </c>
      <c r="C6" s="1" t="s">
        <v>9</v>
      </c>
      <c r="D6" s="1" t="s">
        <v>10</v>
      </c>
      <c r="E6" s="2">
        <v>6706</v>
      </c>
      <c r="F6" s="3">
        <v>459</v>
      </c>
      <c r="G6">
        <f>VLOOKUP(Data1[[#This Row],[Product]],products[#All],2,0)</f>
        <v>8.65</v>
      </c>
      <c r="H6">
        <f>Data1[[#This Row],[cost per units]]*Data1[[#This Row],[Units]]</f>
        <v>3970.3500000000004</v>
      </c>
      <c r="I6" s="76">
        <f>Data1[[#This Row],[Amount]]-Data1[[#This Row],[total cost]]</f>
        <v>2735.6499999999996</v>
      </c>
      <c r="J6" s="10">
        <v>2</v>
      </c>
      <c r="K6" s="51" t="s">
        <v>45</v>
      </c>
      <c r="L6" s="51"/>
      <c r="M6" s="51"/>
      <c r="N6" s="51"/>
      <c r="O6" s="51"/>
      <c r="R6" s="12" t="s">
        <v>12</v>
      </c>
      <c r="S6" s="13">
        <v>11.88</v>
      </c>
    </row>
    <row r="7" spans="2:19" x14ac:dyDescent="0.3">
      <c r="B7" s="1" t="s">
        <v>11</v>
      </c>
      <c r="C7" s="1" t="s">
        <v>9</v>
      </c>
      <c r="D7" s="1" t="s">
        <v>12</v>
      </c>
      <c r="E7" s="2">
        <v>959</v>
      </c>
      <c r="F7" s="3">
        <v>147</v>
      </c>
      <c r="G7">
        <f>VLOOKUP(Data1[[#This Row],[Product]],products[#All],2,0)</f>
        <v>11.88</v>
      </c>
      <c r="H7">
        <f>Data1[[#This Row],[cost per units]]*Data1[[#This Row],[Units]]</f>
        <v>1746.3600000000001</v>
      </c>
      <c r="I7" s="76">
        <f>Data1[[#This Row],[Amount]]-Data1[[#This Row],[total cost]]</f>
        <v>-787.36000000000013</v>
      </c>
      <c r="J7" s="10">
        <v>3</v>
      </c>
      <c r="K7" s="51" t="s">
        <v>46</v>
      </c>
      <c r="L7" s="51"/>
      <c r="M7" s="51"/>
      <c r="N7" s="51"/>
      <c r="O7" s="51"/>
      <c r="R7" s="14" t="s">
        <v>37</v>
      </c>
      <c r="S7" s="15">
        <v>11.73</v>
      </c>
    </row>
    <row r="8" spans="2:19" x14ac:dyDescent="0.3">
      <c r="B8" s="1" t="s">
        <v>13</v>
      </c>
      <c r="C8" s="1" t="s">
        <v>14</v>
      </c>
      <c r="D8" s="1" t="s">
        <v>15</v>
      </c>
      <c r="E8" s="2">
        <v>9632</v>
      </c>
      <c r="F8" s="3">
        <v>288</v>
      </c>
      <c r="G8">
        <f>VLOOKUP(Data1[[#This Row],[Product]],products[#All],2,0)</f>
        <v>6.47</v>
      </c>
      <c r="H8">
        <f>Data1[[#This Row],[cost per units]]*Data1[[#This Row],[Units]]</f>
        <v>1863.36</v>
      </c>
      <c r="I8" s="76">
        <f>Data1[[#This Row],[Amount]]-Data1[[#This Row],[total cost]]</f>
        <v>7768.64</v>
      </c>
      <c r="J8" s="10">
        <v>4</v>
      </c>
      <c r="K8" s="51" t="s">
        <v>47</v>
      </c>
      <c r="L8" s="51"/>
      <c r="M8" s="51"/>
      <c r="N8" s="51"/>
      <c r="O8" s="51"/>
      <c r="R8" s="12" t="s">
        <v>29</v>
      </c>
      <c r="S8" s="13">
        <v>8.7899999999999991</v>
      </c>
    </row>
    <row r="9" spans="2:19" x14ac:dyDescent="0.3">
      <c r="B9" s="1" t="s">
        <v>16</v>
      </c>
      <c r="C9" s="1" t="s">
        <v>17</v>
      </c>
      <c r="D9" s="1" t="s">
        <v>18</v>
      </c>
      <c r="E9" s="2">
        <v>2100</v>
      </c>
      <c r="F9" s="3">
        <v>414</v>
      </c>
      <c r="G9">
        <f>VLOOKUP(Data1[[#This Row],[Product]],products[#All],2,0)</f>
        <v>13.15</v>
      </c>
      <c r="H9">
        <f>Data1[[#This Row],[cost per units]]*Data1[[#This Row],[Units]]</f>
        <v>5444.1</v>
      </c>
      <c r="I9" s="76">
        <f>Data1[[#This Row],[Amount]]-Data1[[#This Row],[total cost]]</f>
        <v>-3344.1000000000004</v>
      </c>
      <c r="J9" s="10">
        <v>5</v>
      </c>
      <c r="K9" s="51" t="s">
        <v>48</v>
      </c>
      <c r="L9" s="51"/>
      <c r="M9" s="51"/>
      <c r="N9" s="51"/>
      <c r="O9" s="51"/>
      <c r="R9" s="14" t="s">
        <v>28</v>
      </c>
      <c r="S9" s="15">
        <v>3.11</v>
      </c>
    </row>
    <row r="10" spans="2:19" x14ac:dyDescent="0.3">
      <c r="B10" s="1" t="s">
        <v>5</v>
      </c>
      <c r="C10" s="1" t="s">
        <v>9</v>
      </c>
      <c r="D10" s="1" t="s">
        <v>19</v>
      </c>
      <c r="E10" s="2">
        <v>8869</v>
      </c>
      <c r="F10" s="3">
        <v>432</v>
      </c>
      <c r="G10">
        <f>VLOOKUP(Data1[[#This Row],[Product]],products[#All],2,0)</f>
        <v>12.37</v>
      </c>
      <c r="H10">
        <f>Data1[[#This Row],[cost per units]]*Data1[[#This Row],[Units]]</f>
        <v>5343.8399999999992</v>
      </c>
      <c r="I10" s="76">
        <f>Data1[[#This Row],[Amount]]-Data1[[#This Row],[total cost]]</f>
        <v>3525.1600000000008</v>
      </c>
      <c r="J10" s="10">
        <v>6</v>
      </c>
      <c r="K10" s="51" t="s">
        <v>49</v>
      </c>
      <c r="L10" s="51"/>
      <c r="M10" s="51"/>
      <c r="N10" s="51"/>
      <c r="O10" s="51"/>
      <c r="R10" s="12" t="s">
        <v>15</v>
      </c>
      <c r="S10" s="13">
        <v>6.47</v>
      </c>
    </row>
    <row r="11" spans="2:19" x14ac:dyDescent="0.3">
      <c r="B11" s="1" t="s">
        <v>16</v>
      </c>
      <c r="C11" s="1" t="s">
        <v>20</v>
      </c>
      <c r="D11" s="1" t="s">
        <v>21</v>
      </c>
      <c r="E11" s="2">
        <v>2681</v>
      </c>
      <c r="F11" s="3">
        <v>54</v>
      </c>
      <c r="G11">
        <f>VLOOKUP(Data1[[#This Row],[Product]],products[#All],2,0)</f>
        <v>5.79</v>
      </c>
      <c r="H11">
        <f>Data1[[#This Row],[cost per units]]*Data1[[#This Row],[Units]]</f>
        <v>312.66000000000003</v>
      </c>
      <c r="I11" s="76">
        <f>Data1[[#This Row],[Amount]]-Data1[[#This Row],[total cost]]</f>
        <v>2368.34</v>
      </c>
      <c r="J11" s="10">
        <v>7</v>
      </c>
      <c r="K11" s="51" t="s">
        <v>50</v>
      </c>
      <c r="L11" s="51"/>
      <c r="M11" s="51"/>
      <c r="N11" s="51"/>
      <c r="O11" s="51"/>
      <c r="R11" s="14" t="s">
        <v>36</v>
      </c>
      <c r="S11" s="15">
        <v>7.64</v>
      </c>
    </row>
    <row r="12" spans="2:19" x14ac:dyDescent="0.3">
      <c r="B12" s="1" t="s">
        <v>8</v>
      </c>
      <c r="C12" s="1" t="s">
        <v>9</v>
      </c>
      <c r="D12" s="1" t="s">
        <v>22</v>
      </c>
      <c r="E12" s="2">
        <v>5012</v>
      </c>
      <c r="F12" s="3">
        <v>210</v>
      </c>
      <c r="G12">
        <f>VLOOKUP(Data1[[#This Row],[Product]],products[#All],2,0)</f>
        <v>9.77</v>
      </c>
      <c r="H12">
        <f>Data1[[#This Row],[cost per units]]*Data1[[#This Row],[Units]]</f>
        <v>2051.6999999999998</v>
      </c>
      <c r="I12" s="76">
        <f>Data1[[#This Row],[Amount]]-Data1[[#This Row],[total cost]]</f>
        <v>2960.3</v>
      </c>
      <c r="J12" s="10">
        <v>8</v>
      </c>
      <c r="K12" s="11" t="s">
        <v>51</v>
      </c>
      <c r="L12" s="11"/>
      <c r="M12" s="11"/>
      <c r="N12" s="11"/>
      <c r="O12" s="11"/>
      <c r="P12" s="7"/>
      <c r="R12" s="12" t="s">
        <v>33</v>
      </c>
      <c r="S12" s="13">
        <v>10.62</v>
      </c>
    </row>
    <row r="13" spans="2:19" x14ac:dyDescent="0.3">
      <c r="B13" s="1" t="s">
        <v>23</v>
      </c>
      <c r="C13" s="1" t="s">
        <v>20</v>
      </c>
      <c r="D13" s="1" t="s">
        <v>24</v>
      </c>
      <c r="E13" s="2">
        <v>1281</v>
      </c>
      <c r="F13" s="3">
        <v>75</v>
      </c>
      <c r="G13">
        <f>VLOOKUP(Data1[[#This Row],[Product]],products[#All],2,0)</f>
        <v>11.7</v>
      </c>
      <c r="H13">
        <f>Data1[[#This Row],[cost per units]]*Data1[[#This Row],[Units]]</f>
        <v>877.5</v>
      </c>
      <c r="I13" s="76">
        <f>Data1[[#This Row],[Amount]]-Data1[[#This Row],[total cost]]</f>
        <v>403.5</v>
      </c>
      <c r="J13" s="10">
        <v>9</v>
      </c>
      <c r="K13" s="51" t="s">
        <v>52</v>
      </c>
      <c r="L13" s="51"/>
      <c r="M13" s="51"/>
      <c r="N13" s="51"/>
      <c r="O13" s="51"/>
      <c r="R13" s="14" t="s">
        <v>41</v>
      </c>
      <c r="S13" s="15">
        <v>9</v>
      </c>
    </row>
    <row r="14" spans="2:19" x14ac:dyDescent="0.3">
      <c r="B14" s="1" t="s">
        <v>25</v>
      </c>
      <c r="C14" s="1" t="s">
        <v>6</v>
      </c>
      <c r="D14" s="1" t="s">
        <v>24</v>
      </c>
      <c r="E14" s="2">
        <v>4991</v>
      </c>
      <c r="F14" s="3">
        <v>12</v>
      </c>
      <c r="G14">
        <f>VLOOKUP(Data1[[#This Row],[Product]],products[#All],2,0)</f>
        <v>11.7</v>
      </c>
      <c r="H14">
        <f>Data1[[#This Row],[cost per units]]*Data1[[#This Row],[Units]]</f>
        <v>140.39999999999998</v>
      </c>
      <c r="I14" s="76">
        <f>Data1[[#This Row],[Amount]]-Data1[[#This Row],[total cost]]</f>
        <v>4850.6000000000004</v>
      </c>
      <c r="J14" s="10">
        <v>10</v>
      </c>
      <c r="K14" s="51" t="s">
        <v>53</v>
      </c>
      <c r="L14" s="51"/>
      <c r="M14" s="51"/>
      <c r="N14" s="51"/>
      <c r="O14" s="51"/>
      <c r="R14" s="12" t="s">
        <v>22</v>
      </c>
      <c r="S14" s="13">
        <v>9.77</v>
      </c>
    </row>
    <row r="15" spans="2:19" x14ac:dyDescent="0.3">
      <c r="B15" s="1" t="s">
        <v>26</v>
      </c>
      <c r="C15" s="1" t="s">
        <v>17</v>
      </c>
      <c r="D15" s="1" t="s">
        <v>18</v>
      </c>
      <c r="E15" s="2">
        <v>1785</v>
      </c>
      <c r="F15" s="3">
        <v>462</v>
      </c>
      <c r="G15">
        <f>VLOOKUP(Data1[[#This Row],[Product]],products[#All],2,0)</f>
        <v>13.15</v>
      </c>
      <c r="H15">
        <f>Data1[[#This Row],[cost per units]]*Data1[[#This Row],[Units]]</f>
        <v>6075.3</v>
      </c>
      <c r="I15" s="76">
        <f>Data1[[#This Row],[Amount]]-Data1[[#This Row],[total cost]]</f>
        <v>-4290.3</v>
      </c>
      <c r="R15" s="14" t="s">
        <v>34</v>
      </c>
      <c r="S15" s="15">
        <v>6.49</v>
      </c>
    </row>
    <row r="16" spans="2:19" x14ac:dyDescent="0.3">
      <c r="B16" s="1" t="s">
        <v>27</v>
      </c>
      <c r="C16" s="1" t="s">
        <v>6</v>
      </c>
      <c r="D16" s="1" t="s">
        <v>28</v>
      </c>
      <c r="E16" s="2">
        <v>3983</v>
      </c>
      <c r="F16" s="3">
        <v>144</v>
      </c>
      <c r="G16">
        <f>VLOOKUP(Data1[[#This Row],[Product]],products[#All],2,0)</f>
        <v>3.11</v>
      </c>
      <c r="H16">
        <f>Data1[[#This Row],[cost per units]]*Data1[[#This Row],[Units]]</f>
        <v>447.84</v>
      </c>
      <c r="I16" s="76">
        <f>Data1[[#This Row],[Amount]]-Data1[[#This Row],[total cost]]</f>
        <v>3535.16</v>
      </c>
      <c r="R16" s="12" t="s">
        <v>38</v>
      </c>
      <c r="S16" s="13">
        <v>4.97</v>
      </c>
    </row>
    <row r="17" spans="2:19" ht="14.4" customHeight="1" x14ac:dyDescent="0.3">
      <c r="B17" s="1" t="s">
        <v>11</v>
      </c>
      <c r="C17" s="1" t="s">
        <v>20</v>
      </c>
      <c r="D17" s="1" t="s">
        <v>29</v>
      </c>
      <c r="E17" s="2">
        <v>2646</v>
      </c>
      <c r="F17" s="3">
        <v>120</v>
      </c>
      <c r="G17">
        <f>VLOOKUP(Data1[[#This Row],[Product]],products[#All],2,0)</f>
        <v>8.7899999999999991</v>
      </c>
      <c r="H17">
        <f>Data1[[#This Row],[cost per units]]*Data1[[#This Row],[Units]]</f>
        <v>1054.8</v>
      </c>
      <c r="I17" s="76">
        <f>Data1[[#This Row],[Amount]]-Data1[[#This Row],[total cost]]</f>
        <v>1591.2</v>
      </c>
      <c r="J17" s="52" t="s">
        <v>55</v>
      </c>
      <c r="K17" s="52"/>
      <c r="L17" s="52"/>
      <c r="M17" s="52"/>
      <c r="N17" s="52"/>
      <c r="O17" s="52"/>
      <c r="R17" s="14" t="s">
        <v>18</v>
      </c>
      <c r="S17" s="15">
        <v>13.15</v>
      </c>
    </row>
    <row r="18" spans="2:19" x14ac:dyDescent="0.3">
      <c r="B18" s="1" t="s">
        <v>26</v>
      </c>
      <c r="C18" s="1" t="s">
        <v>30</v>
      </c>
      <c r="D18" s="1" t="s">
        <v>31</v>
      </c>
      <c r="E18" s="2">
        <v>252</v>
      </c>
      <c r="F18" s="3">
        <v>54</v>
      </c>
      <c r="G18">
        <f>VLOOKUP(Data1[[#This Row],[Product]],products[#All],2,0)</f>
        <v>9.33</v>
      </c>
      <c r="H18">
        <f>Data1[[#This Row],[cost per units]]*Data1[[#This Row],[Units]]</f>
        <v>503.82</v>
      </c>
      <c r="I18" s="76">
        <f>Data1[[#This Row],[Amount]]-Data1[[#This Row],[total cost]]</f>
        <v>-251.82</v>
      </c>
      <c r="J18" s="52"/>
      <c r="K18" s="52"/>
      <c r="L18" s="52"/>
      <c r="M18" s="52"/>
      <c r="N18" s="52"/>
      <c r="O18" s="52"/>
      <c r="R18" s="12" t="s">
        <v>42</v>
      </c>
      <c r="S18" s="13">
        <v>5.6</v>
      </c>
    </row>
    <row r="19" spans="2:19" x14ac:dyDescent="0.3">
      <c r="B19" s="1" t="s">
        <v>27</v>
      </c>
      <c r="C19" s="1" t="s">
        <v>9</v>
      </c>
      <c r="D19" s="1" t="s">
        <v>18</v>
      </c>
      <c r="E19" s="2">
        <v>2464</v>
      </c>
      <c r="F19" s="3">
        <v>234</v>
      </c>
      <c r="G19">
        <f>VLOOKUP(Data1[[#This Row],[Product]],products[#All],2,0)</f>
        <v>13.15</v>
      </c>
      <c r="H19">
        <f>Data1[[#This Row],[cost per units]]*Data1[[#This Row],[Units]]</f>
        <v>3077.1</v>
      </c>
      <c r="I19" s="76">
        <f>Data1[[#This Row],[Amount]]-Data1[[#This Row],[total cost]]</f>
        <v>-613.09999999999991</v>
      </c>
      <c r="J19" s="52"/>
      <c r="K19" s="52"/>
      <c r="L19" s="52"/>
      <c r="M19" s="52"/>
      <c r="N19" s="52"/>
      <c r="O19" s="52"/>
      <c r="R19" s="14" t="s">
        <v>39</v>
      </c>
      <c r="S19" s="15">
        <v>16.73</v>
      </c>
    </row>
    <row r="20" spans="2:19" x14ac:dyDescent="0.3">
      <c r="B20" s="1" t="s">
        <v>27</v>
      </c>
      <c r="C20" s="1" t="s">
        <v>9</v>
      </c>
      <c r="D20" s="1" t="s">
        <v>32</v>
      </c>
      <c r="E20" s="2">
        <v>2114</v>
      </c>
      <c r="F20" s="3">
        <v>66</v>
      </c>
      <c r="G20">
        <f>VLOOKUP(Data1[[#This Row],[Product]],products[#All],2,0)</f>
        <v>7.16</v>
      </c>
      <c r="H20">
        <f>Data1[[#This Row],[cost per units]]*Data1[[#This Row],[Units]]</f>
        <v>472.56</v>
      </c>
      <c r="I20" s="76">
        <f>Data1[[#This Row],[Amount]]-Data1[[#This Row],[total cost]]</f>
        <v>1641.44</v>
      </c>
      <c r="J20" s="52"/>
      <c r="K20" s="52"/>
      <c r="L20" s="52"/>
      <c r="M20" s="52"/>
      <c r="N20" s="52"/>
      <c r="O20" s="52"/>
      <c r="R20" s="12" t="s">
        <v>40</v>
      </c>
      <c r="S20" s="13">
        <v>10.38</v>
      </c>
    </row>
    <row r="21" spans="2:19" x14ac:dyDescent="0.3">
      <c r="B21" s="1" t="s">
        <v>16</v>
      </c>
      <c r="C21" s="1" t="s">
        <v>6</v>
      </c>
      <c r="D21" s="1" t="s">
        <v>21</v>
      </c>
      <c r="E21" s="2">
        <v>7693</v>
      </c>
      <c r="F21" s="3">
        <v>87</v>
      </c>
      <c r="G21">
        <f>VLOOKUP(Data1[[#This Row],[Product]],products[#All],2,0)</f>
        <v>5.79</v>
      </c>
      <c r="H21">
        <f>Data1[[#This Row],[cost per units]]*Data1[[#This Row],[Units]]</f>
        <v>503.73</v>
      </c>
      <c r="I21" s="76">
        <f>Data1[[#This Row],[Amount]]-Data1[[#This Row],[total cost]]</f>
        <v>7189.27</v>
      </c>
      <c r="J21" s="52"/>
      <c r="K21" s="52"/>
      <c r="L21" s="52"/>
      <c r="M21" s="52"/>
      <c r="N21" s="52"/>
      <c r="O21" s="52"/>
      <c r="R21" s="14" t="s">
        <v>32</v>
      </c>
      <c r="S21" s="15">
        <v>7.16</v>
      </c>
    </row>
    <row r="22" spans="2:19" x14ac:dyDescent="0.3">
      <c r="B22" s="1" t="s">
        <v>25</v>
      </c>
      <c r="C22" s="1" t="s">
        <v>30</v>
      </c>
      <c r="D22" s="1" t="s">
        <v>33</v>
      </c>
      <c r="E22" s="2">
        <v>15610</v>
      </c>
      <c r="F22" s="3">
        <v>339</v>
      </c>
      <c r="G22">
        <f>VLOOKUP(Data1[[#This Row],[Product]],products[#All],2,0)</f>
        <v>10.62</v>
      </c>
      <c r="H22">
        <f>Data1[[#This Row],[cost per units]]*Data1[[#This Row],[Units]]</f>
        <v>3600.18</v>
      </c>
      <c r="I22" s="76">
        <f>Data1[[#This Row],[Amount]]-Data1[[#This Row],[total cost]]</f>
        <v>12009.82</v>
      </c>
      <c r="J22" s="52"/>
      <c r="K22" s="52"/>
      <c r="L22" s="52"/>
      <c r="M22" s="52"/>
      <c r="N22" s="52"/>
      <c r="O22" s="52"/>
      <c r="R22" s="12" t="s">
        <v>7</v>
      </c>
      <c r="S22" s="13">
        <v>14.49</v>
      </c>
    </row>
    <row r="23" spans="2:19" x14ac:dyDescent="0.3">
      <c r="B23" s="1" t="s">
        <v>13</v>
      </c>
      <c r="C23" s="1" t="s">
        <v>30</v>
      </c>
      <c r="D23" s="1" t="s">
        <v>22</v>
      </c>
      <c r="E23" s="2">
        <v>336</v>
      </c>
      <c r="F23" s="3">
        <v>144</v>
      </c>
      <c r="G23">
        <f>VLOOKUP(Data1[[#This Row],[Product]],products[#All],2,0)</f>
        <v>9.77</v>
      </c>
      <c r="H23">
        <f>Data1[[#This Row],[cost per units]]*Data1[[#This Row],[Units]]</f>
        <v>1406.8799999999999</v>
      </c>
      <c r="I23" s="76">
        <f>Data1[[#This Row],[Amount]]-Data1[[#This Row],[total cost]]</f>
        <v>-1070.8799999999999</v>
      </c>
      <c r="J23" s="52"/>
      <c r="K23" s="52"/>
      <c r="L23" s="52"/>
      <c r="M23" s="52"/>
      <c r="N23" s="52"/>
      <c r="O23" s="52"/>
      <c r="R23" s="14" t="s">
        <v>21</v>
      </c>
      <c r="S23" s="15">
        <v>5.79</v>
      </c>
    </row>
    <row r="24" spans="2:19" x14ac:dyDescent="0.3">
      <c r="B24" s="1" t="s">
        <v>26</v>
      </c>
      <c r="C24" s="1" t="s">
        <v>17</v>
      </c>
      <c r="D24" s="1" t="s">
        <v>33</v>
      </c>
      <c r="E24" s="2">
        <v>9443</v>
      </c>
      <c r="F24" s="3">
        <v>162</v>
      </c>
      <c r="G24">
        <f>VLOOKUP(Data1[[#This Row],[Product]],products[#All],2,0)</f>
        <v>10.62</v>
      </c>
      <c r="H24">
        <f>Data1[[#This Row],[cost per units]]*Data1[[#This Row],[Units]]</f>
        <v>1720.4399999999998</v>
      </c>
      <c r="I24" s="76">
        <f>Data1[[#This Row],[Amount]]-Data1[[#This Row],[total cost]]</f>
        <v>7722.56</v>
      </c>
      <c r="J24" s="52"/>
      <c r="K24" s="52"/>
      <c r="L24" s="52"/>
      <c r="M24" s="52"/>
      <c r="N24" s="52"/>
      <c r="O24" s="52"/>
      <c r="R24" s="12" t="s">
        <v>10</v>
      </c>
      <c r="S24" s="13">
        <v>8.65</v>
      </c>
    </row>
    <row r="25" spans="2:19" x14ac:dyDescent="0.3">
      <c r="B25" s="1" t="s">
        <v>11</v>
      </c>
      <c r="C25" s="1" t="s">
        <v>30</v>
      </c>
      <c r="D25" s="1" t="s">
        <v>34</v>
      </c>
      <c r="E25" s="2">
        <v>8155</v>
      </c>
      <c r="F25" s="3">
        <v>90</v>
      </c>
      <c r="G25">
        <f>VLOOKUP(Data1[[#This Row],[Product]],products[#All],2,0)</f>
        <v>6.49</v>
      </c>
      <c r="H25">
        <f>Data1[[#This Row],[cost per units]]*Data1[[#This Row],[Units]]</f>
        <v>584.1</v>
      </c>
      <c r="I25" s="76">
        <f>Data1[[#This Row],[Amount]]-Data1[[#This Row],[total cost]]</f>
        <v>7570.9</v>
      </c>
      <c r="J25" s="52"/>
      <c r="K25" s="52"/>
      <c r="L25" s="52"/>
      <c r="M25" s="52"/>
      <c r="N25" s="52"/>
      <c r="O25" s="52"/>
      <c r="R25" s="49" t="s">
        <v>19</v>
      </c>
      <c r="S25" s="50">
        <v>12.37</v>
      </c>
    </row>
    <row r="26" spans="2:19" x14ac:dyDescent="0.3">
      <c r="B26" s="1" t="s">
        <v>8</v>
      </c>
      <c r="C26" s="1" t="s">
        <v>20</v>
      </c>
      <c r="D26" s="1" t="s">
        <v>34</v>
      </c>
      <c r="E26" s="2">
        <v>1701</v>
      </c>
      <c r="F26" s="3">
        <v>234</v>
      </c>
      <c r="G26">
        <f>VLOOKUP(Data1[[#This Row],[Product]],products[#All],2,0)</f>
        <v>6.49</v>
      </c>
      <c r="H26">
        <f>Data1[[#This Row],[cost per units]]*Data1[[#This Row],[Units]]</f>
        <v>1518.66</v>
      </c>
      <c r="I26" s="76">
        <f>Data1[[#This Row],[Amount]]-Data1[[#This Row],[total cost]]</f>
        <v>182.33999999999992</v>
      </c>
      <c r="J26" s="52"/>
      <c r="K26" s="52"/>
      <c r="L26" s="52"/>
      <c r="M26" s="52"/>
      <c r="N26" s="52"/>
      <c r="O26" s="52"/>
    </row>
    <row r="27" spans="2:19" x14ac:dyDescent="0.3">
      <c r="B27" s="1" t="s">
        <v>35</v>
      </c>
      <c r="C27" s="1" t="s">
        <v>20</v>
      </c>
      <c r="D27" s="1" t="s">
        <v>22</v>
      </c>
      <c r="E27" s="2">
        <v>2205</v>
      </c>
      <c r="F27" s="3">
        <v>141</v>
      </c>
      <c r="G27">
        <f>VLOOKUP(Data1[[#This Row],[Product]],products[#All],2,0)</f>
        <v>9.77</v>
      </c>
      <c r="H27">
        <f>Data1[[#This Row],[cost per units]]*Data1[[#This Row],[Units]]</f>
        <v>1377.57</v>
      </c>
      <c r="I27" s="76">
        <f>Data1[[#This Row],[Amount]]-Data1[[#This Row],[total cost]]</f>
        <v>827.43000000000006</v>
      </c>
      <c r="J27" s="52"/>
      <c r="K27" s="52"/>
      <c r="L27" s="52"/>
      <c r="M27" s="52"/>
      <c r="N27" s="52"/>
      <c r="O27" s="52"/>
    </row>
    <row r="28" spans="2:19" x14ac:dyDescent="0.3">
      <c r="B28" s="1" t="s">
        <v>8</v>
      </c>
      <c r="C28" s="1" t="s">
        <v>6</v>
      </c>
      <c r="D28" s="1" t="s">
        <v>36</v>
      </c>
      <c r="E28" s="2">
        <v>1771</v>
      </c>
      <c r="F28" s="3">
        <v>204</v>
      </c>
      <c r="G28">
        <f>VLOOKUP(Data1[[#This Row],[Product]],products[#All],2,0)</f>
        <v>7.64</v>
      </c>
      <c r="H28">
        <f>Data1[[#This Row],[cost per units]]*Data1[[#This Row],[Units]]</f>
        <v>1558.56</v>
      </c>
      <c r="I28" s="76">
        <f>Data1[[#This Row],[Amount]]-Data1[[#This Row],[total cost]]</f>
        <v>212.44000000000005</v>
      </c>
    </row>
    <row r="29" spans="2:19" x14ac:dyDescent="0.3">
      <c r="B29" s="1" t="s">
        <v>13</v>
      </c>
      <c r="C29" s="1" t="s">
        <v>9</v>
      </c>
      <c r="D29" s="1" t="s">
        <v>37</v>
      </c>
      <c r="E29" s="2">
        <v>2114</v>
      </c>
      <c r="F29" s="3">
        <v>186</v>
      </c>
      <c r="G29">
        <f>VLOOKUP(Data1[[#This Row],[Product]],products[#All],2,0)</f>
        <v>11.73</v>
      </c>
      <c r="H29">
        <f>Data1[[#This Row],[cost per units]]*Data1[[#This Row],[Units]]</f>
        <v>2181.7800000000002</v>
      </c>
      <c r="I29" s="76">
        <f>Data1[[#This Row],[Amount]]-Data1[[#This Row],[total cost]]</f>
        <v>-67.7800000000002</v>
      </c>
    </row>
    <row r="30" spans="2:19" x14ac:dyDescent="0.3">
      <c r="B30" s="1" t="s">
        <v>13</v>
      </c>
      <c r="C30" s="1" t="s">
        <v>14</v>
      </c>
      <c r="D30" s="1" t="s">
        <v>31</v>
      </c>
      <c r="E30" s="2">
        <v>10311</v>
      </c>
      <c r="F30" s="3">
        <v>231</v>
      </c>
      <c r="G30">
        <f>VLOOKUP(Data1[[#This Row],[Product]],products[#All],2,0)</f>
        <v>9.33</v>
      </c>
      <c r="H30">
        <f>Data1[[#This Row],[cost per units]]*Data1[[#This Row],[Units]]</f>
        <v>2155.23</v>
      </c>
      <c r="I30" s="76">
        <f>Data1[[#This Row],[Amount]]-Data1[[#This Row],[total cost]]</f>
        <v>8155.77</v>
      </c>
    </row>
    <row r="31" spans="2:19" x14ac:dyDescent="0.3">
      <c r="B31" s="1" t="s">
        <v>27</v>
      </c>
      <c r="C31" s="1" t="s">
        <v>17</v>
      </c>
      <c r="D31" s="1" t="s">
        <v>29</v>
      </c>
      <c r="E31" s="2">
        <v>21</v>
      </c>
      <c r="F31" s="3">
        <v>168</v>
      </c>
      <c r="G31">
        <f>VLOOKUP(Data1[[#This Row],[Product]],products[#All],2,0)</f>
        <v>8.7899999999999991</v>
      </c>
      <c r="H31">
        <f>Data1[[#This Row],[cost per units]]*Data1[[#This Row],[Units]]</f>
        <v>1476.7199999999998</v>
      </c>
      <c r="I31" s="76">
        <f>Data1[[#This Row],[Amount]]-Data1[[#This Row],[total cost]]</f>
        <v>-1455.7199999999998</v>
      </c>
    </row>
    <row r="32" spans="2:19" x14ac:dyDescent="0.3">
      <c r="B32" s="1" t="s">
        <v>35</v>
      </c>
      <c r="C32" s="1" t="s">
        <v>9</v>
      </c>
      <c r="D32" s="1" t="s">
        <v>33</v>
      </c>
      <c r="E32" s="2">
        <v>1974</v>
      </c>
      <c r="F32" s="3">
        <v>195</v>
      </c>
      <c r="G32">
        <f>VLOOKUP(Data1[[#This Row],[Product]],products[#All],2,0)</f>
        <v>10.62</v>
      </c>
      <c r="H32">
        <f>Data1[[#This Row],[cost per units]]*Data1[[#This Row],[Units]]</f>
        <v>2070.8999999999996</v>
      </c>
      <c r="I32" s="76">
        <f>Data1[[#This Row],[Amount]]-Data1[[#This Row],[total cost]]</f>
        <v>-96.899999999999636</v>
      </c>
    </row>
    <row r="33" spans="2:9" x14ac:dyDescent="0.3">
      <c r="B33" s="1" t="s">
        <v>25</v>
      </c>
      <c r="C33" s="1" t="s">
        <v>14</v>
      </c>
      <c r="D33" s="1" t="s">
        <v>34</v>
      </c>
      <c r="E33" s="2">
        <v>6314</v>
      </c>
      <c r="F33" s="3">
        <v>15</v>
      </c>
      <c r="G33">
        <f>VLOOKUP(Data1[[#This Row],[Product]],products[#All],2,0)</f>
        <v>6.49</v>
      </c>
      <c r="H33">
        <f>Data1[[#This Row],[cost per units]]*Data1[[#This Row],[Units]]</f>
        <v>97.350000000000009</v>
      </c>
      <c r="I33" s="76">
        <f>Data1[[#This Row],[Amount]]-Data1[[#This Row],[total cost]]</f>
        <v>6216.65</v>
      </c>
    </row>
    <row r="34" spans="2:9" x14ac:dyDescent="0.3">
      <c r="B34" s="1" t="s">
        <v>35</v>
      </c>
      <c r="C34" s="1" t="s">
        <v>6</v>
      </c>
      <c r="D34" s="1" t="s">
        <v>34</v>
      </c>
      <c r="E34" s="2">
        <v>4683</v>
      </c>
      <c r="F34" s="3">
        <v>30</v>
      </c>
      <c r="G34">
        <f>VLOOKUP(Data1[[#This Row],[Product]],products[#All],2,0)</f>
        <v>6.49</v>
      </c>
      <c r="H34">
        <f>Data1[[#This Row],[cost per units]]*Data1[[#This Row],[Units]]</f>
        <v>194.70000000000002</v>
      </c>
      <c r="I34" s="76">
        <f>Data1[[#This Row],[Amount]]-Data1[[#This Row],[total cost]]</f>
        <v>4488.3</v>
      </c>
    </row>
    <row r="35" spans="2:9" x14ac:dyDescent="0.3">
      <c r="B35" s="1" t="s">
        <v>13</v>
      </c>
      <c r="C35" s="1" t="s">
        <v>6</v>
      </c>
      <c r="D35" s="1" t="s">
        <v>38</v>
      </c>
      <c r="E35" s="2">
        <v>6398</v>
      </c>
      <c r="F35" s="3">
        <v>102</v>
      </c>
      <c r="G35">
        <f>VLOOKUP(Data1[[#This Row],[Product]],products[#All],2,0)</f>
        <v>4.97</v>
      </c>
      <c r="H35">
        <f>Data1[[#This Row],[cost per units]]*Data1[[#This Row],[Units]]</f>
        <v>506.94</v>
      </c>
      <c r="I35" s="76">
        <f>Data1[[#This Row],[Amount]]-Data1[[#This Row],[total cost]]</f>
        <v>5891.06</v>
      </c>
    </row>
    <row r="36" spans="2:9" x14ac:dyDescent="0.3">
      <c r="B36" s="1" t="s">
        <v>26</v>
      </c>
      <c r="C36" s="1" t="s">
        <v>9</v>
      </c>
      <c r="D36" s="1" t="s">
        <v>36</v>
      </c>
      <c r="E36" s="2">
        <v>553</v>
      </c>
      <c r="F36" s="3">
        <v>15</v>
      </c>
      <c r="G36">
        <f>VLOOKUP(Data1[[#This Row],[Product]],products[#All],2,0)</f>
        <v>7.64</v>
      </c>
      <c r="H36">
        <f>Data1[[#This Row],[cost per units]]*Data1[[#This Row],[Units]]</f>
        <v>114.6</v>
      </c>
      <c r="I36" s="76">
        <f>Data1[[#This Row],[Amount]]-Data1[[#This Row],[total cost]]</f>
        <v>438.4</v>
      </c>
    </row>
    <row r="37" spans="2:9" x14ac:dyDescent="0.3">
      <c r="B37" s="1" t="s">
        <v>8</v>
      </c>
      <c r="C37" s="1" t="s">
        <v>17</v>
      </c>
      <c r="D37" s="1" t="s">
        <v>7</v>
      </c>
      <c r="E37" s="2">
        <v>7021</v>
      </c>
      <c r="F37" s="3">
        <v>183</v>
      </c>
      <c r="G37">
        <f>VLOOKUP(Data1[[#This Row],[Product]],products[#All],2,0)</f>
        <v>14.49</v>
      </c>
      <c r="H37">
        <f>Data1[[#This Row],[cost per units]]*Data1[[#This Row],[Units]]</f>
        <v>2651.67</v>
      </c>
      <c r="I37" s="76">
        <f>Data1[[#This Row],[Amount]]-Data1[[#This Row],[total cost]]</f>
        <v>4369.33</v>
      </c>
    </row>
    <row r="38" spans="2:9" x14ac:dyDescent="0.3">
      <c r="B38" s="1" t="s">
        <v>5</v>
      </c>
      <c r="C38" s="1" t="s">
        <v>17</v>
      </c>
      <c r="D38" s="1" t="s">
        <v>22</v>
      </c>
      <c r="E38" s="2">
        <v>5817</v>
      </c>
      <c r="F38" s="3">
        <v>12</v>
      </c>
      <c r="G38">
        <f>VLOOKUP(Data1[[#This Row],[Product]],products[#All],2,0)</f>
        <v>9.77</v>
      </c>
      <c r="H38">
        <f>Data1[[#This Row],[cost per units]]*Data1[[#This Row],[Units]]</f>
        <v>117.24</v>
      </c>
      <c r="I38" s="76">
        <f>Data1[[#This Row],[Amount]]-Data1[[#This Row],[total cost]]</f>
        <v>5699.76</v>
      </c>
    </row>
    <row r="39" spans="2:9" x14ac:dyDescent="0.3">
      <c r="B39" s="1" t="s">
        <v>13</v>
      </c>
      <c r="C39" s="1" t="s">
        <v>17</v>
      </c>
      <c r="D39" s="1" t="s">
        <v>24</v>
      </c>
      <c r="E39" s="2">
        <v>3976</v>
      </c>
      <c r="F39" s="3">
        <v>72</v>
      </c>
      <c r="G39">
        <f>VLOOKUP(Data1[[#This Row],[Product]],products[#All],2,0)</f>
        <v>11.7</v>
      </c>
      <c r="H39">
        <f>Data1[[#This Row],[cost per units]]*Data1[[#This Row],[Units]]</f>
        <v>842.4</v>
      </c>
      <c r="I39" s="76">
        <f>Data1[[#This Row],[Amount]]-Data1[[#This Row],[total cost]]</f>
        <v>3133.6</v>
      </c>
    </row>
    <row r="40" spans="2:9" x14ac:dyDescent="0.3">
      <c r="B40" s="1" t="s">
        <v>16</v>
      </c>
      <c r="C40" s="1" t="s">
        <v>20</v>
      </c>
      <c r="D40" s="1" t="s">
        <v>39</v>
      </c>
      <c r="E40" s="2">
        <v>1134</v>
      </c>
      <c r="F40" s="3">
        <v>282</v>
      </c>
      <c r="G40">
        <f>VLOOKUP(Data1[[#This Row],[Product]],products[#All],2,0)</f>
        <v>16.73</v>
      </c>
      <c r="H40">
        <f>Data1[[#This Row],[cost per units]]*Data1[[#This Row],[Units]]</f>
        <v>4717.8599999999997</v>
      </c>
      <c r="I40" s="76">
        <f>Data1[[#This Row],[Amount]]-Data1[[#This Row],[total cost]]</f>
        <v>-3583.8599999999997</v>
      </c>
    </row>
    <row r="41" spans="2:9" x14ac:dyDescent="0.3">
      <c r="B41" s="1" t="s">
        <v>26</v>
      </c>
      <c r="C41" s="1" t="s">
        <v>17</v>
      </c>
      <c r="D41" s="1" t="s">
        <v>40</v>
      </c>
      <c r="E41" s="2">
        <v>6027</v>
      </c>
      <c r="F41" s="3">
        <v>144</v>
      </c>
      <c r="G41">
        <f>VLOOKUP(Data1[[#This Row],[Product]],products[#All],2,0)</f>
        <v>10.38</v>
      </c>
      <c r="H41">
        <f>Data1[[#This Row],[cost per units]]*Data1[[#This Row],[Units]]</f>
        <v>1494.72</v>
      </c>
      <c r="I41" s="76">
        <f>Data1[[#This Row],[Amount]]-Data1[[#This Row],[total cost]]</f>
        <v>4532.28</v>
      </c>
    </row>
    <row r="42" spans="2:9" x14ac:dyDescent="0.3">
      <c r="B42" s="1" t="s">
        <v>16</v>
      </c>
      <c r="C42" s="1" t="s">
        <v>6</v>
      </c>
      <c r="D42" s="1" t="s">
        <v>29</v>
      </c>
      <c r="E42" s="2">
        <v>1904</v>
      </c>
      <c r="F42" s="3">
        <v>405</v>
      </c>
      <c r="G42">
        <f>VLOOKUP(Data1[[#This Row],[Product]],products[#All],2,0)</f>
        <v>8.7899999999999991</v>
      </c>
      <c r="H42">
        <f>Data1[[#This Row],[cost per units]]*Data1[[#This Row],[Units]]</f>
        <v>3559.95</v>
      </c>
      <c r="I42" s="76">
        <f>Data1[[#This Row],[Amount]]-Data1[[#This Row],[total cost]]</f>
        <v>-1655.9499999999998</v>
      </c>
    </row>
    <row r="43" spans="2:9" x14ac:dyDescent="0.3">
      <c r="B43" s="1" t="s">
        <v>23</v>
      </c>
      <c r="C43" s="1" t="s">
        <v>30</v>
      </c>
      <c r="D43" s="1" t="s">
        <v>10</v>
      </c>
      <c r="E43" s="2">
        <v>3262</v>
      </c>
      <c r="F43" s="3">
        <v>75</v>
      </c>
      <c r="G43">
        <f>VLOOKUP(Data1[[#This Row],[Product]],products[#All],2,0)</f>
        <v>8.65</v>
      </c>
      <c r="H43">
        <f>Data1[[#This Row],[cost per units]]*Data1[[#This Row],[Units]]</f>
        <v>648.75</v>
      </c>
      <c r="I43" s="76">
        <f>Data1[[#This Row],[Amount]]-Data1[[#This Row],[total cost]]</f>
        <v>2613.25</v>
      </c>
    </row>
    <row r="44" spans="2:9" x14ac:dyDescent="0.3">
      <c r="B44" s="1" t="s">
        <v>5</v>
      </c>
      <c r="C44" s="1" t="s">
        <v>30</v>
      </c>
      <c r="D44" s="1" t="s">
        <v>39</v>
      </c>
      <c r="E44" s="2">
        <v>2289</v>
      </c>
      <c r="F44" s="3">
        <v>135</v>
      </c>
      <c r="G44">
        <f>VLOOKUP(Data1[[#This Row],[Product]],products[#All],2,0)</f>
        <v>16.73</v>
      </c>
      <c r="H44">
        <f>Data1[[#This Row],[cost per units]]*Data1[[#This Row],[Units]]</f>
        <v>2258.5500000000002</v>
      </c>
      <c r="I44" s="76">
        <f>Data1[[#This Row],[Amount]]-Data1[[#This Row],[total cost]]</f>
        <v>30.449999999999818</v>
      </c>
    </row>
    <row r="45" spans="2:9" x14ac:dyDescent="0.3">
      <c r="B45" s="1" t="s">
        <v>25</v>
      </c>
      <c r="C45" s="1" t="s">
        <v>30</v>
      </c>
      <c r="D45" s="1" t="s">
        <v>39</v>
      </c>
      <c r="E45" s="2">
        <v>6986</v>
      </c>
      <c r="F45" s="3">
        <v>21</v>
      </c>
      <c r="G45">
        <f>VLOOKUP(Data1[[#This Row],[Product]],products[#All],2,0)</f>
        <v>16.73</v>
      </c>
      <c r="H45">
        <f>Data1[[#This Row],[cost per units]]*Data1[[#This Row],[Units]]</f>
        <v>351.33</v>
      </c>
      <c r="I45" s="76">
        <f>Data1[[#This Row],[Amount]]-Data1[[#This Row],[total cost]]</f>
        <v>6634.67</v>
      </c>
    </row>
    <row r="46" spans="2:9" x14ac:dyDescent="0.3">
      <c r="B46" s="1" t="s">
        <v>26</v>
      </c>
      <c r="C46" s="1" t="s">
        <v>20</v>
      </c>
      <c r="D46" s="1" t="s">
        <v>34</v>
      </c>
      <c r="E46" s="2">
        <v>4417</v>
      </c>
      <c r="F46" s="3">
        <v>153</v>
      </c>
      <c r="G46">
        <f>VLOOKUP(Data1[[#This Row],[Product]],products[#All],2,0)</f>
        <v>6.49</v>
      </c>
      <c r="H46">
        <f>Data1[[#This Row],[cost per units]]*Data1[[#This Row],[Units]]</f>
        <v>992.97</v>
      </c>
      <c r="I46" s="76">
        <f>Data1[[#This Row],[Amount]]-Data1[[#This Row],[total cost]]</f>
        <v>3424.0299999999997</v>
      </c>
    </row>
    <row r="47" spans="2:9" x14ac:dyDescent="0.3">
      <c r="B47" s="1" t="s">
        <v>16</v>
      </c>
      <c r="C47" s="1" t="s">
        <v>30</v>
      </c>
      <c r="D47" s="1" t="s">
        <v>37</v>
      </c>
      <c r="E47" s="2">
        <v>1442</v>
      </c>
      <c r="F47" s="3">
        <v>15</v>
      </c>
      <c r="G47">
        <f>VLOOKUP(Data1[[#This Row],[Product]],products[#All],2,0)</f>
        <v>11.73</v>
      </c>
      <c r="H47">
        <f>Data1[[#This Row],[cost per units]]*Data1[[#This Row],[Units]]</f>
        <v>175.95000000000002</v>
      </c>
      <c r="I47" s="76">
        <f>Data1[[#This Row],[Amount]]-Data1[[#This Row],[total cost]]</f>
        <v>1266.05</v>
      </c>
    </row>
    <row r="48" spans="2:9" x14ac:dyDescent="0.3">
      <c r="B48" s="1" t="s">
        <v>27</v>
      </c>
      <c r="C48" s="1" t="s">
        <v>9</v>
      </c>
      <c r="D48" s="1" t="s">
        <v>24</v>
      </c>
      <c r="E48" s="2">
        <v>2415</v>
      </c>
      <c r="F48" s="3">
        <v>255</v>
      </c>
      <c r="G48">
        <f>VLOOKUP(Data1[[#This Row],[Product]],products[#All],2,0)</f>
        <v>11.7</v>
      </c>
      <c r="H48">
        <f>Data1[[#This Row],[cost per units]]*Data1[[#This Row],[Units]]</f>
        <v>2983.5</v>
      </c>
      <c r="I48" s="76">
        <f>Data1[[#This Row],[Amount]]-Data1[[#This Row],[total cost]]</f>
        <v>-568.5</v>
      </c>
    </row>
    <row r="49" spans="2:9" x14ac:dyDescent="0.3">
      <c r="B49" s="1" t="s">
        <v>26</v>
      </c>
      <c r="C49" s="1" t="s">
        <v>6</v>
      </c>
      <c r="D49" s="1" t="s">
        <v>36</v>
      </c>
      <c r="E49" s="2">
        <v>238</v>
      </c>
      <c r="F49" s="3">
        <v>18</v>
      </c>
      <c r="G49">
        <f>VLOOKUP(Data1[[#This Row],[Product]],products[#All],2,0)</f>
        <v>7.64</v>
      </c>
      <c r="H49">
        <f>Data1[[#This Row],[cost per units]]*Data1[[#This Row],[Units]]</f>
        <v>137.51999999999998</v>
      </c>
      <c r="I49" s="76">
        <f>Data1[[#This Row],[Amount]]-Data1[[#This Row],[total cost]]</f>
        <v>100.48000000000002</v>
      </c>
    </row>
    <row r="50" spans="2:9" x14ac:dyDescent="0.3">
      <c r="B50" s="1" t="s">
        <v>16</v>
      </c>
      <c r="C50" s="1" t="s">
        <v>6</v>
      </c>
      <c r="D50" s="1" t="s">
        <v>34</v>
      </c>
      <c r="E50" s="2">
        <v>4949</v>
      </c>
      <c r="F50" s="3">
        <v>189</v>
      </c>
      <c r="G50">
        <f>VLOOKUP(Data1[[#This Row],[Product]],products[#All],2,0)</f>
        <v>6.49</v>
      </c>
      <c r="H50">
        <f>Data1[[#This Row],[cost per units]]*Data1[[#This Row],[Units]]</f>
        <v>1226.6100000000001</v>
      </c>
      <c r="I50" s="76">
        <f>Data1[[#This Row],[Amount]]-Data1[[#This Row],[total cost]]</f>
        <v>3722.39</v>
      </c>
    </row>
    <row r="51" spans="2:9" x14ac:dyDescent="0.3">
      <c r="B51" s="1" t="s">
        <v>25</v>
      </c>
      <c r="C51" s="1" t="s">
        <v>20</v>
      </c>
      <c r="D51" s="1" t="s">
        <v>10</v>
      </c>
      <c r="E51" s="2">
        <v>5075</v>
      </c>
      <c r="F51" s="3">
        <v>21</v>
      </c>
      <c r="G51">
        <f>VLOOKUP(Data1[[#This Row],[Product]],products[#All],2,0)</f>
        <v>8.65</v>
      </c>
      <c r="H51">
        <f>Data1[[#This Row],[cost per units]]*Data1[[#This Row],[Units]]</f>
        <v>181.65</v>
      </c>
      <c r="I51" s="76">
        <f>Data1[[#This Row],[Amount]]-Data1[[#This Row],[total cost]]</f>
        <v>4893.3500000000004</v>
      </c>
    </row>
    <row r="52" spans="2:9" x14ac:dyDescent="0.3">
      <c r="B52" s="1" t="s">
        <v>27</v>
      </c>
      <c r="C52" s="1" t="s">
        <v>14</v>
      </c>
      <c r="D52" s="1" t="s">
        <v>29</v>
      </c>
      <c r="E52" s="2">
        <v>9198</v>
      </c>
      <c r="F52" s="3">
        <v>36</v>
      </c>
      <c r="G52">
        <f>VLOOKUP(Data1[[#This Row],[Product]],products[#All],2,0)</f>
        <v>8.7899999999999991</v>
      </c>
      <c r="H52">
        <f>Data1[[#This Row],[cost per units]]*Data1[[#This Row],[Units]]</f>
        <v>316.43999999999994</v>
      </c>
      <c r="I52" s="76">
        <f>Data1[[#This Row],[Amount]]-Data1[[#This Row],[total cost]]</f>
        <v>8881.56</v>
      </c>
    </row>
    <row r="53" spans="2:9" x14ac:dyDescent="0.3">
      <c r="B53" s="1" t="s">
        <v>16</v>
      </c>
      <c r="C53" s="1" t="s">
        <v>30</v>
      </c>
      <c r="D53" s="1" t="s">
        <v>32</v>
      </c>
      <c r="E53" s="2">
        <v>3339</v>
      </c>
      <c r="F53" s="3">
        <v>75</v>
      </c>
      <c r="G53">
        <f>VLOOKUP(Data1[[#This Row],[Product]],products[#All],2,0)</f>
        <v>7.16</v>
      </c>
      <c r="H53">
        <f>Data1[[#This Row],[cost per units]]*Data1[[#This Row],[Units]]</f>
        <v>537</v>
      </c>
      <c r="I53" s="76">
        <f>Data1[[#This Row],[Amount]]-Data1[[#This Row],[total cost]]</f>
        <v>2802</v>
      </c>
    </row>
    <row r="54" spans="2:9" x14ac:dyDescent="0.3">
      <c r="B54" s="1" t="s">
        <v>5</v>
      </c>
      <c r="C54" s="1" t="s">
        <v>30</v>
      </c>
      <c r="D54" s="1" t="s">
        <v>28</v>
      </c>
      <c r="E54" s="2">
        <v>5019</v>
      </c>
      <c r="F54" s="3">
        <v>156</v>
      </c>
      <c r="G54">
        <f>VLOOKUP(Data1[[#This Row],[Product]],products[#All],2,0)</f>
        <v>3.11</v>
      </c>
      <c r="H54">
        <f>Data1[[#This Row],[cost per units]]*Data1[[#This Row],[Units]]</f>
        <v>485.15999999999997</v>
      </c>
      <c r="I54" s="76">
        <f>Data1[[#This Row],[Amount]]-Data1[[#This Row],[total cost]]</f>
        <v>4533.84</v>
      </c>
    </row>
    <row r="55" spans="2:9" x14ac:dyDescent="0.3">
      <c r="B55" s="1" t="s">
        <v>25</v>
      </c>
      <c r="C55" s="1" t="s">
        <v>14</v>
      </c>
      <c r="D55" s="1" t="s">
        <v>29</v>
      </c>
      <c r="E55" s="2">
        <v>16184</v>
      </c>
      <c r="F55" s="3">
        <v>39</v>
      </c>
      <c r="G55">
        <f>VLOOKUP(Data1[[#This Row],[Product]],products[#All],2,0)</f>
        <v>8.7899999999999991</v>
      </c>
      <c r="H55">
        <f>Data1[[#This Row],[cost per units]]*Data1[[#This Row],[Units]]</f>
        <v>342.80999999999995</v>
      </c>
      <c r="I55" s="76">
        <f>Data1[[#This Row],[Amount]]-Data1[[#This Row],[total cost]]</f>
        <v>15841.19</v>
      </c>
    </row>
    <row r="56" spans="2:9" x14ac:dyDescent="0.3">
      <c r="B56" s="1" t="s">
        <v>16</v>
      </c>
      <c r="C56" s="1" t="s">
        <v>14</v>
      </c>
      <c r="D56" s="1" t="s">
        <v>41</v>
      </c>
      <c r="E56" s="2">
        <v>497</v>
      </c>
      <c r="F56" s="3">
        <v>63</v>
      </c>
      <c r="G56">
        <f>VLOOKUP(Data1[[#This Row],[Product]],products[#All],2,0)</f>
        <v>9</v>
      </c>
      <c r="H56">
        <f>Data1[[#This Row],[cost per units]]*Data1[[#This Row],[Units]]</f>
        <v>567</v>
      </c>
      <c r="I56" s="76">
        <f>Data1[[#This Row],[Amount]]-Data1[[#This Row],[total cost]]</f>
        <v>-70</v>
      </c>
    </row>
    <row r="57" spans="2:9" x14ac:dyDescent="0.3">
      <c r="B57" s="1" t="s">
        <v>26</v>
      </c>
      <c r="C57" s="1" t="s">
        <v>14</v>
      </c>
      <c r="D57" s="1" t="s">
        <v>32</v>
      </c>
      <c r="E57" s="2">
        <v>8211</v>
      </c>
      <c r="F57" s="3">
        <v>75</v>
      </c>
      <c r="G57">
        <f>VLOOKUP(Data1[[#This Row],[Product]],products[#All],2,0)</f>
        <v>7.16</v>
      </c>
      <c r="H57">
        <f>Data1[[#This Row],[cost per units]]*Data1[[#This Row],[Units]]</f>
        <v>537</v>
      </c>
      <c r="I57" s="76">
        <f>Data1[[#This Row],[Amount]]-Data1[[#This Row],[total cost]]</f>
        <v>7674</v>
      </c>
    </row>
    <row r="58" spans="2:9" x14ac:dyDescent="0.3">
      <c r="B58" s="1" t="s">
        <v>26</v>
      </c>
      <c r="C58" s="1" t="s">
        <v>20</v>
      </c>
      <c r="D58" s="1" t="s">
        <v>40</v>
      </c>
      <c r="E58" s="2">
        <v>6580</v>
      </c>
      <c r="F58" s="3">
        <v>183</v>
      </c>
      <c r="G58">
        <f>VLOOKUP(Data1[[#This Row],[Product]],products[#All],2,0)</f>
        <v>10.38</v>
      </c>
      <c r="H58">
        <f>Data1[[#This Row],[cost per units]]*Data1[[#This Row],[Units]]</f>
        <v>1899.5400000000002</v>
      </c>
      <c r="I58" s="76">
        <f>Data1[[#This Row],[Amount]]-Data1[[#This Row],[total cost]]</f>
        <v>4680.46</v>
      </c>
    </row>
    <row r="59" spans="2:9" x14ac:dyDescent="0.3">
      <c r="B59" s="1" t="s">
        <v>13</v>
      </c>
      <c r="C59" s="1" t="s">
        <v>9</v>
      </c>
      <c r="D59" s="1" t="s">
        <v>31</v>
      </c>
      <c r="E59" s="2">
        <v>4760</v>
      </c>
      <c r="F59" s="3">
        <v>69</v>
      </c>
      <c r="G59">
        <f>VLOOKUP(Data1[[#This Row],[Product]],products[#All],2,0)</f>
        <v>9.33</v>
      </c>
      <c r="H59">
        <f>Data1[[#This Row],[cost per units]]*Data1[[#This Row],[Units]]</f>
        <v>643.77</v>
      </c>
      <c r="I59" s="76">
        <f>Data1[[#This Row],[Amount]]-Data1[[#This Row],[total cost]]</f>
        <v>4116.2299999999996</v>
      </c>
    </row>
    <row r="60" spans="2:9" x14ac:dyDescent="0.3">
      <c r="B60" s="1" t="s">
        <v>5</v>
      </c>
      <c r="C60" s="1" t="s">
        <v>14</v>
      </c>
      <c r="D60" s="1" t="s">
        <v>18</v>
      </c>
      <c r="E60" s="2">
        <v>5439</v>
      </c>
      <c r="F60" s="3">
        <v>30</v>
      </c>
      <c r="G60">
        <f>VLOOKUP(Data1[[#This Row],[Product]],products[#All],2,0)</f>
        <v>13.15</v>
      </c>
      <c r="H60">
        <f>Data1[[#This Row],[cost per units]]*Data1[[#This Row],[Units]]</f>
        <v>394.5</v>
      </c>
      <c r="I60" s="76">
        <f>Data1[[#This Row],[Amount]]-Data1[[#This Row],[total cost]]</f>
        <v>5044.5</v>
      </c>
    </row>
    <row r="61" spans="2:9" x14ac:dyDescent="0.3">
      <c r="B61" s="1" t="s">
        <v>13</v>
      </c>
      <c r="C61" s="1" t="s">
        <v>30</v>
      </c>
      <c r="D61" s="1" t="s">
        <v>28</v>
      </c>
      <c r="E61" s="2">
        <v>1463</v>
      </c>
      <c r="F61" s="3">
        <v>39</v>
      </c>
      <c r="G61">
        <f>VLOOKUP(Data1[[#This Row],[Product]],products[#All],2,0)</f>
        <v>3.11</v>
      </c>
      <c r="H61">
        <f>Data1[[#This Row],[cost per units]]*Data1[[#This Row],[Units]]</f>
        <v>121.28999999999999</v>
      </c>
      <c r="I61" s="76">
        <f>Data1[[#This Row],[Amount]]-Data1[[#This Row],[total cost]]</f>
        <v>1341.71</v>
      </c>
    </row>
    <row r="62" spans="2:9" x14ac:dyDescent="0.3">
      <c r="B62" s="1" t="s">
        <v>27</v>
      </c>
      <c r="C62" s="1" t="s">
        <v>30</v>
      </c>
      <c r="D62" s="1" t="s">
        <v>10</v>
      </c>
      <c r="E62" s="2">
        <v>7777</v>
      </c>
      <c r="F62" s="3">
        <v>504</v>
      </c>
      <c r="G62">
        <f>VLOOKUP(Data1[[#This Row],[Product]],products[#All],2,0)</f>
        <v>8.65</v>
      </c>
      <c r="H62">
        <f>Data1[[#This Row],[cost per units]]*Data1[[#This Row],[Units]]</f>
        <v>4359.6000000000004</v>
      </c>
      <c r="I62" s="76">
        <f>Data1[[#This Row],[Amount]]-Data1[[#This Row],[total cost]]</f>
        <v>3417.3999999999996</v>
      </c>
    </row>
    <row r="63" spans="2:9" x14ac:dyDescent="0.3">
      <c r="B63" s="1" t="s">
        <v>11</v>
      </c>
      <c r="C63" s="1" t="s">
        <v>6</v>
      </c>
      <c r="D63" s="1" t="s">
        <v>32</v>
      </c>
      <c r="E63" s="2">
        <v>1085</v>
      </c>
      <c r="F63" s="3">
        <v>273</v>
      </c>
      <c r="G63">
        <f>VLOOKUP(Data1[[#This Row],[Product]],products[#All],2,0)</f>
        <v>7.16</v>
      </c>
      <c r="H63">
        <f>Data1[[#This Row],[cost per units]]*Data1[[#This Row],[Units]]</f>
        <v>1954.68</v>
      </c>
      <c r="I63" s="76">
        <f>Data1[[#This Row],[Amount]]-Data1[[#This Row],[total cost]]</f>
        <v>-869.68000000000006</v>
      </c>
    </row>
    <row r="64" spans="2:9" x14ac:dyDescent="0.3">
      <c r="B64" s="1" t="s">
        <v>25</v>
      </c>
      <c r="C64" s="1" t="s">
        <v>6</v>
      </c>
      <c r="D64" s="1" t="s">
        <v>21</v>
      </c>
      <c r="E64" s="2">
        <v>182</v>
      </c>
      <c r="F64" s="3">
        <v>48</v>
      </c>
      <c r="G64">
        <f>VLOOKUP(Data1[[#This Row],[Product]],products[#All],2,0)</f>
        <v>5.79</v>
      </c>
      <c r="H64">
        <f>Data1[[#This Row],[cost per units]]*Data1[[#This Row],[Units]]</f>
        <v>277.92</v>
      </c>
      <c r="I64" s="76">
        <f>Data1[[#This Row],[Amount]]-Data1[[#This Row],[total cost]]</f>
        <v>-95.920000000000016</v>
      </c>
    </row>
    <row r="65" spans="2:9" x14ac:dyDescent="0.3">
      <c r="B65" s="1" t="s">
        <v>16</v>
      </c>
      <c r="C65" s="1" t="s">
        <v>30</v>
      </c>
      <c r="D65" s="1" t="s">
        <v>39</v>
      </c>
      <c r="E65" s="2">
        <v>4242</v>
      </c>
      <c r="F65" s="3">
        <v>207</v>
      </c>
      <c r="G65">
        <f>VLOOKUP(Data1[[#This Row],[Product]],products[#All],2,0)</f>
        <v>16.73</v>
      </c>
      <c r="H65">
        <f>Data1[[#This Row],[cost per units]]*Data1[[#This Row],[Units]]</f>
        <v>3463.11</v>
      </c>
      <c r="I65" s="76">
        <f>Data1[[#This Row],[Amount]]-Data1[[#This Row],[total cost]]</f>
        <v>778.88999999999987</v>
      </c>
    </row>
    <row r="66" spans="2:9" x14ac:dyDescent="0.3">
      <c r="B66" s="1" t="s">
        <v>16</v>
      </c>
      <c r="C66" s="1" t="s">
        <v>14</v>
      </c>
      <c r="D66" s="1" t="s">
        <v>10</v>
      </c>
      <c r="E66" s="2">
        <v>6118</v>
      </c>
      <c r="F66" s="3">
        <v>9</v>
      </c>
      <c r="G66">
        <f>VLOOKUP(Data1[[#This Row],[Product]],products[#All],2,0)</f>
        <v>8.65</v>
      </c>
      <c r="H66">
        <f>Data1[[#This Row],[cost per units]]*Data1[[#This Row],[Units]]</f>
        <v>77.850000000000009</v>
      </c>
      <c r="I66" s="76">
        <f>Data1[[#This Row],[Amount]]-Data1[[#This Row],[total cost]]</f>
        <v>6040.15</v>
      </c>
    </row>
    <row r="67" spans="2:9" x14ac:dyDescent="0.3">
      <c r="B67" s="1" t="s">
        <v>35</v>
      </c>
      <c r="C67" s="1" t="s">
        <v>14</v>
      </c>
      <c r="D67" s="1" t="s">
        <v>34</v>
      </c>
      <c r="E67" s="2">
        <v>2317</v>
      </c>
      <c r="F67" s="3">
        <v>261</v>
      </c>
      <c r="G67">
        <f>VLOOKUP(Data1[[#This Row],[Product]],products[#All],2,0)</f>
        <v>6.49</v>
      </c>
      <c r="H67">
        <f>Data1[[#This Row],[cost per units]]*Data1[[#This Row],[Units]]</f>
        <v>1693.89</v>
      </c>
      <c r="I67" s="76">
        <f>Data1[[#This Row],[Amount]]-Data1[[#This Row],[total cost]]</f>
        <v>623.1099999999999</v>
      </c>
    </row>
    <row r="68" spans="2:9" x14ac:dyDescent="0.3">
      <c r="B68" s="1" t="s">
        <v>16</v>
      </c>
      <c r="C68" s="1" t="s">
        <v>20</v>
      </c>
      <c r="D68" s="1" t="s">
        <v>29</v>
      </c>
      <c r="E68" s="2">
        <v>938</v>
      </c>
      <c r="F68" s="3">
        <v>6</v>
      </c>
      <c r="G68">
        <f>VLOOKUP(Data1[[#This Row],[Product]],products[#All],2,0)</f>
        <v>8.7899999999999991</v>
      </c>
      <c r="H68">
        <f>Data1[[#This Row],[cost per units]]*Data1[[#This Row],[Units]]</f>
        <v>52.739999999999995</v>
      </c>
      <c r="I68" s="76">
        <f>Data1[[#This Row],[Amount]]-Data1[[#This Row],[total cost]]</f>
        <v>885.26</v>
      </c>
    </row>
    <row r="69" spans="2:9" x14ac:dyDescent="0.3">
      <c r="B69" s="1" t="s">
        <v>8</v>
      </c>
      <c r="C69" s="1" t="s">
        <v>6</v>
      </c>
      <c r="D69" s="1" t="s">
        <v>37</v>
      </c>
      <c r="E69" s="2">
        <v>9709</v>
      </c>
      <c r="F69" s="3">
        <v>30</v>
      </c>
      <c r="G69">
        <f>VLOOKUP(Data1[[#This Row],[Product]],products[#All],2,0)</f>
        <v>11.73</v>
      </c>
      <c r="H69">
        <f>Data1[[#This Row],[cost per units]]*Data1[[#This Row],[Units]]</f>
        <v>351.90000000000003</v>
      </c>
      <c r="I69" s="76">
        <f>Data1[[#This Row],[Amount]]-Data1[[#This Row],[total cost]]</f>
        <v>9357.1</v>
      </c>
    </row>
    <row r="70" spans="2:9" x14ac:dyDescent="0.3">
      <c r="B70" s="1" t="s">
        <v>23</v>
      </c>
      <c r="C70" s="1" t="s">
        <v>30</v>
      </c>
      <c r="D70" s="1" t="s">
        <v>33</v>
      </c>
      <c r="E70" s="2">
        <v>2205</v>
      </c>
      <c r="F70" s="3">
        <v>138</v>
      </c>
      <c r="G70">
        <f>VLOOKUP(Data1[[#This Row],[Product]],products[#All],2,0)</f>
        <v>10.62</v>
      </c>
      <c r="H70">
        <f>Data1[[#This Row],[cost per units]]*Data1[[#This Row],[Units]]</f>
        <v>1465.56</v>
      </c>
      <c r="I70" s="76">
        <f>Data1[[#This Row],[Amount]]-Data1[[#This Row],[total cost]]</f>
        <v>739.44</v>
      </c>
    </row>
    <row r="71" spans="2:9" x14ac:dyDescent="0.3">
      <c r="B71" s="1" t="s">
        <v>23</v>
      </c>
      <c r="C71" s="1" t="s">
        <v>6</v>
      </c>
      <c r="D71" s="1" t="s">
        <v>28</v>
      </c>
      <c r="E71" s="2">
        <v>4487</v>
      </c>
      <c r="F71" s="3">
        <v>111</v>
      </c>
      <c r="G71">
        <f>VLOOKUP(Data1[[#This Row],[Product]],products[#All],2,0)</f>
        <v>3.11</v>
      </c>
      <c r="H71">
        <f>Data1[[#This Row],[cost per units]]*Data1[[#This Row],[Units]]</f>
        <v>345.21</v>
      </c>
      <c r="I71" s="76">
        <f>Data1[[#This Row],[Amount]]-Data1[[#This Row],[total cost]]</f>
        <v>4141.79</v>
      </c>
    </row>
    <row r="72" spans="2:9" x14ac:dyDescent="0.3">
      <c r="B72" s="1" t="s">
        <v>25</v>
      </c>
      <c r="C72" s="1" t="s">
        <v>9</v>
      </c>
      <c r="D72" s="1" t="s">
        <v>15</v>
      </c>
      <c r="E72" s="2">
        <v>2415</v>
      </c>
      <c r="F72" s="3">
        <v>15</v>
      </c>
      <c r="G72">
        <f>VLOOKUP(Data1[[#This Row],[Product]],products[#All],2,0)</f>
        <v>6.47</v>
      </c>
      <c r="H72">
        <f>Data1[[#This Row],[cost per units]]*Data1[[#This Row],[Units]]</f>
        <v>97.05</v>
      </c>
      <c r="I72" s="76">
        <f>Data1[[#This Row],[Amount]]-Data1[[#This Row],[total cost]]</f>
        <v>2317.9499999999998</v>
      </c>
    </row>
    <row r="73" spans="2:9" x14ac:dyDescent="0.3">
      <c r="B73" s="1" t="s">
        <v>5</v>
      </c>
      <c r="C73" s="1" t="s">
        <v>30</v>
      </c>
      <c r="D73" s="1" t="s">
        <v>36</v>
      </c>
      <c r="E73" s="2">
        <v>4018</v>
      </c>
      <c r="F73" s="3">
        <v>162</v>
      </c>
      <c r="G73">
        <f>VLOOKUP(Data1[[#This Row],[Product]],products[#All],2,0)</f>
        <v>7.64</v>
      </c>
      <c r="H73">
        <f>Data1[[#This Row],[cost per units]]*Data1[[#This Row],[Units]]</f>
        <v>1237.6799999999998</v>
      </c>
      <c r="I73" s="76">
        <f>Data1[[#This Row],[Amount]]-Data1[[#This Row],[total cost]]</f>
        <v>2780.32</v>
      </c>
    </row>
    <row r="74" spans="2:9" x14ac:dyDescent="0.3">
      <c r="B74" s="1" t="s">
        <v>25</v>
      </c>
      <c r="C74" s="1" t="s">
        <v>30</v>
      </c>
      <c r="D74" s="1" t="s">
        <v>36</v>
      </c>
      <c r="E74" s="2">
        <v>861</v>
      </c>
      <c r="F74" s="3">
        <v>195</v>
      </c>
      <c r="G74">
        <f>VLOOKUP(Data1[[#This Row],[Product]],products[#All],2,0)</f>
        <v>7.64</v>
      </c>
      <c r="H74">
        <f>Data1[[#This Row],[cost per units]]*Data1[[#This Row],[Units]]</f>
        <v>1489.8</v>
      </c>
      <c r="I74" s="76">
        <f>Data1[[#This Row],[Amount]]-Data1[[#This Row],[total cost]]</f>
        <v>-628.79999999999995</v>
      </c>
    </row>
    <row r="75" spans="2:9" x14ac:dyDescent="0.3">
      <c r="B75" s="1" t="s">
        <v>35</v>
      </c>
      <c r="C75" s="1" t="s">
        <v>20</v>
      </c>
      <c r="D75" s="1" t="s">
        <v>24</v>
      </c>
      <c r="E75" s="2">
        <v>5586</v>
      </c>
      <c r="F75" s="3">
        <v>525</v>
      </c>
      <c r="G75">
        <f>VLOOKUP(Data1[[#This Row],[Product]],products[#All],2,0)</f>
        <v>11.7</v>
      </c>
      <c r="H75">
        <f>Data1[[#This Row],[cost per units]]*Data1[[#This Row],[Units]]</f>
        <v>6142.5</v>
      </c>
      <c r="I75" s="76">
        <f>Data1[[#This Row],[Amount]]-Data1[[#This Row],[total cost]]</f>
        <v>-556.5</v>
      </c>
    </row>
    <row r="76" spans="2:9" x14ac:dyDescent="0.3">
      <c r="B76" s="1" t="s">
        <v>23</v>
      </c>
      <c r="C76" s="1" t="s">
        <v>30</v>
      </c>
      <c r="D76" s="1" t="s">
        <v>19</v>
      </c>
      <c r="E76" s="2">
        <v>2226</v>
      </c>
      <c r="F76" s="3">
        <v>48</v>
      </c>
      <c r="G76">
        <f>VLOOKUP(Data1[[#This Row],[Product]],products[#All],2,0)</f>
        <v>12.37</v>
      </c>
      <c r="H76">
        <f>Data1[[#This Row],[cost per units]]*Data1[[#This Row],[Units]]</f>
        <v>593.76</v>
      </c>
      <c r="I76" s="76">
        <f>Data1[[#This Row],[Amount]]-Data1[[#This Row],[total cost]]</f>
        <v>1632.24</v>
      </c>
    </row>
    <row r="77" spans="2:9" x14ac:dyDescent="0.3">
      <c r="B77" s="1" t="s">
        <v>11</v>
      </c>
      <c r="C77" s="1" t="s">
        <v>30</v>
      </c>
      <c r="D77" s="1" t="s">
        <v>40</v>
      </c>
      <c r="E77" s="2">
        <v>14329</v>
      </c>
      <c r="F77" s="3">
        <v>150</v>
      </c>
      <c r="G77">
        <f>VLOOKUP(Data1[[#This Row],[Product]],products[#All],2,0)</f>
        <v>10.38</v>
      </c>
      <c r="H77">
        <f>Data1[[#This Row],[cost per units]]*Data1[[#This Row],[Units]]</f>
        <v>1557.0000000000002</v>
      </c>
      <c r="I77" s="76">
        <f>Data1[[#This Row],[Amount]]-Data1[[#This Row],[total cost]]</f>
        <v>12772</v>
      </c>
    </row>
    <row r="78" spans="2:9" x14ac:dyDescent="0.3">
      <c r="B78" s="1" t="s">
        <v>11</v>
      </c>
      <c r="C78" s="1" t="s">
        <v>30</v>
      </c>
      <c r="D78" s="1" t="s">
        <v>33</v>
      </c>
      <c r="E78" s="2">
        <v>8463</v>
      </c>
      <c r="F78" s="3">
        <v>492</v>
      </c>
      <c r="G78">
        <f>VLOOKUP(Data1[[#This Row],[Product]],products[#All],2,0)</f>
        <v>10.62</v>
      </c>
      <c r="H78">
        <f>Data1[[#This Row],[cost per units]]*Data1[[#This Row],[Units]]</f>
        <v>5225.04</v>
      </c>
      <c r="I78" s="76">
        <f>Data1[[#This Row],[Amount]]-Data1[[#This Row],[total cost]]</f>
        <v>3237.96</v>
      </c>
    </row>
    <row r="79" spans="2:9" x14ac:dyDescent="0.3">
      <c r="B79" s="1" t="s">
        <v>25</v>
      </c>
      <c r="C79" s="1" t="s">
        <v>30</v>
      </c>
      <c r="D79" s="1" t="s">
        <v>32</v>
      </c>
      <c r="E79" s="2">
        <v>2891</v>
      </c>
      <c r="F79" s="3">
        <v>102</v>
      </c>
      <c r="G79">
        <f>VLOOKUP(Data1[[#This Row],[Product]],products[#All],2,0)</f>
        <v>7.16</v>
      </c>
      <c r="H79">
        <f>Data1[[#This Row],[cost per units]]*Data1[[#This Row],[Units]]</f>
        <v>730.32</v>
      </c>
      <c r="I79" s="76">
        <f>Data1[[#This Row],[Amount]]-Data1[[#This Row],[total cost]]</f>
        <v>2160.6799999999998</v>
      </c>
    </row>
    <row r="80" spans="2:9" x14ac:dyDescent="0.3">
      <c r="B80" s="1" t="s">
        <v>27</v>
      </c>
      <c r="C80" s="1" t="s">
        <v>14</v>
      </c>
      <c r="D80" s="1" t="s">
        <v>34</v>
      </c>
      <c r="E80" s="2">
        <v>3773</v>
      </c>
      <c r="F80" s="3">
        <v>165</v>
      </c>
      <c r="G80">
        <f>VLOOKUP(Data1[[#This Row],[Product]],products[#All],2,0)</f>
        <v>6.49</v>
      </c>
      <c r="H80">
        <f>Data1[[#This Row],[cost per units]]*Data1[[#This Row],[Units]]</f>
        <v>1070.8500000000001</v>
      </c>
      <c r="I80" s="76">
        <f>Data1[[#This Row],[Amount]]-Data1[[#This Row],[total cost]]</f>
        <v>2702.1499999999996</v>
      </c>
    </row>
    <row r="81" spans="2:9" x14ac:dyDescent="0.3">
      <c r="B81" s="1" t="s">
        <v>13</v>
      </c>
      <c r="C81" s="1" t="s">
        <v>14</v>
      </c>
      <c r="D81" s="1" t="s">
        <v>40</v>
      </c>
      <c r="E81" s="2">
        <v>854</v>
      </c>
      <c r="F81" s="3">
        <v>309</v>
      </c>
      <c r="G81">
        <f>VLOOKUP(Data1[[#This Row],[Product]],products[#All],2,0)</f>
        <v>10.38</v>
      </c>
      <c r="H81">
        <f>Data1[[#This Row],[cost per units]]*Data1[[#This Row],[Units]]</f>
        <v>3207.42</v>
      </c>
      <c r="I81" s="76">
        <f>Data1[[#This Row],[Amount]]-Data1[[#This Row],[total cost]]</f>
        <v>-2353.42</v>
      </c>
    </row>
    <row r="82" spans="2:9" x14ac:dyDescent="0.3">
      <c r="B82" s="1" t="s">
        <v>16</v>
      </c>
      <c r="C82" s="1" t="s">
        <v>14</v>
      </c>
      <c r="D82" s="1" t="s">
        <v>28</v>
      </c>
      <c r="E82" s="2">
        <v>4970</v>
      </c>
      <c r="F82" s="3">
        <v>156</v>
      </c>
      <c r="G82">
        <f>VLOOKUP(Data1[[#This Row],[Product]],products[#All],2,0)</f>
        <v>3.11</v>
      </c>
      <c r="H82">
        <f>Data1[[#This Row],[cost per units]]*Data1[[#This Row],[Units]]</f>
        <v>485.15999999999997</v>
      </c>
      <c r="I82" s="76">
        <f>Data1[[#This Row],[Amount]]-Data1[[#This Row],[total cost]]</f>
        <v>4484.84</v>
      </c>
    </row>
    <row r="83" spans="2:9" x14ac:dyDescent="0.3">
      <c r="B83" s="1" t="s">
        <v>11</v>
      </c>
      <c r="C83" s="1" t="s">
        <v>9</v>
      </c>
      <c r="D83" s="1" t="s">
        <v>42</v>
      </c>
      <c r="E83" s="2">
        <v>98</v>
      </c>
      <c r="F83" s="3">
        <v>159</v>
      </c>
      <c r="G83">
        <f>VLOOKUP(Data1[[#This Row],[Product]],products[#All],2,0)</f>
        <v>5.6</v>
      </c>
      <c r="H83">
        <f>Data1[[#This Row],[cost per units]]*Data1[[#This Row],[Units]]</f>
        <v>890.4</v>
      </c>
      <c r="I83" s="76">
        <f>Data1[[#This Row],[Amount]]-Data1[[#This Row],[total cost]]</f>
        <v>-792.4</v>
      </c>
    </row>
    <row r="84" spans="2:9" x14ac:dyDescent="0.3">
      <c r="B84" s="1" t="s">
        <v>25</v>
      </c>
      <c r="C84" s="1" t="s">
        <v>9</v>
      </c>
      <c r="D84" s="1" t="s">
        <v>37</v>
      </c>
      <c r="E84" s="2">
        <v>13391</v>
      </c>
      <c r="F84" s="3">
        <v>201</v>
      </c>
      <c r="G84">
        <f>VLOOKUP(Data1[[#This Row],[Product]],products[#All],2,0)</f>
        <v>11.73</v>
      </c>
      <c r="H84">
        <f>Data1[[#This Row],[cost per units]]*Data1[[#This Row],[Units]]</f>
        <v>2357.73</v>
      </c>
      <c r="I84" s="76">
        <f>Data1[[#This Row],[Amount]]-Data1[[#This Row],[total cost]]</f>
        <v>11033.27</v>
      </c>
    </row>
    <row r="85" spans="2:9" x14ac:dyDescent="0.3">
      <c r="B85" s="1" t="s">
        <v>8</v>
      </c>
      <c r="C85" s="1" t="s">
        <v>17</v>
      </c>
      <c r="D85" s="1" t="s">
        <v>21</v>
      </c>
      <c r="E85" s="2">
        <v>8890</v>
      </c>
      <c r="F85" s="3">
        <v>210</v>
      </c>
      <c r="G85">
        <f>VLOOKUP(Data1[[#This Row],[Product]],products[#All],2,0)</f>
        <v>5.79</v>
      </c>
      <c r="H85">
        <f>Data1[[#This Row],[cost per units]]*Data1[[#This Row],[Units]]</f>
        <v>1215.9000000000001</v>
      </c>
      <c r="I85" s="76">
        <f>Data1[[#This Row],[Amount]]-Data1[[#This Row],[total cost]]</f>
        <v>7674.1</v>
      </c>
    </row>
    <row r="86" spans="2:9" x14ac:dyDescent="0.3">
      <c r="B86" s="1" t="s">
        <v>26</v>
      </c>
      <c r="C86" s="1" t="s">
        <v>20</v>
      </c>
      <c r="D86" s="1" t="s">
        <v>31</v>
      </c>
      <c r="E86" s="2">
        <v>56</v>
      </c>
      <c r="F86" s="3">
        <v>51</v>
      </c>
      <c r="G86">
        <f>VLOOKUP(Data1[[#This Row],[Product]],products[#All],2,0)</f>
        <v>9.33</v>
      </c>
      <c r="H86">
        <f>Data1[[#This Row],[cost per units]]*Data1[[#This Row],[Units]]</f>
        <v>475.83</v>
      </c>
      <c r="I86" s="76">
        <f>Data1[[#This Row],[Amount]]-Data1[[#This Row],[total cost]]</f>
        <v>-419.83</v>
      </c>
    </row>
    <row r="87" spans="2:9" x14ac:dyDescent="0.3">
      <c r="B87" s="1" t="s">
        <v>27</v>
      </c>
      <c r="C87" s="1" t="s">
        <v>14</v>
      </c>
      <c r="D87" s="1" t="s">
        <v>18</v>
      </c>
      <c r="E87" s="2">
        <v>3339</v>
      </c>
      <c r="F87" s="3">
        <v>39</v>
      </c>
      <c r="G87">
        <f>VLOOKUP(Data1[[#This Row],[Product]],products[#All],2,0)</f>
        <v>13.15</v>
      </c>
      <c r="H87">
        <f>Data1[[#This Row],[cost per units]]*Data1[[#This Row],[Units]]</f>
        <v>512.85</v>
      </c>
      <c r="I87" s="76">
        <f>Data1[[#This Row],[Amount]]-Data1[[#This Row],[total cost]]</f>
        <v>2826.15</v>
      </c>
    </row>
    <row r="88" spans="2:9" x14ac:dyDescent="0.3">
      <c r="B88" s="1" t="s">
        <v>35</v>
      </c>
      <c r="C88" s="1" t="s">
        <v>9</v>
      </c>
      <c r="D88" s="1" t="s">
        <v>15</v>
      </c>
      <c r="E88" s="2">
        <v>3808</v>
      </c>
      <c r="F88" s="3">
        <v>279</v>
      </c>
      <c r="G88">
        <f>VLOOKUP(Data1[[#This Row],[Product]],products[#All],2,0)</f>
        <v>6.47</v>
      </c>
      <c r="H88">
        <f>Data1[[#This Row],[cost per units]]*Data1[[#This Row],[Units]]</f>
        <v>1805.1299999999999</v>
      </c>
      <c r="I88" s="76">
        <f>Data1[[#This Row],[Amount]]-Data1[[#This Row],[total cost]]</f>
        <v>2002.8700000000001</v>
      </c>
    </row>
    <row r="89" spans="2:9" x14ac:dyDescent="0.3">
      <c r="B89" s="1" t="s">
        <v>35</v>
      </c>
      <c r="C89" s="1" t="s">
        <v>20</v>
      </c>
      <c r="D89" s="1" t="s">
        <v>31</v>
      </c>
      <c r="E89" s="2">
        <v>63</v>
      </c>
      <c r="F89" s="3">
        <v>123</v>
      </c>
      <c r="G89">
        <f>VLOOKUP(Data1[[#This Row],[Product]],products[#All],2,0)</f>
        <v>9.33</v>
      </c>
      <c r="H89">
        <f>Data1[[#This Row],[cost per units]]*Data1[[#This Row],[Units]]</f>
        <v>1147.5899999999999</v>
      </c>
      <c r="I89" s="76">
        <f>Data1[[#This Row],[Amount]]-Data1[[#This Row],[total cost]]</f>
        <v>-1084.5899999999999</v>
      </c>
    </row>
    <row r="90" spans="2:9" x14ac:dyDescent="0.3">
      <c r="B90" s="1" t="s">
        <v>26</v>
      </c>
      <c r="C90" s="1" t="s">
        <v>17</v>
      </c>
      <c r="D90" s="1" t="s">
        <v>39</v>
      </c>
      <c r="E90" s="2">
        <v>7812</v>
      </c>
      <c r="F90" s="3">
        <v>81</v>
      </c>
      <c r="G90">
        <f>VLOOKUP(Data1[[#This Row],[Product]],products[#All],2,0)</f>
        <v>16.73</v>
      </c>
      <c r="H90">
        <f>Data1[[#This Row],[cost per units]]*Data1[[#This Row],[Units]]</f>
        <v>1355.13</v>
      </c>
      <c r="I90" s="76">
        <f>Data1[[#This Row],[Amount]]-Data1[[#This Row],[total cost]]</f>
        <v>6456.87</v>
      </c>
    </row>
    <row r="91" spans="2:9" x14ac:dyDescent="0.3">
      <c r="B91" s="1" t="s">
        <v>5</v>
      </c>
      <c r="C91" s="1" t="s">
        <v>6</v>
      </c>
      <c r="D91" s="1" t="s">
        <v>36</v>
      </c>
      <c r="E91" s="2">
        <v>7693</v>
      </c>
      <c r="F91" s="3">
        <v>21</v>
      </c>
      <c r="G91">
        <f>VLOOKUP(Data1[[#This Row],[Product]],products[#All],2,0)</f>
        <v>7.64</v>
      </c>
      <c r="H91">
        <f>Data1[[#This Row],[cost per units]]*Data1[[#This Row],[Units]]</f>
        <v>160.44</v>
      </c>
      <c r="I91" s="76">
        <f>Data1[[#This Row],[Amount]]-Data1[[#This Row],[total cost]]</f>
        <v>7532.56</v>
      </c>
    </row>
    <row r="92" spans="2:9" x14ac:dyDescent="0.3">
      <c r="B92" s="1" t="s">
        <v>27</v>
      </c>
      <c r="C92" s="1" t="s">
        <v>14</v>
      </c>
      <c r="D92" s="1" t="s">
        <v>40</v>
      </c>
      <c r="E92" s="2">
        <v>973</v>
      </c>
      <c r="F92" s="3">
        <v>162</v>
      </c>
      <c r="G92">
        <f>VLOOKUP(Data1[[#This Row],[Product]],products[#All],2,0)</f>
        <v>10.38</v>
      </c>
      <c r="H92">
        <f>Data1[[#This Row],[cost per units]]*Data1[[#This Row],[Units]]</f>
        <v>1681.5600000000002</v>
      </c>
      <c r="I92" s="76">
        <f>Data1[[#This Row],[Amount]]-Data1[[#This Row],[total cost]]</f>
        <v>-708.56000000000017</v>
      </c>
    </row>
    <row r="93" spans="2:9" x14ac:dyDescent="0.3">
      <c r="B93" s="1" t="s">
        <v>35</v>
      </c>
      <c r="C93" s="1" t="s">
        <v>9</v>
      </c>
      <c r="D93" s="1" t="s">
        <v>41</v>
      </c>
      <c r="E93" s="2">
        <v>567</v>
      </c>
      <c r="F93" s="3">
        <v>228</v>
      </c>
      <c r="G93">
        <f>VLOOKUP(Data1[[#This Row],[Product]],products[#All],2,0)</f>
        <v>9</v>
      </c>
      <c r="H93">
        <f>Data1[[#This Row],[cost per units]]*Data1[[#This Row],[Units]]</f>
        <v>2052</v>
      </c>
      <c r="I93" s="76">
        <f>Data1[[#This Row],[Amount]]-Data1[[#This Row],[total cost]]</f>
        <v>-1485</v>
      </c>
    </row>
    <row r="94" spans="2:9" x14ac:dyDescent="0.3">
      <c r="B94" s="1" t="s">
        <v>35</v>
      </c>
      <c r="C94" s="1" t="s">
        <v>14</v>
      </c>
      <c r="D94" s="1" t="s">
        <v>32</v>
      </c>
      <c r="E94" s="2">
        <v>2471</v>
      </c>
      <c r="F94" s="3">
        <v>342</v>
      </c>
      <c r="G94">
        <f>VLOOKUP(Data1[[#This Row],[Product]],products[#All],2,0)</f>
        <v>7.16</v>
      </c>
      <c r="H94">
        <f>Data1[[#This Row],[cost per units]]*Data1[[#This Row],[Units]]</f>
        <v>2448.7200000000003</v>
      </c>
      <c r="I94" s="76">
        <f>Data1[[#This Row],[Amount]]-Data1[[#This Row],[total cost]]</f>
        <v>22.279999999999745</v>
      </c>
    </row>
    <row r="95" spans="2:9" x14ac:dyDescent="0.3">
      <c r="B95" s="1" t="s">
        <v>25</v>
      </c>
      <c r="C95" s="1" t="s">
        <v>20</v>
      </c>
      <c r="D95" s="1" t="s">
        <v>31</v>
      </c>
      <c r="E95" s="2">
        <v>7189</v>
      </c>
      <c r="F95" s="3">
        <v>54</v>
      </c>
      <c r="G95">
        <f>VLOOKUP(Data1[[#This Row],[Product]],products[#All],2,0)</f>
        <v>9.33</v>
      </c>
      <c r="H95">
        <f>Data1[[#This Row],[cost per units]]*Data1[[#This Row],[Units]]</f>
        <v>503.82</v>
      </c>
      <c r="I95" s="76">
        <f>Data1[[#This Row],[Amount]]-Data1[[#This Row],[total cost]]</f>
        <v>6685.18</v>
      </c>
    </row>
    <row r="96" spans="2:9" x14ac:dyDescent="0.3">
      <c r="B96" s="1" t="s">
        <v>13</v>
      </c>
      <c r="C96" s="1" t="s">
        <v>9</v>
      </c>
      <c r="D96" s="1" t="s">
        <v>40</v>
      </c>
      <c r="E96" s="2">
        <v>7455</v>
      </c>
      <c r="F96" s="3">
        <v>216</v>
      </c>
      <c r="G96">
        <f>VLOOKUP(Data1[[#This Row],[Product]],products[#All],2,0)</f>
        <v>10.38</v>
      </c>
      <c r="H96">
        <f>Data1[[#This Row],[cost per units]]*Data1[[#This Row],[Units]]</f>
        <v>2242.0800000000004</v>
      </c>
      <c r="I96" s="76">
        <f>Data1[[#This Row],[Amount]]-Data1[[#This Row],[total cost]]</f>
        <v>5212.92</v>
      </c>
    </row>
    <row r="97" spans="2:9" x14ac:dyDescent="0.3">
      <c r="B97" s="1" t="s">
        <v>27</v>
      </c>
      <c r="C97" s="1" t="s">
        <v>30</v>
      </c>
      <c r="D97" s="1" t="s">
        <v>42</v>
      </c>
      <c r="E97" s="2">
        <v>3108</v>
      </c>
      <c r="F97" s="3">
        <v>54</v>
      </c>
      <c r="G97">
        <f>VLOOKUP(Data1[[#This Row],[Product]],products[#All],2,0)</f>
        <v>5.6</v>
      </c>
      <c r="H97">
        <f>Data1[[#This Row],[cost per units]]*Data1[[#This Row],[Units]]</f>
        <v>302.39999999999998</v>
      </c>
      <c r="I97" s="76">
        <f>Data1[[#This Row],[Amount]]-Data1[[#This Row],[total cost]]</f>
        <v>2805.6</v>
      </c>
    </row>
    <row r="98" spans="2:9" x14ac:dyDescent="0.3">
      <c r="B98" s="1" t="s">
        <v>16</v>
      </c>
      <c r="C98" s="1" t="s">
        <v>20</v>
      </c>
      <c r="D98" s="1" t="s">
        <v>18</v>
      </c>
      <c r="E98" s="2">
        <v>469</v>
      </c>
      <c r="F98" s="3">
        <v>75</v>
      </c>
      <c r="G98">
        <f>VLOOKUP(Data1[[#This Row],[Product]],products[#All],2,0)</f>
        <v>13.15</v>
      </c>
      <c r="H98">
        <f>Data1[[#This Row],[cost per units]]*Data1[[#This Row],[Units]]</f>
        <v>986.25</v>
      </c>
      <c r="I98" s="76">
        <f>Data1[[#This Row],[Amount]]-Data1[[#This Row],[total cost]]</f>
        <v>-517.25</v>
      </c>
    </row>
    <row r="99" spans="2:9" x14ac:dyDescent="0.3">
      <c r="B99" s="1" t="s">
        <v>11</v>
      </c>
      <c r="C99" s="1" t="s">
        <v>6</v>
      </c>
      <c r="D99" s="1" t="s">
        <v>34</v>
      </c>
      <c r="E99" s="2">
        <v>2737</v>
      </c>
      <c r="F99" s="3">
        <v>93</v>
      </c>
      <c r="G99">
        <f>VLOOKUP(Data1[[#This Row],[Product]],products[#All],2,0)</f>
        <v>6.49</v>
      </c>
      <c r="H99">
        <f>Data1[[#This Row],[cost per units]]*Data1[[#This Row],[Units]]</f>
        <v>603.57000000000005</v>
      </c>
      <c r="I99" s="76">
        <f>Data1[[#This Row],[Amount]]-Data1[[#This Row],[total cost]]</f>
        <v>2133.4299999999998</v>
      </c>
    </row>
    <row r="100" spans="2:9" x14ac:dyDescent="0.3">
      <c r="B100" s="1" t="s">
        <v>11</v>
      </c>
      <c r="C100" s="1" t="s">
        <v>6</v>
      </c>
      <c r="D100" s="1" t="s">
        <v>18</v>
      </c>
      <c r="E100" s="2">
        <v>4305</v>
      </c>
      <c r="F100" s="3">
        <v>156</v>
      </c>
      <c r="G100">
        <f>VLOOKUP(Data1[[#This Row],[Product]],products[#All],2,0)</f>
        <v>13.15</v>
      </c>
      <c r="H100">
        <f>Data1[[#This Row],[cost per units]]*Data1[[#This Row],[Units]]</f>
        <v>2051.4</v>
      </c>
      <c r="I100" s="76">
        <f>Data1[[#This Row],[Amount]]-Data1[[#This Row],[total cost]]</f>
        <v>2253.6</v>
      </c>
    </row>
    <row r="101" spans="2:9" x14ac:dyDescent="0.3">
      <c r="B101" s="1" t="s">
        <v>11</v>
      </c>
      <c r="C101" s="1" t="s">
        <v>20</v>
      </c>
      <c r="D101" s="1" t="s">
        <v>28</v>
      </c>
      <c r="E101" s="2">
        <v>2408</v>
      </c>
      <c r="F101" s="3">
        <v>9</v>
      </c>
      <c r="G101">
        <f>VLOOKUP(Data1[[#This Row],[Product]],products[#All],2,0)</f>
        <v>3.11</v>
      </c>
      <c r="H101">
        <f>Data1[[#This Row],[cost per units]]*Data1[[#This Row],[Units]]</f>
        <v>27.99</v>
      </c>
      <c r="I101" s="76">
        <f>Data1[[#This Row],[Amount]]-Data1[[#This Row],[total cost]]</f>
        <v>2380.0100000000002</v>
      </c>
    </row>
    <row r="102" spans="2:9" x14ac:dyDescent="0.3">
      <c r="B102" s="1" t="s">
        <v>27</v>
      </c>
      <c r="C102" s="1" t="s">
        <v>14</v>
      </c>
      <c r="D102" s="1" t="s">
        <v>36</v>
      </c>
      <c r="E102" s="2">
        <v>1281</v>
      </c>
      <c r="F102" s="3">
        <v>18</v>
      </c>
      <c r="G102">
        <f>VLOOKUP(Data1[[#This Row],[Product]],products[#All],2,0)</f>
        <v>7.64</v>
      </c>
      <c r="H102">
        <f>Data1[[#This Row],[cost per units]]*Data1[[#This Row],[Units]]</f>
        <v>137.51999999999998</v>
      </c>
      <c r="I102" s="76">
        <f>Data1[[#This Row],[Amount]]-Data1[[#This Row],[total cost]]</f>
        <v>1143.48</v>
      </c>
    </row>
    <row r="103" spans="2:9" x14ac:dyDescent="0.3">
      <c r="B103" s="1" t="s">
        <v>5</v>
      </c>
      <c r="C103" s="1" t="s">
        <v>9</v>
      </c>
      <c r="D103" s="1" t="s">
        <v>10</v>
      </c>
      <c r="E103" s="2">
        <v>12348</v>
      </c>
      <c r="F103" s="3">
        <v>234</v>
      </c>
      <c r="G103">
        <f>VLOOKUP(Data1[[#This Row],[Product]],products[#All],2,0)</f>
        <v>8.65</v>
      </c>
      <c r="H103">
        <f>Data1[[#This Row],[cost per units]]*Data1[[#This Row],[Units]]</f>
        <v>2024.1000000000001</v>
      </c>
      <c r="I103" s="76">
        <f>Data1[[#This Row],[Amount]]-Data1[[#This Row],[total cost]]</f>
        <v>10323.9</v>
      </c>
    </row>
    <row r="104" spans="2:9" x14ac:dyDescent="0.3">
      <c r="B104" s="1" t="s">
        <v>27</v>
      </c>
      <c r="C104" s="1" t="s">
        <v>30</v>
      </c>
      <c r="D104" s="1" t="s">
        <v>40</v>
      </c>
      <c r="E104" s="2">
        <v>3689</v>
      </c>
      <c r="F104" s="3">
        <v>312</v>
      </c>
      <c r="G104">
        <f>VLOOKUP(Data1[[#This Row],[Product]],products[#All],2,0)</f>
        <v>10.38</v>
      </c>
      <c r="H104">
        <f>Data1[[#This Row],[cost per units]]*Data1[[#This Row],[Units]]</f>
        <v>3238.5600000000004</v>
      </c>
      <c r="I104" s="76">
        <f>Data1[[#This Row],[Amount]]-Data1[[#This Row],[total cost]]</f>
        <v>450.4399999999996</v>
      </c>
    </row>
    <row r="105" spans="2:9" x14ac:dyDescent="0.3">
      <c r="B105" s="1" t="s">
        <v>23</v>
      </c>
      <c r="C105" s="1" t="s">
        <v>14</v>
      </c>
      <c r="D105" s="1" t="s">
        <v>36</v>
      </c>
      <c r="E105" s="2">
        <v>2870</v>
      </c>
      <c r="F105" s="3">
        <v>300</v>
      </c>
      <c r="G105">
        <f>VLOOKUP(Data1[[#This Row],[Product]],products[#All],2,0)</f>
        <v>7.64</v>
      </c>
      <c r="H105">
        <f>Data1[[#This Row],[cost per units]]*Data1[[#This Row],[Units]]</f>
        <v>2292</v>
      </c>
      <c r="I105" s="76">
        <f>Data1[[#This Row],[Amount]]-Data1[[#This Row],[total cost]]</f>
        <v>578</v>
      </c>
    </row>
    <row r="106" spans="2:9" x14ac:dyDescent="0.3">
      <c r="B106" s="1" t="s">
        <v>26</v>
      </c>
      <c r="C106" s="1" t="s">
        <v>14</v>
      </c>
      <c r="D106" s="1" t="s">
        <v>39</v>
      </c>
      <c r="E106" s="2">
        <v>798</v>
      </c>
      <c r="F106" s="3">
        <v>519</v>
      </c>
      <c r="G106">
        <f>VLOOKUP(Data1[[#This Row],[Product]],products[#All],2,0)</f>
        <v>16.73</v>
      </c>
      <c r="H106">
        <f>Data1[[#This Row],[cost per units]]*Data1[[#This Row],[Units]]</f>
        <v>8682.8700000000008</v>
      </c>
      <c r="I106" s="76">
        <f>Data1[[#This Row],[Amount]]-Data1[[#This Row],[total cost]]</f>
        <v>-7884.8700000000008</v>
      </c>
    </row>
    <row r="107" spans="2:9" x14ac:dyDescent="0.3">
      <c r="B107" s="1" t="s">
        <v>13</v>
      </c>
      <c r="C107" s="1" t="s">
        <v>6</v>
      </c>
      <c r="D107" s="1" t="s">
        <v>41</v>
      </c>
      <c r="E107" s="2">
        <v>2933</v>
      </c>
      <c r="F107" s="3">
        <v>9</v>
      </c>
      <c r="G107">
        <f>VLOOKUP(Data1[[#This Row],[Product]],products[#All],2,0)</f>
        <v>9</v>
      </c>
      <c r="H107">
        <f>Data1[[#This Row],[cost per units]]*Data1[[#This Row],[Units]]</f>
        <v>81</v>
      </c>
      <c r="I107" s="76">
        <f>Data1[[#This Row],[Amount]]-Data1[[#This Row],[total cost]]</f>
        <v>2852</v>
      </c>
    </row>
    <row r="108" spans="2:9" x14ac:dyDescent="0.3">
      <c r="B108" s="1" t="s">
        <v>25</v>
      </c>
      <c r="C108" s="1" t="s">
        <v>9</v>
      </c>
      <c r="D108" s="1" t="s">
        <v>12</v>
      </c>
      <c r="E108" s="2">
        <v>2744</v>
      </c>
      <c r="F108" s="3">
        <v>9</v>
      </c>
      <c r="G108">
        <f>VLOOKUP(Data1[[#This Row],[Product]],products[#All],2,0)</f>
        <v>11.88</v>
      </c>
      <c r="H108">
        <f>Data1[[#This Row],[cost per units]]*Data1[[#This Row],[Units]]</f>
        <v>106.92</v>
      </c>
      <c r="I108" s="76">
        <f>Data1[[#This Row],[Amount]]-Data1[[#This Row],[total cost]]</f>
        <v>2637.08</v>
      </c>
    </row>
    <row r="109" spans="2:9" x14ac:dyDescent="0.3">
      <c r="B109" s="1" t="s">
        <v>5</v>
      </c>
      <c r="C109" s="1" t="s">
        <v>14</v>
      </c>
      <c r="D109" s="1" t="s">
        <v>19</v>
      </c>
      <c r="E109" s="2">
        <v>9772</v>
      </c>
      <c r="F109" s="3">
        <v>90</v>
      </c>
      <c r="G109">
        <f>VLOOKUP(Data1[[#This Row],[Product]],products[#All],2,0)</f>
        <v>12.37</v>
      </c>
      <c r="H109">
        <f>Data1[[#This Row],[cost per units]]*Data1[[#This Row],[Units]]</f>
        <v>1113.3</v>
      </c>
      <c r="I109" s="76">
        <f>Data1[[#This Row],[Amount]]-Data1[[#This Row],[total cost]]</f>
        <v>8658.7000000000007</v>
      </c>
    </row>
    <row r="110" spans="2:9" x14ac:dyDescent="0.3">
      <c r="B110" s="1" t="s">
        <v>23</v>
      </c>
      <c r="C110" s="1" t="s">
        <v>30</v>
      </c>
      <c r="D110" s="1" t="s">
        <v>18</v>
      </c>
      <c r="E110" s="2">
        <v>1568</v>
      </c>
      <c r="F110" s="3">
        <v>96</v>
      </c>
      <c r="G110">
        <f>VLOOKUP(Data1[[#This Row],[Product]],products[#All],2,0)</f>
        <v>13.15</v>
      </c>
      <c r="H110">
        <f>Data1[[#This Row],[cost per units]]*Data1[[#This Row],[Units]]</f>
        <v>1262.4000000000001</v>
      </c>
      <c r="I110" s="76">
        <f>Data1[[#This Row],[Amount]]-Data1[[#This Row],[total cost]]</f>
        <v>305.59999999999991</v>
      </c>
    </row>
    <row r="111" spans="2:9" x14ac:dyDescent="0.3">
      <c r="B111" s="1" t="s">
        <v>26</v>
      </c>
      <c r="C111" s="1" t="s">
        <v>14</v>
      </c>
      <c r="D111" s="1" t="s">
        <v>29</v>
      </c>
      <c r="E111" s="2">
        <v>11417</v>
      </c>
      <c r="F111" s="3">
        <v>21</v>
      </c>
      <c r="G111">
        <f>VLOOKUP(Data1[[#This Row],[Product]],products[#All],2,0)</f>
        <v>8.7899999999999991</v>
      </c>
      <c r="H111">
        <f>Data1[[#This Row],[cost per units]]*Data1[[#This Row],[Units]]</f>
        <v>184.58999999999997</v>
      </c>
      <c r="I111" s="76">
        <f>Data1[[#This Row],[Amount]]-Data1[[#This Row],[total cost]]</f>
        <v>11232.41</v>
      </c>
    </row>
    <row r="112" spans="2:9" x14ac:dyDescent="0.3">
      <c r="B112" s="1" t="s">
        <v>5</v>
      </c>
      <c r="C112" s="1" t="s">
        <v>30</v>
      </c>
      <c r="D112" s="1" t="s">
        <v>42</v>
      </c>
      <c r="E112" s="2">
        <v>6748</v>
      </c>
      <c r="F112" s="3">
        <v>48</v>
      </c>
      <c r="G112">
        <f>VLOOKUP(Data1[[#This Row],[Product]],products[#All],2,0)</f>
        <v>5.6</v>
      </c>
      <c r="H112">
        <f>Data1[[#This Row],[cost per units]]*Data1[[#This Row],[Units]]</f>
        <v>268.79999999999995</v>
      </c>
      <c r="I112" s="76">
        <f>Data1[[#This Row],[Amount]]-Data1[[#This Row],[total cost]]</f>
        <v>6479.2</v>
      </c>
    </row>
    <row r="113" spans="2:9" x14ac:dyDescent="0.3">
      <c r="B113" s="1" t="s">
        <v>35</v>
      </c>
      <c r="C113" s="1" t="s">
        <v>14</v>
      </c>
      <c r="D113" s="1" t="s">
        <v>39</v>
      </c>
      <c r="E113" s="2">
        <v>1407</v>
      </c>
      <c r="F113" s="3">
        <v>72</v>
      </c>
      <c r="G113">
        <f>VLOOKUP(Data1[[#This Row],[Product]],products[#All],2,0)</f>
        <v>16.73</v>
      </c>
      <c r="H113">
        <f>Data1[[#This Row],[cost per units]]*Data1[[#This Row],[Units]]</f>
        <v>1204.56</v>
      </c>
      <c r="I113" s="76">
        <f>Data1[[#This Row],[Amount]]-Data1[[#This Row],[total cost]]</f>
        <v>202.44000000000005</v>
      </c>
    </row>
    <row r="114" spans="2:9" x14ac:dyDescent="0.3">
      <c r="B114" s="1" t="s">
        <v>8</v>
      </c>
      <c r="C114" s="1" t="s">
        <v>9</v>
      </c>
      <c r="D114" s="1" t="s">
        <v>32</v>
      </c>
      <c r="E114" s="2">
        <v>2023</v>
      </c>
      <c r="F114" s="3">
        <v>168</v>
      </c>
      <c r="G114">
        <f>VLOOKUP(Data1[[#This Row],[Product]],products[#All],2,0)</f>
        <v>7.16</v>
      </c>
      <c r="H114">
        <f>Data1[[#This Row],[cost per units]]*Data1[[#This Row],[Units]]</f>
        <v>1202.8800000000001</v>
      </c>
      <c r="I114" s="76">
        <f>Data1[[#This Row],[Amount]]-Data1[[#This Row],[total cost]]</f>
        <v>820.11999999999989</v>
      </c>
    </row>
    <row r="115" spans="2:9" x14ac:dyDescent="0.3">
      <c r="B115" s="1" t="s">
        <v>25</v>
      </c>
      <c r="C115" s="1" t="s">
        <v>17</v>
      </c>
      <c r="D115" s="1" t="s">
        <v>42</v>
      </c>
      <c r="E115" s="2">
        <v>5236</v>
      </c>
      <c r="F115" s="3">
        <v>51</v>
      </c>
      <c r="G115">
        <f>VLOOKUP(Data1[[#This Row],[Product]],products[#All],2,0)</f>
        <v>5.6</v>
      </c>
      <c r="H115">
        <f>Data1[[#This Row],[cost per units]]*Data1[[#This Row],[Units]]</f>
        <v>285.59999999999997</v>
      </c>
      <c r="I115" s="76">
        <f>Data1[[#This Row],[Amount]]-Data1[[#This Row],[total cost]]</f>
        <v>4950.3999999999996</v>
      </c>
    </row>
    <row r="116" spans="2:9" x14ac:dyDescent="0.3">
      <c r="B116" s="1" t="s">
        <v>13</v>
      </c>
      <c r="C116" s="1" t="s">
        <v>14</v>
      </c>
      <c r="D116" s="1" t="s">
        <v>36</v>
      </c>
      <c r="E116" s="2">
        <v>1925</v>
      </c>
      <c r="F116" s="3">
        <v>192</v>
      </c>
      <c r="G116">
        <f>VLOOKUP(Data1[[#This Row],[Product]],products[#All],2,0)</f>
        <v>7.64</v>
      </c>
      <c r="H116">
        <f>Data1[[#This Row],[cost per units]]*Data1[[#This Row],[Units]]</f>
        <v>1466.8799999999999</v>
      </c>
      <c r="I116" s="76">
        <f>Data1[[#This Row],[Amount]]-Data1[[#This Row],[total cost]]</f>
        <v>458.12000000000012</v>
      </c>
    </row>
    <row r="117" spans="2:9" x14ac:dyDescent="0.3">
      <c r="B117" s="1" t="s">
        <v>23</v>
      </c>
      <c r="C117" s="1" t="s">
        <v>6</v>
      </c>
      <c r="D117" s="1" t="s">
        <v>24</v>
      </c>
      <c r="E117" s="2">
        <v>6608</v>
      </c>
      <c r="F117" s="3">
        <v>225</v>
      </c>
      <c r="G117">
        <f>VLOOKUP(Data1[[#This Row],[Product]],products[#All],2,0)</f>
        <v>11.7</v>
      </c>
      <c r="H117">
        <f>Data1[[#This Row],[cost per units]]*Data1[[#This Row],[Units]]</f>
        <v>2632.5</v>
      </c>
      <c r="I117" s="76">
        <f>Data1[[#This Row],[Amount]]-Data1[[#This Row],[total cost]]</f>
        <v>3975.5</v>
      </c>
    </row>
    <row r="118" spans="2:9" x14ac:dyDescent="0.3">
      <c r="B118" s="1" t="s">
        <v>16</v>
      </c>
      <c r="C118" s="1" t="s">
        <v>30</v>
      </c>
      <c r="D118" s="1" t="s">
        <v>42</v>
      </c>
      <c r="E118" s="2">
        <v>8008</v>
      </c>
      <c r="F118" s="3">
        <v>456</v>
      </c>
      <c r="G118">
        <f>VLOOKUP(Data1[[#This Row],[Product]],products[#All],2,0)</f>
        <v>5.6</v>
      </c>
      <c r="H118">
        <f>Data1[[#This Row],[cost per units]]*Data1[[#This Row],[Units]]</f>
        <v>2553.6</v>
      </c>
      <c r="I118" s="76">
        <f>Data1[[#This Row],[Amount]]-Data1[[#This Row],[total cost]]</f>
        <v>5454.4</v>
      </c>
    </row>
    <row r="119" spans="2:9" x14ac:dyDescent="0.3">
      <c r="B119" s="1" t="s">
        <v>35</v>
      </c>
      <c r="C119" s="1" t="s">
        <v>30</v>
      </c>
      <c r="D119" s="1" t="s">
        <v>18</v>
      </c>
      <c r="E119" s="2">
        <v>1428</v>
      </c>
      <c r="F119" s="3">
        <v>93</v>
      </c>
      <c r="G119">
        <f>VLOOKUP(Data1[[#This Row],[Product]],products[#All],2,0)</f>
        <v>13.15</v>
      </c>
      <c r="H119">
        <f>Data1[[#This Row],[cost per units]]*Data1[[#This Row],[Units]]</f>
        <v>1222.95</v>
      </c>
      <c r="I119" s="76">
        <f>Data1[[#This Row],[Amount]]-Data1[[#This Row],[total cost]]</f>
        <v>205.04999999999995</v>
      </c>
    </row>
    <row r="120" spans="2:9" x14ac:dyDescent="0.3">
      <c r="B120" s="1" t="s">
        <v>16</v>
      </c>
      <c r="C120" s="1" t="s">
        <v>30</v>
      </c>
      <c r="D120" s="1" t="s">
        <v>12</v>
      </c>
      <c r="E120" s="2">
        <v>525</v>
      </c>
      <c r="F120" s="3">
        <v>48</v>
      </c>
      <c r="G120">
        <f>VLOOKUP(Data1[[#This Row],[Product]],products[#All],2,0)</f>
        <v>11.88</v>
      </c>
      <c r="H120">
        <f>Data1[[#This Row],[cost per units]]*Data1[[#This Row],[Units]]</f>
        <v>570.24</v>
      </c>
      <c r="I120" s="76">
        <f>Data1[[#This Row],[Amount]]-Data1[[#This Row],[total cost]]</f>
        <v>-45.240000000000009</v>
      </c>
    </row>
    <row r="121" spans="2:9" x14ac:dyDescent="0.3">
      <c r="B121" s="1" t="s">
        <v>16</v>
      </c>
      <c r="C121" s="1" t="s">
        <v>6</v>
      </c>
      <c r="D121" s="1" t="s">
        <v>15</v>
      </c>
      <c r="E121" s="2">
        <v>1505</v>
      </c>
      <c r="F121" s="3">
        <v>102</v>
      </c>
      <c r="G121">
        <f>VLOOKUP(Data1[[#This Row],[Product]],products[#All],2,0)</f>
        <v>6.47</v>
      </c>
      <c r="H121">
        <f>Data1[[#This Row],[cost per units]]*Data1[[#This Row],[Units]]</f>
        <v>659.93999999999994</v>
      </c>
      <c r="I121" s="76">
        <f>Data1[[#This Row],[Amount]]-Data1[[#This Row],[total cost]]</f>
        <v>845.06000000000006</v>
      </c>
    </row>
    <row r="122" spans="2:9" x14ac:dyDescent="0.3">
      <c r="B122" s="1" t="s">
        <v>23</v>
      </c>
      <c r="C122" s="1" t="s">
        <v>9</v>
      </c>
      <c r="D122" s="1" t="s">
        <v>7</v>
      </c>
      <c r="E122" s="2">
        <v>6755</v>
      </c>
      <c r="F122" s="3">
        <v>252</v>
      </c>
      <c r="G122">
        <f>VLOOKUP(Data1[[#This Row],[Product]],products[#All],2,0)</f>
        <v>14.49</v>
      </c>
      <c r="H122">
        <f>Data1[[#This Row],[cost per units]]*Data1[[#This Row],[Units]]</f>
        <v>3651.48</v>
      </c>
      <c r="I122" s="76">
        <f>Data1[[#This Row],[Amount]]-Data1[[#This Row],[total cost]]</f>
        <v>3103.52</v>
      </c>
    </row>
    <row r="123" spans="2:9" x14ac:dyDescent="0.3">
      <c r="B123" s="1" t="s">
        <v>26</v>
      </c>
      <c r="C123" s="1" t="s">
        <v>6</v>
      </c>
      <c r="D123" s="1" t="s">
        <v>15</v>
      </c>
      <c r="E123" s="2">
        <v>11571</v>
      </c>
      <c r="F123" s="3">
        <v>138</v>
      </c>
      <c r="G123">
        <f>VLOOKUP(Data1[[#This Row],[Product]],products[#All],2,0)</f>
        <v>6.47</v>
      </c>
      <c r="H123">
        <f>Data1[[#This Row],[cost per units]]*Data1[[#This Row],[Units]]</f>
        <v>892.86</v>
      </c>
      <c r="I123" s="76">
        <f>Data1[[#This Row],[Amount]]-Data1[[#This Row],[total cost]]</f>
        <v>10678.14</v>
      </c>
    </row>
    <row r="124" spans="2:9" x14ac:dyDescent="0.3">
      <c r="B124" s="1" t="s">
        <v>5</v>
      </c>
      <c r="C124" s="1" t="s">
        <v>20</v>
      </c>
      <c r="D124" s="1" t="s">
        <v>18</v>
      </c>
      <c r="E124" s="2">
        <v>2541</v>
      </c>
      <c r="F124" s="3">
        <v>90</v>
      </c>
      <c r="G124">
        <f>VLOOKUP(Data1[[#This Row],[Product]],products[#All],2,0)</f>
        <v>13.15</v>
      </c>
      <c r="H124">
        <f>Data1[[#This Row],[cost per units]]*Data1[[#This Row],[Units]]</f>
        <v>1183.5</v>
      </c>
      <c r="I124" s="76">
        <f>Data1[[#This Row],[Amount]]-Data1[[#This Row],[total cost]]</f>
        <v>1357.5</v>
      </c>
    </row>
    <row r="125" spans="2:9" x14ac:dyDescent="0.3">
      <c r="B125" s="1" t="s">
        <v>13</v>
      </c>
      <c r="C125" s="1" t="s">
        <v>6</v>
      </c>
      <c r="D125" s="1" t="s">
        <v>7</v>
      </c>
      <c r="E125" s="2">
        <v>1526</v>
      </c>
      <c r="F125" s="3">
        <v>240</v>
      </c>
      <c r="G125">
        <f>VLOOKUP(Data1[[#This Row],[Product]],products[#All],2,0)</f>
        <v>14.49</v>
      </c>
      <c r="H125">
        <f>Data1[[#This Row],[cost per units]]*Data1[[#This Row],[Units]]</f>
        <v>3477.6</v>
      </c>
      <c r="I125" s="76">
        <f>Data1[[#This Row],[Amount]]-Data1[[#This Row],[total cost]]</f>
        <v>-1951.6</v>
      </c>
    </row>
    <row r="126" spans="2:9" x14ac:dyDescent="0.3">
      <c r="B126" s="1" t="s">
        <v>5</v>
      </c>
      <c r="C126" s="1" t="s">
        <v>20</v>
      </c>
      <c r="D126" s="1" t="s">
        <v>12</v>
      </c>
      <c r="E126" s="2">
        <v>6125</v>
      </c>
      <c r="F126" s="3">
        <v>102</v>
      </c>
      <c r="G126">
        <f>VLOOKUP(Data1[[#This Row],[Product]],products[#All],2,0)</f>
        <v>11.88</v>
      </c>
      <c r="H126">
        <f>Data1[[#This Row],[cost per units]]*Data1[[#This Row],[Units]]</f>
        <v>1211.76</v>
      </c>
      <c r="I126" s="76">
        <f>Data1[[#This Row],[Amount]]-Data1[[#This Row],[total cost]]</f>
        <v>4913.24</v>
      </c>
    </row>
    <row r="127" spans="2:9" x14ac:dyDescent="0.3">
      <c r="B127" s="1" t="s">
        <v>13</v>
      </c>
      <c r="C127" s="1" t="s">
        <v>9</v>
      </c>
      <c r="D127" s="1" t="s">
        <v>39</v>
      </c>
      <c r="E127" s="2">
        <v>847</v>
      </c>
      <c r="F127" s="3">
        <v>129</v>
      </c>
      <c r="G127">
        <f>VLOOKUP(Data1[[#This Row],[Product]],products[#All],2,0)</f>
        <v>16.73</v>
      </c>
      <c r="H127">
        <f>Data1[[#This Row],[cost per units]]*Data1[[#This Row],[Units]]</f>
        <v>2158.17</v>
      </c>
      <c r="I127" s="76">
        <f>Data1[[#This Row],[Amount]]-Data1[[#This Row],[total cost]]</f>
        <v>-1311.17</v>
      </c>
    </row>
    <row r="128" spans="2:9" x14ac:dyDescent="0.3">
      <c r="B128" s="1" t="s">
        <v>8</v>
      </c>
      <c r="C128" s="1" t="s">
        <v>9</v>
      </c>
      <c r="D128" s="1" t="s">
        <v>39</v>
      </c>
      <c r="E128" s="2">
        <v>4753</v>
      </c>
      <c r="F128" s="3">
        <v>300</v>
      </c>
      <c r="G128">
        <f>VLOOKUP(Data1[[#This Row],[Product]],products[#All],2,0)</f>
        <v>16.73</v>
      </c>
      <c r="H128">
        <f>Data1[[#This Row],[cost per units]]*Data1[[#This Row],[Units]]</f>
        <v>5019</v>
      </c>
      <c r="I128" s="76">
        <f>Data1[[#This Row],[Amount]]-Data1[[#This Row],[total cost]]</f>
        <v>-266</v>
      </c>
    </row>
    <row r="129" spans="2:9" x14ac:dyDescent="0.3">
      <c r="B129" s="1" t="s">
        <v>16</v>
      </c>
      <c r="C129" s="1" t="s">
        <v>20</v>
      </c>
      <c r="D129" s="1" t="s">
        <v>19</v>
      </c>
      <c r="E129" s="2">
        <v>959</v>
      </c>
      <c r="F129" s="3">
        <v>135</v>
      </c>
      <c r="G129">
        <f>VLOOKUP(Data1[[#This Row],[Product]],products[#All],2,0)</f>
        <v>12.37</v>
      </c>
      <c r="H129">
        <f>Data1[[#This Row],[cost per units]]*Data1[[#This Row],[Units]]</f>
        <v>1669.9499999999998</v>
      </c>
      <c r="I129" s="76">
        <f>Data1[[#This Row],[Amount]]-Data1[[#This Row],[total cost]]</f>
        <v>-710.94999999999982</v>
      </c>
    </row>
    <row r="130" spans="2:9" x14ac:dyDescent="0.3">
      <c r="B130" s="1" t="s">
        <v>23</v>
      </c>
      <c r="C130" s="1" t="s">
        <v>9</v>
      </c>
      <c r="D130" s="1" t="s">
        <v>38</v>
      </c>
      <c r="E130" s="2">
        <v>2793</v>
      </c>
      <c r="F130" s="3">
        <v>114</v>
      </c>
      <c r="G130">
        <f>VLOOKUP(Data1[[#This Row],[Product]],products[#All],2,0)</f>
        <v>4.97</v>
      </c>
      <c r="H130">
        <f>Data1[[#This Row],[cost per units]]*Data1[[#This Row],[Units]]</f>
        <v>566.57999999999993</v>
      </c>
      <c r="I130" s="76">
        <f>Data1[[#This Row],[Amount]]-Data1[[#This Row],[total cost]]</f>
        <v>2226.42</v>
      </c>
    </row>
    <row r="131" spans="2:9" x14ac:dyDescent="0.3">
      <c r="B131" s="1" t="s">
        <v>23</v>
      </c>
      <c r="C131" s="1" t="s">
        <v>9</v>
      </c>
      <c r="D131" s="1" t="s">
        <v>24</v>
      </c>
      <c r="E131" s="2">
        <v>4606</v>
      </c>
      <c r="F131" s="3">
        <v>63</v>
      </c>
      <c r="G131">
        <f>VLOOKUP(Data1[[#This Row],[Product]],products[#All],2,0)</f>
        <v>11.7</v>
      </c>
      <c r="H131">
        <f>Data1[[#This Row],[cost per units]]*Data1[[#This Row],[Units]]</f>
        <v>737.09999999999991</v>
      </c>
      <c r="I131" s="76">
        <f>Data1[[#This Row],[Amount]]-Data1[[#This Row],[total cost]]</f>
        <v>3868.9</v>
      </c>
    </row>
    <row r="132" spans="2:9" x14ac:dyDescent="0.3">
      <c r="B132" s="1" t="s">
        <v>23</v>
      </c>
      <c r="C132" s="1" t="s">
        <v>14</v>
      </c>
      <c r="D132" s="1" t="s">
        <v>32</v>
      </c>
      <c r="E132" s="2">
        <v>5551</v>
      </c>
      <c r="F132" s="3">
        <v>252</v>
      </c>
      <c r="G132">
        <f>VLOOKUP(Data1[[#This Row],[Product]],products[#All],2,0)</f>
        <v>7.16</v>
      </c>
      <c r="H132">
        <f>Data1[[#This Row],[cost per units]]*Data1[[#This Row],[Units]]</f>
        <v>1804.32</v>
      </c>
      <c r="I132" s="76">
        <f>Data1[[#This Row],[Amount]]-Data1[[#This Row],[total cost]]</f>
        <v>3746.6800000000003</v>
      </c>
    </row>
    <row r="133" spans="2:9" x14ac:dyDescent="0.3">
      <c r="B133" s="1" t="s">
        <v>35</v>
      </c>
      <c r="C133" s="1" t="s">
        <v>14</v>
      </c>
      <c r="D133" s="1" t="s">
        <v>10</v>
      </c>
      <c r="E133" s="2">
        <v>6657</v>
      </c>
      <c r="F133" s="3">
        <v>303</v>
      </c>
      <c r="G133">
        <f>VLOOKUP(Data1[[#This Row],[Product]],products[#All],2,0)</f>
        <v>8.65</v>
      </c>
      <c r="H133">
        <f>Data1[[#This Row],[cost per units]]*Data1[[#This Row],[Units]]</f>
        <v>2620.9500000000003</v>
      </c>
      <c r="I133" s="76">
        <f>Data1[[#This Row],[Amount]]-Data1[[#This Row],[total cost]]</f>
        <v>4036.0499999999997</v>
      </c>
    </row>
    <row r="134" spans="2:9" x14ac:dyDescent="0.3">
      <c r="B134" s="1" t="s">
        <v>23</v>
      </c>
      <c r="C134" s="1" t="s">
        <v>17</v>
      </c>
      <c r="D134" s="1" t="s">
        <v>28</v>
      </c>
      <c r="E134" s="2">
        <v>4438</v>
      </c>
      <c r="F134" s="3">
        <v>246</v>
      </c>
      <c r="G134">
        <f>VLOOKUP(Data1[[#This Row],[Product]],products[#All],2,0)</f>
        <v>3.11</v>
      </c>
      <c r="H134">
        <f>Data1[[#This Row],[cost per units]]*Data1[[#This Row],[Units]]</f>
        <v>765.06</v>
      </c>
      <c r="I134" s="76">
        <f>Data1[[#This Row],[Amount]]-Data1[[#This Row],[total cost]]</f>
        <v>3672.94</v>
      </c>
    </row>
    <row r="135" spans="2:9" x14ac:dyDescent="0.3">
      <c r="B135" s="1" t="s">
        <v>8</v>
      </c>
      <c r="C135" s="1" t="s">
        <v>20</v>
      </c>
      <c r="D135" s="1" t="s">
        <v>22</v>
      </c>
      <c r="E135" s="2">
        <v>168</v>
      </c>
      <c r="F135" s="3">
        <v>84</v>
      </c>
      <c r="G135">
        <f>VLOOKUP(Data1[[#This Row],[Product]],products[#All],2,0)</f>
        <v>9.77</v>
      </c>
      <c r="H135">
        <f>Data1[[#This Row],[cost per units]]*Data1[[#This Row],[Units]]</f>
        <v>820.68</v>
      </c>
      <c r="I135" s="76">
        <f>Data1[[#This Row],[Amount]]-Data1[[#This Row],[total cost]]</f>
        <v>-652.67999999999995</v>
      </c>
    </row>
    <row r="136" spans="2:9" x14ac:dyDescent="0.3">
      <c r="B136" s="1" t="s">
        <v>23</v>
      </c>
      <c r="C136" s="1" t="s">
        <v>30</v>
      </c>
      <c r="D136" s="1" t="s">
        <v>28</v>
      </c>
      <c r="E136" s="2">
        <v>7777</v>
      </c>
      <c r="F136" s="3">
        <v>39</v>
      </c>
      <c r="G136">
        <f>VLOOKUP(Data1[[#This Row],[Product]],products[#All],2,0)</f>
        <v>3.11</v>
      </c>
      <c r="H136">
        <f>Data1[[#This Row],[cost per units]]*Data1[[#This Row],[Units]]</f>
        <v>121.28999999999999</v>
      </c>
      <c r="I136" s="76">
        <f>Data1[[#This Row],[Amount]]-Data1[[#This Row],[total cost]]</f>
        <v>7655.71</v>
      </c>
    </row>
    <row r="137" spans="2:9" x14ac:dyDescent="0.3">
      <c r="B137" s="1" t="s">
        <v>25</v>
      </c>
      <c r="C137" s="1" t="s">
        <v>14</v>
      </c>
      <c r="D137" s="1" t="s">
        <v>28</v>
      </c>
      <c r="E137" s="2">
        <v>3339</v>
      </c>
      <c r="F137" s="3">
        <v>348</v>
      </c>
      <c r="G137">
        <f>VLOOKUP(Data1[[#This Row],[Product]],products[#All],2,0)</f>
        <v>3.11</v>
      </c>
      <c r="H137">
        <f>Data1[[#This Row],[cost per units]]*Data1[[#This Row],[Units]]</f>
        <v>1082.28</v>
      </c>
      <c r="I137" s="76">
        <f>Data1[[#This Row],[Amount]]-Data1[[#This Row],[total cost]]</f>
        <v>2256.7200000000003</v>
      </c>
    </row>
    <row r="138" spans="2:9" x14ac:dyDescent="0.3">
      <c r="B138" s="1" t="s">
        <v>23</v>
      </c>
      <c r="C138" s="1" t="s">
        <v>6</v>
      </c>
      <c r="D138" s="1" t="s">
        <v>19</v>
      </c>
      <c r="E138" s="2">
        <v>6391</v>
      </c>
      <c r="F138" s="3">
        <v>48</v>
      </c>
      <c r="G138">
        <f>VLOOKUP(Data1[[#This Row],[Product]],products[#All],2,0)</f>
        <v>12.37</v>
      </c>
      <c r="H138">
        <f>Data1[[#This Row],[cost per units]]*Data1[[#This Row],[Units]]</f>
        <v>593.76</v>
      </c>
      <c r="I138" s="76">
        <f>Data1[[#This Row],[Amount]]-Data1[[#This Row],[total cost]]</f>
        <v>5797.24</v>
      </c>
    </row>
    <row r="139" spans="2:9" x14ac:dyDescent="0.3">
      <c r="B139" s="1" t="s">
        <v>25</v>
      </c>
      <c r="C139" s="1" t="s">
        <v>6</v>
      </c>
      <c r="D139" s="1" t="s">
        <v>22</v>
      </c>
      <c r="E139" s="2">
        <v>518</v>
      </c>
      <c r="F139" s="3">
        <v>75</v>
      </c>
      <c r="G139">
        <f>VLOOKUP(Data1[[#This Row],[Product]],products[#All],2,0)</f>
        <v>9.77</v>
      </c>
      <c r="H139">
        <f>Data1[[#This Row],[cost per units]]*Data1[[#This Row],[Units]]</f>
        <v>732.75</v>
      </c>
      <c r="I139" s="76">
        <f>Data1[[#This Row],[Amount]]-Data1[[#This Row],[total cost]]</f>
        <v>-214.75</v>
      </c>
    </row>
    <row r="140" spans="2:9" x14ac:dyDescent="0.3">
      <c r="B140" s="1" t="s">
        <v>23</v>
      </c>
      <c r="C140" s="1" t="s">
        <v>20</v>
      </c>
      <c r="D140" s="1" t="s">
        <v>40</v>
      </c>
      <c r="E140" s="2">
        <v>5677</v>
      </c>
      <c r="F140" s="3">
        <v>258</v>
      </c>
      <c r="G140">
        <f>VLOOKUP(Data1[[#This Row],[Product]],products[#All],2,0)</f>
        <v>10.38</v>
      </c>
      <c r="H140">
        <f>Data1[[#This Row],[cost per units]]*Data1[[#This Row],[Units]]</f>
        <v>2678.0400000000004</v>
      </c>
      <c r="I140" s="76">
        <f>Data1[[#This Row],[Amount]]-Data1[[#This Row],[total cost]]</f>
        <v>2998.9599999999996</v>
      </c>
    </row>
    <row r="141" spans="2:9" x14ac:dyDescent="0.3">
      <c r="B141" s="1" t="s">
        <v>16</v>
      </c>
      <c r="C141" s="1" t="s">
        <v>17</v>
      </c>
      <c r="D141" s="1" t="s">
        <v>28</v>
      </c>
      <c r="E141" s="2">
        <v>6048</v>
      </c>
      <c r="F141" s="3">
        <v>27</v>
      </c>
      <c r="G141">
        <f>VLOOKUP(Data1[[#This Row],[Product]],products[#All],2,0)</f>
        <v>3.11</v>
      </c>
      <c r="H141">
        <f>Data1[[#This Row],[cost per units]]*Data1[[#This Row],[Units]]</f>
        <v>83.97</v>
      </c>
      <c r="I141" s="76">
        <f>Data1[[#This Row],[Amount]]-Data1[[#This Row],[total cost]]</f>
        <v>5964.03</v>
      </c>
    </row>
    <row r="142" spans="2:9" x14ac:dyDescent="0.3">
      <c r="B142" s="1" t="s">
        <v>8</v>
      </c>
      <c r="C142" s="1" t="s">
        <v>20</v>
      </c>
      <c r="D142" s="1" t="s">
        <v>10</v>
      </c>
      <c r="E142" s="2">
        <v>3752</v>
      </c>
      <c r="F142" s="3">
        <v>213</v>
      </c>
      <c r="G142">
        <f>VLOOKUP(Data1[[#This Row],[Product]],products[#All],2,0)</f>
        <v>8.65</v>
      </c>
      <c r="H142">
        <f>Data1[[#This Row],[cost per units]]*Data1[[#This Row],[Units]]</f>
        <v>1842.45</v>
      </c>
      <c r="I142" s="76">
        <f>Data1[[#This Row],[Amount]]-Data1[[#This Row],[total cost]]</f>
        <v>1909.55</v>
      </c>
    </row>
    <row r="143" spans="2:9" x14ac:dyDescent="0.3">
      <c r="B143" s="1" t="s">
        <v>25</v>
      </c>
      <c r="C143" s="1" t="s">
        <v>9</v>
      </c>
      <c r="D143" s="1" t="s">
        <v>32</v>
      </c>
      <c r="E143" s="2">
        <v>4480</v>
      </c>
      <c r="F143" s="3">
        <v>357</v>
      </c>
      <c r="G143">
        <f>VLOOKUP(Data1[[#This Row],[Product]],products[#All],2,0)</f>
        <v>7.16</v>
      </c>
      <c r="H143">
        <f>Data1[[#This Row],[cost per units]]*Data1[[#This Row],[Units]]</f>
        <v>2556.12</v>
      </c>
      <c r="I143" s="76">
        <f>Data1[[#This Row],[Amount]]-Data1[[#This Row],[total cost]]</f>
        <v>1923.88</v>
      </c>
    </row>
    <row r="144" spans="2:9" x14ac:dyDescent="0.3">
      <c r="B144" s="1" t="s">
        <v>11</v>
      </c>
      <c r="C144" s="1" t="s">
        <v>6</v>
      </c>
      <c r="D144" s="1" t="s">
        <v>12</v>
      </c>
      <c r="E144" s="2">
        <v>259</v>
      </c>
      <c r="F144" s="3">
        <v>207</v>
      </c>
      <c r="G144">
        <f>VLOOKUP(Data1[[#This Row],[Product]],products[#All],2,0)</f>
        <v>11.88</v>
      </c>
      <c r="H144">
        <f>Data1[[#This Row],[cost per units]]*Data1[[#This Row],[Units]]</f>
        <v>2459.1600000000003</v>
      </c>
      <c r="I144" s="76">
        <f>Data1[[#This Row],[Amount]]-Data1[[#This Row],[total cost]]</f>
        <v>-2200.1600000000003</v>
      </c>
    </row>
    <row r="145" spans="2:9" x14ac:dyDescent="0.3">
      <c r="B145" s="1" t="s">
        <v>8</v>
      </c>
      <c r="C145" s="1" t="s">
        <v>6</v>
      </c>
      <c r="D145" s="1" t="s">
        <v>7</v>
      </c>
      <c r="E145" s="2">
        <v>42</v>
      </c>
      <c r="F145" s="3">
        <v>150</v>
      </c>
      <c r="G145">
        <f>VLOOKUP(Data1[[#This Row],[Product]],products[#All],2,0)</f>
        <v>14.49</v>
      </c>
      <c r="H145">
        <f>Data1[[#This Row],[cost per units]]*Data1[[#This Row],[Units]]</f>
        <v>2173.5</v>
      </c>
      <c r="I145" s="76">
        <f>Data1[[#This Row],[Amount]]-Data1[[#This Row],[total cost]]</f>
        <v>-2131.5</v>
      </c>
    </row>
    <row r="146" spans="2:9" x14ac:dyDescent="0.3">
      <c r="B146" s="1" t="s">
        <v>13</v>
      </c>
      <c r="C146" s="1" t="s">
        <v>14</v>
      </c>
      <c r="D146" s="1" t="s">
        <v>42</v>
      </c>
      <c r="E146" s="2">
        <v>98</v>
      </c>
      <c r="F146" s="3">
        <v>204</v>
      </c>
      <c r="G146">
        <f>VLOOKUP(Data1[[#This Row],[Product]],products[#All],2,0)</f>
        <v>5.6</v>
      </c>
      <c r="H146">
        <f>Data1[[#This Row],[cost per units]]*Data1[[#This Row],[Units]]</f>
        <v>1142.3999999999999</v>
      </c>
      <c r="I146" s="76">
        <f>Data1[[#This Row],[Amount]]-Data1[[#This Row],[total cost]]</f>
        <v>-1044.3999999999999</v>
      </c>
    </row>
    <row r="147" spans="2:9" x14ac:dyDescent="0.3">
      <c r="B147" s="1" t="s">
        <v>23</v>
      </c>
      <c r="C147" s="1" t="s">
        <v>9</v>
      </c>
      <c r="D147" s="1" t="s">
        <v>39</v>
      </c>
      <c r="E147" s="2">
        <v>2478</v>
      </c>
      <c r="F147" s="3">
        <v>21</v>
      </c>
      <c r="G147">
        <f>VLOOKUP(Data1[[#This Row],[Product]],products[#All],2,0)</f>
        <v>16.73</v>
      </c>
      <c r="H147">
        <f>Data1[[#This Row],[cost per units]]*Data1[[#This Row],[Units]]</f>
        <v>351.33</v>
      </c>
      <c r="I147" s="76">
        <f>Data1[[#This Row],[Amount]]-Data1[[#This Row],[total cost]]</f>
        <v>2126.67</v>
      </c>
    </row>
    <row r="148" spans="2:9" x14ac:dyDescent="0.3">
      <c r="B148" s="1" t="s">
        <v>13</v>
      </c>
      <c r="C148" s="1" t="s">
        <v>30</v>
      </c>
      <c r="D148" s="1" t="s">
        <v>19</v>
      </c>
      <c r="E148" s="2">
        <v>7847</v>
      </c>
      <c r="F148" s="3">
        <v>174</v>
      </c>
      <c r="G148">
        <f>VLOOKUP(Data1[[#This Row],[Product]],products[#All],2,0)</f>
        <v>12.37</v>
      </c>
      <c r="H148">
        <f>Data1[[#This Row],[cost per units]]*Data1[[#This Row],[Units]]</f>
        <v>2152.3799999999997</v>
      </c>
      <c r="I148" s="76">
        <f>Data1[[#This Row],[Amount]]-Data1[[#This Row],[total cost]]</f>
        <v>5694.6200000000008</v>
      </c>
    </row>
    <row r="149" spans="2:9" x14ac:dyDescent="0.3">
      <c r="B149" s="1" t="s">
        <v>26</v>
      </c>
      <c r="C149" s="1" t="s">
        <v>6</v>
      </c>
      <c r="D149" s="1" t="s">
        <v>28</v>
      </c>
      <c r="E149" s="2">
        <v>9926</v>
      </c>
      <c r="F149" s="3">
        <v>201</v>
      </c>
      <c r="G149">
        <f>VLOOKUP(Data1[[#This Row],[Product]],products[#All],2,0)</f>
        <v>3.11</v>
      </c>
      <c r="H149">
        <f>Data1[[#This Row],[cost per units]]*Data1[[#This Row],[Units]]</f>
        <v>625.11</v>
      </c>
      <c r="I149" s="76">
        <f>Data1[[#This Row],[Amount]]-Data1[[#This Row],[total cost]]</f>
        <v>9300.89</v>
      </c>
    </row>
    <row r="150" spans="2:9" x14ac:dyDescent="0.3">
      <c r="B150" s="1" t="s">
        <v>8</v>
      </c>
      <c r="C150" s="1" t="s">
        <v>20</v>
      </c>
      <c r="D150" s="1" t="s">
        <v>31</v>
      </c>
      <c r="E150" s="2">
        <v>819</v>
      </c>
      <c r="F150" s="3">
        <v>510</v>
      </c>
      <c r="G150">
        <f>VLOOKUP(Data1[[#This Row],[Product]],products[#All],2,0)</f>
        <v>9.33</v>
      </c>
      <c r="H150">
        <f>Data1[[#This Row],[cost per units]]*Data1[[#This Row],[Units]]</f>
        <v>4758.3</v>
      </c>
      <c r="I150" s="76">
        <f>Data1[[#This Row],[Amount]]-Data1[[#This Row],[total cost]]</f>
        <v>-3939.3</v>
      </c>
    </row>
    <row r="151" spans="2:9" x14ac:dyDescent="0.3">
      <c r="B151" s="1" t="s">
        <v>16</v>
      </c>
      <c r="C151" s="1" t="s">
        <v>17</v>
      </c>
      <c r="D151" s="1" t="s">
        <v>32</v>
      </c>
      <c r="E151" s="2">
        <v>3052</v>
      </c>
      <c r="F151" s="3">
        <v>378</v>
      </c>
      <c r="G151">
        <f>VLOOKUP(Data1[[#This Row],[Product]],products[#All],2,0)</f>
        <v>7.16</v>
      </c>
      <c r="H151">
        <f>Data1[[#This Row],[cost per units]]*Data1[[#This Row],[Units]]</f>
        <v>2706.48</v>
      </c>
      <c r="I151" s="76">
        <f>Data1[[#This Row],[Amount]]-Data1[[#This Row],[total cost]]</f>
        <v>345.52</v>
      </c>
    </row>
    <row r="152" spans="2:9" x14ac:dyDescent="0.3">
      <c r="B152" s="1" t="s">
        <v>11</v>
      </c>
      <c r="C152" s="1" t="s">
        <v>30</v>
      </c>
      <c r="D152" s="1" t="s">
        <v>41</v>
      </c>
      <c r="E152" s="2">
        <v>6832</v>
      </c>
      <c r="F152" s="3">
        <v>27</v>
      </c>
      <c r="G152">
        <f>VLOOKUP(Data1[[#This Row],[Product]],products[#All],2,0)</f>
        <v>9</v>
      </c>
      <c r="H152">
        <f>Data1[[#This Row],[cost per units]]*Data1[[#This Row],[Units]]</f>
        <v>243</v>
      </c>
      <c r="I152" s="76">
        <f>Data1[[#This Row],[Amount]]-Data1[[#This Row],[total cost]]</f>
        <v>6589</v>
      </c>
    </row>
    <row r="153" spans="2:9" x14ac:dyDescent="0.3">
      <c r="B153" s="1" t="s">
        <v>26</v>
      </c>
      <c r="C153" s="1" t="s">
        <v>17</v>
      </c>
      <c r="D153" s="1" t="s">
        <v>29</v>
      </c>
      <c r="E153" s="2">
        <v>2016</v>
      </c>
      <c r="F153" s="3">
        <v>117</v>
      </c>
      <c r="G153">
        <f>VLOOKUP(Data1[[#This Row],[Product]],products[#All],2,0)</f>
        <v>8.7899999999999991</v>
      </c>
      <c r="H153">
        <f>Data1[[#This Row],[cost per units]]*Data1[[#This Row],[Units]]</f>
        <v>1028.4299999999998</v>
      </c>
      <c r="I153" s="76">
        <f>Data1[[#This Row],[Amount]]-Data1[[#This Row],[total cost]]</f>
        <v>987.57000000000016</v>
      </c>
    </row>
    <row r="154" spans="2:9" x14ac:dyDescent="0.3">
      <c r="B154" s="1" t="s">
        <v>16</v>
      </c>
      <c r="C154" s="1" t="s">
        <v>20</v>
      </c>
      <c r="D154" s="1" t="s">
        <v>41</v>
      </c>
      <c r="E154" s="2">
        <v>7322</v>
      </c>
      <c r="F154" s="3">
        <v>36</v>
      </c>
      <c r="G154">
        <f>VLOOKUP(Data1[[#This Row],[Product]],products[#All],2,0)</f>
        <v>9</v>
      </c>
      <c r="H154">
        <f>Data1[[#This Row],[cost per units]]*Data1[[#This Row],[Units]]</f>
        <v>324</v>
      </c>
      <c r="I154" s="76">
        <f>Data1[[#This Row],[Amount]]-Data1[[#This Row],[total cost]]</f>
        <v>6998</v>
      </c>
    </row>
    <row r="155" spans="2:9" x14ac:dyDescent="0.3">
      <c r="B155" s="1" t="s">
        <v>8</v>
      </c>
      <c r="C155" s="1" t="s">
        <v>9</v>
      </c>
      <c r="D155" s="1" t="s">
        <v>19</v>
      </c>
      <c r="E155" s="2">
        <v>357</v>
      </c>
      <c r="F155" s="3">
        <v>126</v>
      </c>
      <c r="G155">
        <f>VLOOKUP(Data1[[#This Row],[Product]],products[#All],2,0)</f>
        <v>12.37</v>
      </c>
      <c r="H155">
        <f>Data1[[#This Row],[cost per units]]*Data1[[#This Row],[Units]]</f>
        <v>1558.62</v>
      </c>
      <c r="I155" s="76">
        <f>Data1[[#This Row],[Amount]]-Data1[[#This Row],[total cost]]</f>
        <v>-1201.6199999999999</v>
      </c>
    </row>
    <row r="156" spans="2:9" x14ac:dyDescent="0.3">
      <c r="B156" s="1" t="s">
        <v>11</v>
      </c>
      <c r="C156" s="1" t="s">
        <v>17</v>
      </c>
      <c r="D156" s="1" t="s">
        <v>18</v>
      </c>
      <c r="E156" s="2">
        <v>3192</v>
      </c>
      <c r="F156" s="3">
        <v>72</v>
      </c>
      <c r="G156">
        <f>VLOOKUP(Data1[[#This Row],[Product]],products[#All],2,0)</f>
        <v>13.15</v>
      </c>
      <c r="H156">
        <f>Data1[[#This Row],[cost per units]]*Data1[[#This Row],[Units]]</f>
        <v>946.80000000000007</v>
      </c>
      <c r="I156" s="76">
        <f>Data1[[#This Row],[Amount]]-Data1[[#This Row],[total cost]]</f>
        <v>2245.1999999999998</v>
      </c>
    </row>
    <row r="157" spans="2:9" x14ac:dyDescent="0.3">
      <c r="B157" s="1" t="s">
        <v>23</v>
      </c>
      <c r="C157" s="1" t="s">
        <v>14</v>
      </c>
      <c r="D157" s="1" t="s">
        <v>22</v>
      </c>
      <c r="E157" s="2">
        <v>8435</v>
      </c>
      <c r="F157" s="3">
        <v>42</v>
      </c>
      <c r="G157">
        <f>VLOOKUP(Data1[[#This Row],[Product]],products[#All],2,0)</f>
        <v>9.77</v>
      </c>
      <c r="H157">
        <f>Data1[[#This Row],[cost per units]]*Data1[[#This Row],[Units]]</f>
        <v>410.34</v>
      </c>
      <c r="I157" s="76">
        <f>Data1[[#This Row],[Amount]]-Data1[[#This Row],[total cost]]</f>
        <v>8024.66</v>
      </c>
    </row>
    <row r="158" spans="2:9" x14ac:dyDescent="0.3">
      <c r="B158" s="1" t="s">
        <v>5</v>
      </c>
      <c r="C158" s="1" t="s">
        <v>17</v>
      </c>
      <c r="D158" s="1" t="s">
        <v>32</v>
      </c>
      <c r="E158" s="2">
        <v>0</v>
      </c>
      <c r="F158" s="3">
        <v>135</v>
      </c>
      <c r="G158">
        <f>VLOOKUP(Data1[[#This Row],[Product]],products[#All],2,0)</f>
        <v>7.16</v>
      </c>
      <c r="H158">
        <f>Data1[[#This Row],[cost per units]]*Data1[[#This Row],[Units]]</f>
        <v>966.6</v>
      </c>
      <c r="I158" s="76">
        <f>Data1[[#This Row],[Amount]]-Data1[[#This Row],[total cost]]</f>
        <v>-966.6</v>
      </c>
    </row>
    <row r="159" spans="2:9" x14ac:dyDescent="0.3">
      <c r="B159" s="1" t="s">
        <v>23</v>
      </c>
      <c r="C159" s="1" t="s">
        <v>30</v>
      </c>
      <c r="D159" s="1" t="s">
        <v>38</v>
      </c>
      <c r="E159" s="2">
        <v>8862</v>
      </c>
      <c r="F159" s="3">
        <v>189</v>
      </c>
      <c r="G159">
        <f>VLOOKUP(Data1[[#This Row],[Product]],products[#All],2,0)</f>
        <v>4.97</v>
      </c>
      <c r="H159">
        <f>Data1[[#This Row],[cost per units]]*Data1[[#This Row],[Units]]</f>
        <v>939.32999999999993</v>
      </c>
      <c r="I159" s="76">
        <f>Data1[[#This Row],[Amount]]-Data1[[#This Row],[total cost]]</f>
        <v>7922.67</v>
      </c>
    </row>
    <row r="160" spans="2:9" x14ac:dyDescent="0.3">
      <c r="B160" s="1" t="s">
        <v>16</v>
      </c>
      <c r="C160" s="1" t="s">
        <v>6</v>
      </c>
      <c r="D160" s="1" t="s">
        <v>40</v>
      </c>
      <c r="E160" s="2">
        <v>3556</v>
      </c>
      <c r="F160" s="3">
        <v>459</v>
      </c>
      <c r="G160">
        <f>VLOOKUP(Data1[[#This Row],[Product]],products[#All],2,0)</f>
        <v>10.38</v>
      </c>
      <c r="H160">
        <f>Data1[[#This Row],[cost per units]]*Data1[[#This Row],[Units]]</f>
        <v>4764.42</v>
      </c>
      <c r="I160" s="76">
        <f>Data1[[#This Row],[Amount]]-Data1[[#This Row],[total cost]]</f>
        <v>-1208.42</v>
      </c>
    </row>
    <row r="161" spans="2:9" x14ac:dyDescent="0.3">
      <c r="B161" s="1" t="s">
        <v>25</v>
      </c>
      <c r="C161" s="1" t="s">
        <v>30</v>
      </c>
      <c r="D161" s="1" t="s">
        <v>37</v>
      </c>
      <c r="E161" s="2">
        <v>7280</v>
      </c>
      <c r="F161" s="3">
        <v>201</v>
      </c>
      <c r="G161">
        <f>VLOOKUP(Data1[[#This Row],[Product]],products[#All],2,0)</f>
        <v>11.73</v>
      </c>
      <c r="H161">
        <f>Data1[[#This Row],[cost per units]]*Data1[[#This Row],[Units]]</f>
        <v>2357.73</v>
      </c>
      <c r="I161" s="76">
        <f>Data1[[#This Row],[Amount]]-Data1[[#This Row],[total cost]]</f>
        <v>4922.2700000000004</v>
      </c>
    </row>
    <row r="162" spans="2:9" x14ac:dyDescent="0.3">
      <c r="B162" s="1" t="s">
        <v>16</v>
      </c>
      <c r="C162" s="1" t="s">
        <v>30</v>
      </c>
      <c r="D162" s="1" t="s">
        <v>7</v>
      </c>
      <c r="E162" s="2">
        <v>3402</v>
      </c>
      <c r="F162" s="3">
        <v>366</v>
      </c>
      <c r="G162">
        <f>VLOOKUP(Data1[[#This Row],[Product]],products[#All],2,0)</f>
        <v>14.49</v>
      </c>
      <c r="H162">
        <f>Data1[[#This Row],[cost per units]]*Data1[[#This Row],[Units]]</f>
        <v>5303.34</v>
      </c>
      <c r="I162" s="76">
        <f>Data1[[#This Row],[Amount]]-Data1[[#This Row],[total cost]]</f>
        <v>-1901.3400000000001</v>
      </c>
    </row>
    <row r="163" spans="2:9" x14ac:dyDescent="0.3">
      <c r="B163" s="1" t="s">
        <v>27</v>
      </c>
      <c r="C163" s="1" t="s">
        <v>6</v>
      </c>
      <c r="D163" s="1" t="s">
        <v>32</v>
      </c>
      <c r="E163" s="2">
        <v>4592</v>
      </c>
      <c r="F163" s="3">
        <v>324</v>
      </c>
      <c r="G163">
        <f>VLOOKUP(Data1[[#This Row],[Product]],products[#All],2,0)</f>
        <v>7.16</v>
      </c>
      <c r="H163">
        <f>Data1[[#This Row],[cost per units]]*Data1[[#This Row],[Units]]</f>
        <v>2319.84</v>
      </c>
      <c r="I163" s="76">
        <f>Data1[[#This Row],[Amount]]-Data1[[#This Row],[total cost]]</f>
        <v>2272.16</v>
      </c>
    </row>
    <row r="164" spans="2:9" x14ac:dyDescent="0.3">
      <c r="B164" s="1" t="s">
        <v>11</v>
      </c>
      <c r="C164" s="1" t="s">
        <v>9</v>
      </c>
      <c r="D164" s="1" t="s">
        <v>37</v>
      </c>
      <c r="E164" s="2">
        <v>7833</v>
      </c>
      <c r="F164" s="3">
        <v>243</v>
      </c>
      <c r="G164">
        <f>VLOOKUP(Data1[[#This Row],[Product]],products[#All],2,0)</f>
        <v>11.73</v>
      </c>
      <c r="H164">
        <f>Data1[[#This Row],[cost per units]]*Data1[[#This Row],[Units]]</f>
        <v>2850.3900000000003</v>
      </c>
      <c r="I164" s="76">
        <f>Data1[[#This Row],[Amount]]-Data1[[#This Row],[total cost]]</f>
        <v>4982.6099999999997</v>
      </c>
    </row>
    <row r="165" spans="2:9" x14ac:dyDescent="0.3">
      <c r="B165" s="1" t="s">
        <v>26</v>
      </c>
      <c r="C165" s="1" t="s">
        <v>17</v>
      </c>
      <c r="D165" s="1" t="s">
        <v>41</v>
      </c>
      <c r="E165" s="2">
        <v>7651</v>
      </c>
      <c r="F165" s="3">
        <v>213</v>
      </c>
      <c r="G165">
        <f>VLOOKUP(Data1[[#This Row],[Product]],products[#All],2,0)</f>
        <v>9</v>
      </c>
      <c r="H165">
        <f>Data1[[#This Row],[cost per units]]*Data1[[#This Row],[Units]]</f>
        <v>1917</v>
      </c>
      <c r="I165" s="76">
        <f>Data1[[#This Row],[Amount]]-Data1[[#This Row],[total cost]]</f>
        <v>5734</v>
      </c>
    </row>
    <row r="166" spans="2:9" x14ac:dyDescent="0.3">
      <c r="B166" s="1" t="s">
        <v>5</v>
      </c>
      <c r="C166" s="1" t="s">
        <v>9</v>
      </c>
      <c r="D166" s="1" t="s">
        <v>7</v>
      </c>
      <c r="E166" s="2">
        <v>2275</v>
      </c>
      <c r="F166" s="3">
        <v>447</v>
      </c>
      <c r="G166">
        <f>VLOOKUP(Data1[[#This Row],[Product]],products[#All],2,0)</f>
        <v>14.49</v>
      </c>
      <c r="H166">
        <f>Data1[[#This Row],[cost per units]]*Data1[[#This Row],[Units]]</f>
        <v>6477.03</v>
      </c>
      <c r="I166" s="76">
        <f>Data1[[#This Row],[Amount]]-Data1[[#This Row],[total cost]]</f>
        <v>-4202.03</v>
      </c>
    </row>
    <row r="167" spans="2:9" x14ac:dyDescent="0.3">
      <c r="B167" s="1" t="s">
        <v>5</v>
      </c>
      <c r="C167" s="1" t="s">
        <v>20</v>
      </c>
      <c r="D167" s="1" t="s">
        <v>31</v>
      </c>
      <c r="E167" s="2">
        <v>5670</v>
      </c>
      <c r="F167" s="3">
        <v>297</v>
      </c>
      <c r="G167">
        <f>VLOOKUP(Data1[[#This Row],[Product]],products[#All],2,0)</f>
        <v>9.33</v>
      </c>
      <c r="H167">
        <f>Data1[[#This Row],[cost per units]]*Data1[[#This Row],[Units]]</f>
        <v>2771.01</v>
      </c>
      <c r="I167" s="76">
        <f>Data1[[#This Row],[Amount]]-Data1[[#This Row],[total cost]]</f>
        <v>2898.99</v>
      </c>
    </row>
    <row r="168" spans="2:9" x14ac:dyDescent="0.3">
      <c r="B168" s="1" t="s">
        <v>23</v>
      </c>
      <c r="C168" s="1" t="s">
        <v>9</v>
      </c>
      <c r="D168" s="1" t="s">
        <v>29</v>
      </c>
      <c r="E168" s="2">
        <v>2135</v>
      </c>
      <c r="F168" s="3">
        <v>27</v>
      </c>
      <c r="G168">
        <f>VLOOKUP(Data1[[#This Row],[Product]],products[#All],2,0)</f>
        <v>8.7899999999999991</v>
      </c>
      <c r="H168">
        <f>Data1[[#This Row],[cost per units]]*Data1[[#This Row],[Units]]</f>
        <v>237.32999999999998</v>
      </c>
      <c r="I168" s="76">
        <f>Data1[[#This Row],[Amount]]-Data1[[#This Row],[total cost]]</f>
        <v>1897.67</v>
      </c>
    </row>
    <row r="169" spans="2:9" x14ac:dyDescent="0.3">
      <c r="B169" s="1" t="s">
        <v>5</v>
      </c>
      <c r="C169" s="1" t="s">
        <v>30</v>
      </c>
      <c r="D169" s="1" t="s">
        <v>34</v>
      </c>
      <c r="E169" s="2">
        <v>2779</v>
      </c>
      <c r="F169" s="3">
        <v>75</v>
      </c>
      <c r="G169">
        <f>VLOOKUP(Data1[[#This Row],[Product]],products[#All],2,0)</f>
        <v>6.49</v>
      </c>
      <c r="H169">
        <f>Data1[[#This Row],[cost per units]]*Data1[[#This Row],[Units]]</f>
        <v>486.75</v>
      </c>
      <c r="I169" s="76">
        <f>Data1[[#This Row],[Amount]]-Data1[[#This Row],[total cost]]</f>
        <v>2292.25</v>
      </c>
    </row>
    <row r="170" spans="2:9" x14ac:dyDescent="0.3">
      <c r="B170" s="1" t="s">
        <v>35</v>
      </c>
      <c r="C170" s="1" t="s">
        <v>17</v>
      </c>
      <c r="D170" s="1" t="s">
        <v>19</v>
      </c>
      <c r="E170" s="2">
        <v>12950</v>
      </c>
      <c r="F170" s="3">
        <v>30</v>
      </c>
      <c r="G170">
        <f>VLOOKUP(Data1[[#This Row],[Product]],products[#All],2,0)</f>
        <v>12.37</v>
      </c>
      <c r="H170">
        <f>Data1[[#This Row],[cost per units]]*Data1[[#This Row],[Units]]</f>
        <v>371.09999999999997</v>
      </c>
      <c r="I170" s="76">
        <f>Data1[[#This Row],[Amount]]-Data1[[#This Row],[total cost]]</f>
        <v>12578.9</v>
      </c>
    </row>
    <row r="171" spans="2:9" x14ac:dyDescent="0.3">
      <c r="B171" s="1" t="s">
        <v>23</v>
      </c>
      <c r="C171" s="1" t="s">
        <v>14</v>
      </c>
      <c r="D171" s="1" t="s">
        <v>15</v>
      </c>
      <c r="E171" s="2">
        <v>2646</v>
      </c>
      <c r="F171" s="3">
        <v>177</v>
      </c>
      <c r="G171">
        <f>VLOOKUP(Data1[[#This Row],[Product]],products[#All],2,0)</f>
        <v>6.47</v>
      </c>
      <c r="H171">
        <f>Data1[[#This Row],[cost per units]]*Data1[[#This Row],[Units]]</f>
        <v>1145.19</v>
      </c>
      <c r="I171" s="76">
        <f>Data1[[#This Row],[Amount]]-Data1[[#This Row],[total cost]]</f>
        <v>1500.81</v>
      </c>
    </row>
    <row r="172" spans="2:9" x14ac:dyDescent="0.3">
      <c r="B172" s="1" t="s">
        <v>5</v>
      </c>
      <c r="C172" s="1" t="s">
        <v>30</v>
      </c>
      <c r="D172" s="1" t="s">
        <v>19</v>
      </c>
      <c r="E172" s="2">
        <v>3794</v>
      </c>
      <c r="F172" s="3">
        <v>159</v>
      </c>
      <c r="G172">
        <f>VLOOKUP(Data1[[#This Row],[Product]],products[#All],2,0)</f>
        <v>12.37</v>
      </c>
      <c r="H172">
        <f>Data1[[#This Row],[cost per units]]*Data1[[#This Row],[Units]]</f>
        <v>1966.83</v>
      </c>
      <c r="I172" s="76">
        <f>Data1[[#This Row],[Amount]]-Data1[[#This Row],[total cost]]</f>
        <v>1827.17</v>
      </c>
    </row>
    <row r="173" spans="2:9" x14ac:dyDescent="0.3">
      <c r="B173" s="1" t="s">
        <v>27</v>
      </c>
      <c r="C173" s="1" t="s">
        <v>9</v>
      </c>
      <c r="D173" s="1" t="s">
        <v>19</v>
      </c>
      <c r="E173" s="2">
        <v>819</v>
      </c>
      <c r="F173" s="3">
        <v>306</v>
      </c>
      <c r="G173">
        <f>VLOOKUP(Data1[[#This Row],[Product]],products[#All],2,0)</f>
        <v>12.37</v>
      </c>
      <c r="H173">
        <f>Data1[[#This Row],[cost per units]]*Data1[[#This Row],[Units]]</f>
        <v>3785.22</v>
      </c>
      <c r="I173" s="76">
        <f>Data1[[#This Row],[Amount]]-Data1[[#This Row],[total cost]]</f>
        <v>-2966.22</v>
      </c>
    </row>
    <row r="174" spans="2:9" x14ac:dyDescent="0.3">
      <c r="B174" s="1" t="s">
        <v>27</v>
      </c>
      <c r="C174" s="1" t="s">
        <v>30</v>
      </c>
      <c r="D174" s="1" t="s">
        <v>33</v>
      </c>
      <c r="E174" s="2">
        <v>2583</v>
      </c>
      <c r="F174" s="3">
        <v>18</v>
      </c>
      <c r="G174">
        <f>VLOOKUP(Data1[[#This Row],[Product]],products[#All],2,0)</f>
        <v>10.62</v>
      </c>
      <c r="H174">
        <f>Data1[[#This Row],[cost per units]]*Data1[[#This Row],[Units]]</f>
        <v>191.16</v>
      </c>
      <c r="I174" s="76">
        <f>Data1[[#This Row],[Amount]]-Data1[[#This Row],[total cost]]</f>
        <v>2391.84</v>
      </c>
    </row>
    <row r="175" spans="2:9" x14ac:dyDescent="0.3">
      <c r="B175" s="1" t="s">
        <v>23</v>
      </c>
      <c r="C175" s="1" t="s">
        <v>9</v>
      </c>
      <c r="D175" s="1" t="s">
        <v>36</v>
      </c>
      <c r="E175" s="2">
        <v>4585</v>
      </c>
      <c r="F175" s="3">
        <v>240</v>
      </c>
      <c r="G175">
        <f>VLOOKUP(Data1[[#This Row],[Product]],products[#All],2,0)</f>
        <v>7.64</v>
      </c>
      <c r="H175">
        <f>Data1[[#This Row],[cost per units]]*Data1[[#This Row],[Units]]</f>
        <v>1833.6</v>
      </c>
      <c r="I175" s="76">
        <f>Data1[[#This Row],[Amount]]-Data1[[#This Row],[total cost]]</f>
        <v>2751.4</v>
      </c>
    </row>
    <row r="176" spans="2:9" x14ac:dyDescent="0.3">
      <c r="B176" s="1" t="s">
        <v>25</v>
      </c>
      <c r="C176" s="1" t="s">
        <v>30</v>
      </c>
      <c r="D176" s="1" t="s">
        <v>19</v>
      </c>
      <c r="E176" s="2">
        <v>1652</v>
      </c>
      <c r="F176" s="3">
        <v>93</v>
      </c>
      <c r="G176">
        <f>VLOOKUP(Data1[[#This Row],[Product]],products[#All],2,0)</f>
        <v>12.37</v>
      </c>
      <c r="H176">
        <f>Data1[[#This Row],[cost per units]]*Data1[[#This Row],[Units]]</f>
        <v>1150.4099999999999</v>
      </c>
      <c r="I176" s="76">
        <f>Data1[[#This Row],[Amount]]-Data1[[#This Row],[total cost]]</f>
        <v>501.59000000000015</v>
      </c>
    </row>
    <row r="177" spans="2:9" x14ac:dyDescent="0.3">
      <c r="B177" s="1" t="s">
        <v>35</v>
      </c>
      <c r="C177" s="1" t="s">
        <v>30</v>
      </c>
      <c r="D177" s="1" t="s">
        <v>42</v>
      </c>
      <c r="E177" s="2">
        <v>4991</v>
      </c>
      <c r="F177" s="3">
        <v>9</v>
      </c>
      <c r="G177">
        <f>VLOOKUP(Data1[[#This Row],[Product]],products[#All],2,0)</f>
        <v>5.6</v>
      </c>
      <c r="H177">
        <f>Data1[[#This Row],[cost per units]]*Data1[[#This Row],[Units]]</f>
        <v>50.4</v>
      </c>
      <c r="I177" s="76">
        <f>Data1[[#This Row],[Amount]]-Data1[[#This Row],[total cost]]</f>
        <v>4940.6000000000004</v>
      </c>
    </row>
    <row r="178" spans="2:9" x14ac:dyDescent="0.3">
      <c r="B178" s="1" t="s">
        <v>8</v>
      </c>
      <c r="C178" s="1" t="s">
        <v>30</v>
      </c>
      <c r="D178" s="1" t="s">
        <v>29</v>
      </c>
      <c r="E178" s="2">
        <v>2009</v>
      </c>
      <c r="F178" s="3">
        <v>219</v>
      </c>
      <c r="G178">
        <f>VLOOKUP(Data1[[#This Row],[Product]],products[#All],2,0)</f>
        <v>8.7899999999999991</v>
      </c>
      <c r="H178">
        <f>Data1[[#This Row],[cost per units]]*Data1[[#This Row],[Units]]</f>
        <v>1925.0099999999998</v>
      </c>
      <c r="I178" s="76">
        <f>Data1[[#This Row],[Amount]]-Data1[[#This Row],[total cost]]</f>
        <v>83.990000000000236</v>
      </c>
    </row>
    <row r="179" spans="2:9" x14ac:dyDescent="0.3">
      <c r="B179" s="1" t="s">
        <v>26</v>
      </c>
      <c r="C179" s="1" t="s">
        <v>17</v>
      </c>
      <c r="D179" s="1" t="s">
        <v>22</v>
      </c>
      <c r="E179" s="2">
        <v>1568</v>
      </c>
      <c r="F179" s="3">
        <v>141</v>
      </c>
      <c r="G179">
        <f>VLOOKUP(Data1[[#This Row],[Product]],products[#All],2,0)</f>
        <v>9.77</v>
      </c>
      <c r="H179">
        <f>Data1[[#This Row],[cost per units]]*Data1[[#This Row],[Units]]</f>
        <v>1377.57</v>
      </c>
      <c r="I179" s="76">
        <f>Data1[[#This Row],[Amount]]-Data1[[#This Row],[total cost]]</f>
        <v>190.43000000000006</v>
      </c>
    </row>
    <row r="180" spans="2:9" x14ac:dyDescent="0.3">
      <c r="B180" s="1" t="s">
        <v>13</v>
      </c>
      <c r="C180" s="1" t="s">
        <v>6</v>
      </c>
      <c r="D180" s="1" t="s">
        <v>33</v>
      </c>
      <c r="E180" s="2">
        <v>3388</v>
      </c>
      <c r="F180" s="3">
        <v>123</v>
      </c>
      <c r="G180">
        <f>VLOOKUP(Data1[[#This Row],[Product]],products[#All],2,0)</f>
        <v>10.62</v>
      </c>
      <c r="H180">
        <f>Data1[[#This Row],[cost per units]]*Data1[[#This Row],[Units]]</f>
        <v>1306.26</v>
      </c>
      <c r="I180" s="76">
        <f>Data1[[#This Row],[Amount]]-Data1[[#This Row],[total cost]]</f>
        <v>2081.7399999999998</v>
      </c>
    </row>
    <row r="181" spans="2:9" x14ac:dyDescent="0.3">
      <c r="B181" s="1" t="s">
        <v>5</v>
      </c>
      <c r="C181" s="1" t="s">
        <v>20</v>
      </c>
      <c r="D181" s="1" t="s">
        <v>38</v>
      </c>
      <c r="E181" s="2">
        <v>623</v>
      </c>
      <c r="F181" s="3">
        <v>51</v>
      </c>
      <c r="G181">
        <f>VLOOKUP(Data1[[#This Row],[Product]],products[#All],2,0)</f>
        <v>4.97</v>
      </c>
      <c r="H181">
        <f>Data1[[#This Row],[cost per units]]*Data1[[#This Row],[Units]]</f>
        <v>253.47</v>
      </c>
      <c r="I181" s="76">
        <f>Data1[[#This Row],[Amount]]-Data1[[#This Row],[total cost]]</f>
        <v>369.53</v>
      </c>
    </row>
    <row r="182" spans="2:9" x14ac:dyDescent="0.3">
      <c r="B182" s="1" t="s">
        <v>16</v>
      </c>
      <c r="C182" s="1" t="s">
        <v>14</v>
      </c>
      <c r="D182" s="1" t="s">
        <v>12</v>
      </c>
      <c r="E182" s="2">
        <v>10073</v>
      </c>
      <c r="F182" s="3">
        <v>120</v>
      </c>
      <c r="G182">
        <f>VLOOKUP(Data1[[#This Row],[Product]],products[#All],2,0)</f>
        <v>11.88</v>
      </c>
      <c r="H182">
        <f>Data1[[#This Row],[cost per units]]*Data1[[#This Row],[Units]]</f>
        <v>1425.6000000000001</v>
      </c>
      <c r="I182" s="76">
        <f>Data1[[#This Row],[Amount]]-Data1[[#This Row],[total cost]]</f>
        <v>8647.4</v>
      </c>
    </row>
    <row r="183" spans="2:9" x14ac:dyDescent="0.3">
      <c r="B183" s="1" t="s">
        <v>8</v>
      </c>
      <c r="C183" s="1" t="s">
        <v>17</v>
      </c>
      <c r="D183" s="1" t="s">
        <v>42</v>
      </c>
      <c r="E183" s="2">
        <v>1561</v>
      </c>
      <c r="F183" s="3">
        <v>27</v>
      </c>
      <c r="G183">
        <f>VLOOKUP(Data1[[#This Row],[Product]],products[#All],2,0)</f>
        <v>5.6</v>
      </c>
      <c r="H183">
        <f>Data1[[#This Row],[cost per units]]*Data1[[#This Row],[Units]]</f>
        <v>151.19999999999999</v>
      </c>
      <c r="I183" s="76">
        <f>Data1[[#This Row],[Amount]]-Data1[[#This Row],[total cost]]</f>
        <v>1409.8</v>
      </c>
    </row>
    <row r="184" spans="2:9" x14ac:dyDescent="0.3">
      <c r="B184" s="1" t="s">
        <v>11</v>
      </c>
      <c r="C184" s="1" t="s">
        <v>14</v>
      </c>
      <c r="D184" s="1" t="s">
        <v>39</v>
      </c>
      <c r="E184" s="2">
        <v>11522</v>
      </c>
      <c r="F184" s="3">
        <v>204</v>
      </c>
      <c r="G184">
        <f>VLOOKUP(Data1[[#This Row],[Product]],products[#All],2,0)</f>
        <v>16.73</v>
      </c>
      <c r="H184">
        <f>Data1[[#This Row],[cost per units]]*Data1[[#This Row],[Units]]</f>
        <v>3412.92</v>
      </c>
      <c r="I184" s="76">
        <f>Data1[[#This Row],[Amount]]-Data1[[#This Row],[total cost]]</f>
        <v>8109.08</v>
      </c>
    </row>
    <row r="185" spans="2:9" x14ac:dyDescent="0.3">
      <c r="B185" s="1" t="s">
        <v>16</v>
      </c>
      <c r="C185" s="1" t="s">
        <v>20</v>
      </c>
      <c r="D185" s="1" t="s">
        <v>31</v>
      </c>
      <c r="E185" s="2">
        <v>2317</v>
      </c>
      <c r="F185" s="3">
        <v>123</v>
      </c>
      <c r="G185">
        <f>VLOOKUP(Data1[[#This Row],[Product]],products[#All],2,0)</f>
        <v>9.33</v>
      </c>
      <c r="H185">
        <f>Data1[[#This Row],[cost per units]]*Data1[[#This Row],[Units]]</f>
        <v>1147.5899999999999</v>
      </c>
      <c r="I185" s="76">
        <f>Data1[[#This Row],[Amount]]-Data1[[#This Row],[total cost]]</f>
        <v>1169.4100000000001</v>
      </c>
    </row>
    <row r="186" spans="2:9" x14ac:dyDescent="0.3">
      <c r="B186" s="1" t="s">
        <v>35</v>
      </c>
      <c r="C186" s="1" t="s">
        <v>6</v>
      </c>
      <c r="D186" s="1" t="s">
        <v>40</v>
      </c>
      <c r="E186" s="2">
        <v>3059</v>
      </c>
      <c r="F186" s="3">
        <v>27</v>
      </c>
      <c r="G186">
        <f>VLOOKUP(Data1[[#This Row],[Product]],products[#All],2,0)</f>
        <v>10.38</v>
      </c>
      <c r="H186">
        <f>Data1[[#This Row],[cost per units]]*Data1[[#This Row],[Units]]</f>
        <v>280.26000000000005</v>
      </c>
      <c r="I186" s="76">
        <f>Data1[[#This Row],[Amount]]-Data1[[#This Row],[total cost]]</f>
        <v>2778.74</v>
      </c>
    </row>
    <row r="187" spans="2:9" x14ac:dyDescent="0.3">
      <c r="B187" s="1" t="s">
        <v>13</v>
      </c>
      <c r="C187" s="1" t="s">
        <v>6</v>
      </c>
      <c r="D187" s="1" t="s">
        <v>42</v>
      </c>
      <c r="E187" s="2">
        <v>2324</v>
      </c>
      <c r="F187" s="3">
        <v>177</v>
      </c>
      <c r="G187">
        <f>VLOOKUP(Data1[[#This Row],[Product]],products[#All],2,0)</f>
        <v>5.6</v>
      </c>
      <c r="H187">
        <f>Data1[[#This Row],[cost per units]]*Data1[[#This Row],[Units]]</f>
        <v>991.19999999999993</v>
      </c>
      <c r="I187" s="76">
        <f>Data1[[#This Row],[Amount]]-Data1[[#This Row],[total cost]]</f>
        <v>1332.8000000000002</v>
      </c>
    </row>
    <row r="188" spans="2:9" x14ac:dyDescent="0.3">
      <c r="B188" s="1" t="s">
        <v>27</v>
      </c>
      <c r="C188" s="1" t="s">
        <v>17</v>
      </c>
      <c r="D188" s="1" t="s">
        <v>42</v>
      </c>
      <c r="E188" s="2">
        <v>4956</v>
      </c>
      <c r="F188" s="3">
        <v>171</v>
      </c>
      <c r="G188">
        <f>VLOOKUP(Data1[[#This Row],[Product]],products[#All],2,0)</f>
        <v>5.6</v>
      </c>
      <c r="H188">
        <f>Data1[[#This Row],[cost per units]]*Data1[[#This Row],[Units]]</f>
        <v>957.59999999999991</v>
      </c>
      <c r="I188" s="76">
        <f>Data1[[#This Row],[Amount]]-Data1[[#This Row],[total cost]]</f>
        <v>3998.4</v>
      </c>
    </row>
    <row r="189" spans="2:9" x14ac:dyDescent="0.3">
      <c r="B189" s="1" t="s">
        <v>35</v>
      </c>
      <c r="C189" s="1" t="s">
        <v>30</v>
      </c>
      <c r="D189" s="1" t="s">
        <v>36</v>
      </c>
      <c r="E189" s="2">
        <v>5355</v>
      </c>
      <c r="F189" s="3">
        <v>204</v>
      </c>
      <c r="G189">
        <f>VLOOKUP(Data1[[#This Row],[Product]],products[#All],2,0)</f>
        <v>7.64</v>
      </c>
      <c r="H189">
        <f>Data1[[#This Row],[cost per units]]*Data1[[#This Row],[Units]]</f>
        <v>1558.56</v>
      </c>
      <c r="I189" s="76">
        <f>Data1[[#This Row],[Amount]]-Data1[[#This Row],[total cost]]</f>
        <v>3796.44</v>
      </c>
    </row>
    <row r="190" spans="2:9" x14ac:dyDescent="0.3">
      <c r="B190" s="1" t="s">
        <v>27</v>
      </c>
      <c r="C190" s="1" t="s">
        <v>30</v>
      </c>
      <c r="D190" s="1" t="s">
        <v>24</v>
      </c>
      <c r="E190" s="2">
        <v>7259</v>
      </c>
      <c r="F190" s="3">
        <v>276</v>
      </c>
      <c r="G190">
        <f>VLOOKUP(Data1[[#This Row],[Product]],products[#All],2,0)</f>
        <v>11.7</v>
      </c>
      <c r="H190">
        <f>Data1[[#This Row],[cost per units]]*Data1[[#This Row],[Units]]</f>
        <v>3229.2</v>
      </c>
      <c r="I190" s="76">
        <f>Data1[[#This Row],[Amount]]-Data1[[#This Row],[total cost]]</f>
        <v>4029.8</v>
      </c>
    </row>
    <row r="191" spans="2:9" x14ac:dyDescent="0.3">
      <c r="B191" s="1" t="s">
        <v>8</v>
      </c>
      <c r="C191" s="1" t="s">
        <v>6</v>
      </c>
      <c r="D191" s="1" t="s">
        <v>42</v>
      </c>
      <c r="E191" s="2">
        <v>6279</v>
      </c>
      <c r="F191" s="3">
        <v>45</v>
      </c>
      <c r="G191">
        <f>VLOOKUP(Data1[[#This Row],[Product]],products[#All],2,0)</f>
        <v>5.6</v>
      </c>
      <c r="H191">
        <f>Data1[[#This Row],[cost per units]]*Data1[[#This Row],[Units]]</f>
        <v>251.99999999999997</v>
      </c>
      <c r="I191" s="76">
        <f>Data1[[#This Row],[Amount]]-Data1[[#This Row],[total cost]]</f>
        <v>6027</v>
      </c>
    </row>
    <row r="192" spans="2:9" x14ac:dyDescent="0.3">
      <c r="B192" s="1" t="s">
        <v>5</v>
      </c>
      <c r="C192" s="1" t="s">
        <v>20</v>
      </c>
      <c r="D192" s="1" t="s">
        <v>32</v>
      </c>
      <c r="E192" s="2">
        <v>2541</v>
      </c>
      <c r="F192" s="3">
        <v>45</v>
      </c>
      <c r="G192">
        <f>VLOOKUP(Data1[[#This Row],[Product]],products[#All],2,0)</f>
        <v>7.16</v>
      </c>
      <c r="H192">
        <f>Data1[[#This Row],[cost per units]]*Data1[[#This Row],[Units]]</f>
        <v>322.2</v>
      </c>
      <c r="I192" s="76">
        <f>Data1[[#This Row],[Amount]]-Data1[[#This Row],[total cost]]</f>
        <v>2218.8000000000002</v>
      </c>
    </row>
    <row r="193" spans="2:9" x14ac:dyDescent="0.3">
      <c r="B193" s="1" t="s">
        <v>16</v>
      </c>
      <c r="C193" s="1" t="s">
        <v>9</v>
      </c>
      <c r="D193" s="1" t="s">
        <v>39</v>
      </c>
      <c r="E193" s="2">
        <v>3864</v>
      </c>
      <c r="F193" s="3">
        <v>177</v>
      </c>
      <c r="G193">
        <f>VLOOKUP(Data1[[#This Row],[Product]],products[#All],2,0)</f>
        <v>16.73</v>
      </c>
      <c r="H193">
        <f>Data1[[#This Row],[cost per units]]*Data1[[#This Row],[Units]]</f>
        <v>2961.21</v>
      </c>
      <c r="I193" s="76">
        <f>Data1[[#This Row],[Amount]]-Data1[[#This Row],[total cost]]</f>
        <v>902.79</v>
      </c>
    </row>
    <row r="194" spans="2:9" x14ac:dyDescent="0.3">
      <c r="B194" s="1" t="s">
        <v>25</v>
      </c>
      <c r="C194" s="1" t="s">
        <v>14</v>
      </c>
      <c r="D194" s="1" t="s">
        <v>31</v>
      </c>
      <c r="E194" s="2">
        <v>6146</v>
      </c>
      <c r="F194" s="3">
        <v>63</v>
      </c>
      <c r="G194">
        <f>VLOOKUP(Data1[[#This Row],[Product]],products[#All],2,0)</f>
        <v>9.33</v>
      </c>
      <c r="H194">
        <f>Data1[[#This Row],[cost per units]]*Data1[[#This Row],[Units]]</f>
        <v>587.79</v>
      </c>
      <c r="I194" s="76">
        <f>Data1[[#This Row],[Amount]]-Data1[[#This Row],[total cost]]</f>
        <v>5558.21</v>
      </c>
    </row>
    <row r="195" spans="2:9" x14ac:dyDescent="0.3">
      <c r="B195" s="1" t="s">
        <v>11</v>
      </c>
      <c r="C195" s="1" t="s">
        <v>17</v>
      </c>
      <c r="D195" s="1" t="s">
        <v>15</v>
      </c>
      <c r="E195" s="2">
        <v>2639</v>
      </c>
      <c r="F195" s="3">
        <v>204</v>
      </c>
      <c r="G195">
        <f>VLOOKUP(Data1[[#This Row],[Product]],products[#All],2,0)</f>
        <v>6.47</v>
      </c>
      <c r="H195">
        <f>Data1[[#This Row],[cost per units]]*Data1[[#This Row],[Units]]</f>
        <v>1319.8799999999999</v>
      </c>
      <c r="I195" s="76">
        <f>Data1[[#This Row],[Amount]]-Data1[[#This Row],[total cost]]</f>
        <v>1319.1200000000001</v>
      </c>
    </row>
    <row r="196" spans="2:9" x14ac:dyDescent="0.3">
      <c r="B196" s="1" t="s">
        <v>8</v>
      </c>
      <c r="C196" s="1" t="s">
        <v>6</v>
      </c>
      <c r="D196" s="1" t="s">
        <v>22</v>
      </c>
      <c r="E196" s="2">
        <v>1890</v>
      </c>
      <c r="F196" s="3">
        <v>195</v>
      </c>
      <c r="G196">
        <f>VLOOKUP(Data1[[#This Row],[Product]],products[#All],2,0)</f>
        <v>9.77</v>
      </c>
      <c r="H196">
        <f>Data1[[#This Row],[cost per units]]*Data1[[#This Row],[Units]]</f>
        <v>1905.1499999999999</v>
      </c>
      <c r="I196" s="76">
        <f>Data1[[#This Row],[Amount]]-Data1[[#This Row],[total cost]]</f>
        <v>-15.149999999999864</v>
      </c>
    </row>
    <row r="197" spans="2:9" x14ac:dyDescent="0.3">
      <c r="B197" s="1" t="s">
        <v>23</v>
      </c>
      <c r="C197" s="1" t="s">
        <v>30</v>
      </c>
      <c r="D197" s="1" t="s">
        <v>24</v>
      </c>
      <c r="E197" s="2">
        <v>1932</v>
      </c>
      <c r="F197" s="3">
        <v>369</v>
      </c>
      <c r="G197">
        <f>VLOOKUP(Data1[[#This Row],[Product]],products[#All],2,0)</f>
        <v>11.7</v>
      </c>
      <c r="H197">
        <f>Data1[[#This Row],[cost per units]]*Data1[[#This Row],[Units]]</f>
        <v>4317.3</v>
      </c>
      <c r="I197" s="76">
        <f>Data1[[#This Row],[Amount]]-Data1[[#This Row],[total cost]]</f>
        <v>-2385.3000000000002</v>
      </c>
    </row>
    <row r="198" spans="2:9" x14ac:dyDescent="0.3">
      <c r="B198" s="1" t="s">
        <v>27</v>
      </c>
      <c r="C198" s="1" t="s">
        <v>30</v>
      </c>
      <c r="D198" s="1" t="s">
        <v>18</v>
      </c>
      <c r="E198" s="2">
        <v>6300</v>
      </c>
      <c r="F198" s="3">
        <v>42</v>
      </c>
      <c r="G198">
        <f>VLOOKUP(Data1[[#This Row],[Product]],products[#All],2,0)</f>
        <v>13.15</v>
      </c>
      <c r="H198">
        <f>Data1[[#This Row],[cost per units]]*Data1[[#This Row],[Units]]</f>
        <v>552.30000000000007</v>
      </c>
      <c r="I198" s="76">
        <f>Data1[[#This Row],[Amount]]-Data1[[#This Row],[total cost]]</f>
        <v>5747.7</v>
      </c>
    </row>
    <row r="199" spans="2:9" x14ac:dyDescent="0.3">
      <c r="B199" s="1" t="s">
        <v>16</v>
      </c>
      <c r="C199" s="1" t="s">
        <v>6</v>
      </c>
      <c r="D199" s="1" t="s">
        <v>7</v>
      </c>
      <c r="E199" s="2">
        <v>560</v>
      </c>
      <c r="F199" s="3">
        <v>81</v>
      </c>
      <c r="G199">
        <f>VLOOKUP(Data1[[#This Row],[Product]],products[#All],2,0)</f>
        <v>14.49</v>
      </c>
      <c r="H199">
        <f>Data1[[#This Row],[cost per units]]*Data1[[#This Row],[Units]]</f>
        <v>1173.69</v>
      </c>
      <c r="I199" s="76">
        <f>Data1[[#This Row],[Amount]]-Data1[[#This Row],[total cost]]</f>
        <v>-613.69000000000005</v>
      </c>
    </row>
    <row r="200" spans="2:9" x14ac:dyDescent="0.3">
      <c r="B200" s="1" t="s">
        <v>11</v>
      </c>
      <c r="C200" s="1" t="s">
        <v>6</v>
      </c>
      <c r="D200" s="1" t="s">
        <v>42</v>
      </c>
      <c r="E200" s="2">
        <v>2856</v>
      </c>
      <c r="F200" s="3">
        <v>246</v>
      </c>
      <c r="G200">
        <f>VLOOKUP(Data1[[#This Row],[Product]],products[#All],2,0)</f>
        <v>5.6</v>
      </c>
      <c r="H200">
        <f>Data1[[#This Row],[cost per units]]*Data1[[#This Row],[Units]]</f>
        <v>1377.6</v>
      </c>
      <c r="I200" s="76">
        <f>Data1[[#This Row],[Amount]]-Data1[[#This Row],[total cost]]</f>
        <v>1478.4</v>
      </c>
    </row>
    <row r="201" spans="2:9" x14ac:dyDescent="0.3">
      <c r="B201" s="1" t="s">
        <v>11</v>
      </c>
      <c r="C201" s="1" t="s">
        <v>30</v>
      </c>
      <c r="D201" s="1" t="s">
        <v>28</v>
      </c>
      <c r="E201" s="2">
        <v>707</v>
      </c>
      <c r="F201" s="3">
        <v>174</v>
      </c>
      <c r="G201">
        <f>VLOOKUP(Data1[[#This Row],[Product]],products[#All],2,0)</f>
        <v>3.11</v>
      </c>
      <c r="H201">
        <f>Data1[[#This Row],[cost per units]]*Data1[[#This Row],[Units]]</f>
        <v>541.14</v>
      </c>
      <c r="I201" s="76">
        <f>Data1[[#This Row],[Amount]]-Data1[[#This Row],[total cost]]</f>
        <v>165.86</v>
      </c>
    </row>
    <row r="202" spans="2:9" x14ac:dyDescent="0.3">
      <c r="B202" s="1" t="s">
        <v>8</v>
      </c>
      <c r="C202" s="1" t="s">
        <v>9</v>
      </c>
      <c r="D202" s="1" t="s">
        <v>7</v>
      </c>
      <c r="E202" s="2">
        <v>3598</v>
      </c>
      <c r="F202" s="3">
        <v>81</v>
      </c>
      <c r="G202">
        <f>VLOOKUP(Data1[[#This Row],[Product]],products[#All],2,0)</f>
        <v>14.49</v>
      </c>
      <c r="H202">
        <f>Data1[[#This Row],[cost per units]]*Data1[[#This Row],[Units]]</f>
        <v>1173.69</v>
      </c>
      <c r="I202" s="76">
        <f>Data1[[#This Row],[Amount]]-Data1[[#This Row],[total cost]]</f>
        <v>2424.31</v>
      </c>
    </row>
    <row r="203" spans="2:9" x14ac:dyDescent="0.3">
      <c r="B203" s="1" t="s">
        <v>5</v>
      </c>
      <c r="C203" s="1" t="s">
        <v>9</v>
      </c>
      <c r="D203" s="1" t="s">
        <v>22</v>
      </c>
      <c r="E203" s="2">
        <v>6853</v>
      </c>
      <c r="F203" s="3">
        <v>372</v>
      </c>
      <c r="G203">
        <f>VLOOKUP(Data1[[#This Row],[Product]],products[#All],2,0)</f>
        <v>9.77</v>
      </c>
      <c r="H203">
        <f>Data1[[#This Row],[cost per units]]*Data1[[#This Row],[Units]]</f>
        <v>3634.44</v>
      </c>
      <c r="I203" s="76">
        <f>Data1[[#This Row],[Amount]]-Data1[[#This Row],[total cost]]</f>
        <v>3218.56</v>
      </c>
    </row>
    <row r="204" spans="2:9" x14ac:dyDescent="0.3">
      <c r="B204" s="1" t="s">
        <v>5</v>
      </c>
      <c r="C204" s="1" t="s">
        <v>9</v>
      </c>
      <c r="D204" s="1" t="s">
        <v>29</v>
      </c>
      <c r="E204" s="2">
        <v>4725</v>
      </c>
      <c r="F204" s="3">
        <v>174</v>
      </c>
      <c r="G204">
        <f>VLOOKUP(Data1[[#This Row],[Product]],products[#All],2,0)</f>
        <v>8.7899999999999991</v>
      </c>
      <c r="H204">
        <f>Data1[[#This Row],[cost per units]]*Data1[[#This Row],[Units]]</f>
        <v>1529.4599999999998</v>
      </c>
      <c r="I204" s="76">
        <f>Data1[[#This Row],[Amount]]-Data1[[#This Row],[total cost]]</f>
        <v>3195.54</v>
      </c>
    </row>
    <row r="205" spans="2:9" x14ac:dyDescent="0.3">
      <c r="B205" s="1" t="s">
        <v>13</v>
      </c>
      <c r="C205" s="1" t="s">
        <v>14</v>
      </c>
      <c r="D205" s="1" t="s">
        <v>10</v>
      </c>
      <c r="E205" s="2">
        <v>10304</v>
      </c>
      <c r="F205" s="3">
        <v>84</v>
      </c>
      <c r="G205">
        <f>VLOOKUP(Data1[[#This Row],[Product]],products[#All],2,0)</f>
        <v>8.65</v>
      </c>
      <c r="H205">
        <f>Data1[[#This Row],[cost per units]]*Data1[[#This Row],[Units]]</f>
        <v>726.6</v>
      </c>
      <c r="I205" s="76">
        <f>Data1[[#This Row],[Amount]]-Data1[[#This Row],[total cost]]</f>
        <v>9577.4</v>
      </c>
    </row>
    <row r="206" spans="2:9" x14ac:dyDescent="0.3">
      <c r="B206" s="1" t="s">
        <v>13</v>
      </c>
      <c r="C206" s="1" t="s">
        <v>30</v>
      </c>
      <c r="D206" s="1" t="s">
        <v>29</v>
      </c>
      <c r="E206" s="2">
        <v>1274</v>
      </c>
      <c r="F206" s="3">
        <v>225</v>
      </c>
      <c r="G206">
        <f>VLOOKUP(Data1[[#This Row],[Product]],products[#All],2,0)</f>
        <v>8.7899999999999991</v>
      </c>
      <c r="H206">
        <f>Data1[[#This Row],[cost per units]]*Data1[[#This Row],[Units]]</f>
        <v>1977.7499999999998</v>
      </c>
      <c r="I206" s="76">
        <f>Data1[[#This Row],[Amount]]-Data1[[#This Row],[total cost]]</f>
        <v>-703.74999999999977</v>
      </c>
    </row>
    <row r="207" spans="2:9" x14ac:dyDescent="0.3">
      <c r="B207" s="1" t="s">
        <v>25</v>
      </c>
      <c r="C207" s="1" t="s">
        <v>14</v>
      </c>
      <c r="D207" s="1" t="s">
        <v>7</v>
      </c>
      <c r="E207" s="2">
        <v>1526</v>
      </c>
      <c r="F207" s="3">
        <v>105</v>
      </c>
      <c r="G207">
        <f>VLOOKUP(Data1[[#This Row],[Product]],products[#All],2,0)</f>
        <v>14.49</v>
      </c>
      <c r="H207">
        <f>Data1[[#This Row],[cost per units]]*Data1[[#This Row],[Units]]</f>
        <v>1521.45</v>
      </c>
      <c r="I207" s="76">
        <f>Data1[[#This Row],[Amount]]-Data1[[#This Row],[total cost]]</f>
        <v>4.5499999999999545</v>
      </c>
    </row>
    <row r="208" spans="2:9" x14ac:dyDescent="0.3">
      <c r="B208" s="1" t="s">
        <v>5</v>
      </c>
      <c r="C208" s="1" t="s">
        <v>17</v>
      </c>
      <c r="D208" s="1" t="s">
        <v>40</v>
      </c>
      <c r="E208" s="2">
        <v>3101</v>
      </c>
      <c r="F208" s="3">
        <v>225</v>
      </c>
      <c r="G208">
        <f>VLOOKUP(Data1[[#This Row],[Product]],products[#All],2,0)</f>
        <v>10.38</v>
      </c>
      <c r="H208">
        <f>Data1[[#This Row],[cost per units]]*Data1[[#This Row],[Units]]</f>
        <v>2335.5</v>
      </c>
      <c r="I208" s="76">
        <f>Data1[[#This Row],[Amount]]-Data1[[#This Row],[total cost]]</f>
        <v>765.5</v>
      </c>
    </row>
    <row r="209" spans="2:9" x14ac:dyDescent="0.3">
      <c r="B209" s="1" t="s">
        <v>26</v>
      </c>
      <c r="C209" s="1" t="s">
        <v>6</v>
      </c>
      <c r="D209" s="1" t="s">
        <v>24</v>
      </c>
      <c r="E209" s="2">
        <v>1057</v>
      </c>
      <c r="F209" s="3">
        <v>54</v>
      </c>
      <c r="G209">
        <f>VLOOKUP(Data1[[#This Row],[Product]],products[#All],2,0)</f>
        <v>11.7</v>
      </c>
      <c r="H209">
        <f>Data1[[#This Row],[cost per units]]*Data1[[#This Row],[Units]]</f>
        <v>631.79999999999995</v>
      </c>
      <c r="I209" s="76">
        <f>Data1[[#This Row],[Amount]]-Data1[[#This Row],[total cost]]</f>
        <v>425.20000000000005</v>
      </c>
    </row>
    <row r="210" spans="2:9" x14ac:dyDescent="0.3">
      <c r="B210" s="1" t="s">
        <v>23</v>
      </c>
      <c r="C210" s="1" t="s">
        <v>6</v>
      </c>
      <c r="D210" s="1" t="s">
        <v>42</v>
      </c>
      <c r="E210" s="2">
        <v>5306</v>
      </c>
      <c r="F210" s="3">
        <v>0</v>
      </c>
      <c r="G210">
        <f>VLOOKUP(Data1[[#This Row],[Product]],products[#All],2,0)</f>
        <v>5.6</v>
      </c>
      <c r="H210">
        <f>Data1[[#This Row],[cost per units]]*Data1[[#This Row],[Units]]</f>
        <v>0</v>
      </c>
      <c r="I210" s="76">
        <f>Data1[[#This Row],[Amount]]-Data1[[#This Row],[total cost]]</f>
        <v>5306</v>
      </c>
    </row>
    <row r="211" spans="2:9" x14ac:dyDescent="0.3">
      <c r="B211" s="1" t="s">
        <v>25</v>
      </c>
      <c r="C211" s="1" t="s">
        <v>17</v>
      </c>
      <c r="D211" s="1" t="s">
        <v>38</v>
      </c>
      <c r="E211" s="2">
        <v>4018</v>
      </c>
      <c r="F211" s="3">
        <v>171</v>
      </c>
      <c r="G211">
        <f>VLOOKUP(Data1[[#This Row],[Product]],products[#All],2,0)</f>
        <v>4.97</v>
      </c>
      <c r="H211">
        <f>Data1[[#This Row],[cost per units]]*Data1[[#This Row],[Units]]</f>
        <v>849.87</v>
      </c>
      <c r="I211" s="76">
        <f>Data1[[#This Row],[Amount]]-Data1[[#This Row],[total cost]]</f>
        <v>3168.13</v>
      </c>
    </row>
    <row r="212" spans="2:9" x14ac:dyDescent="0.3">
      <c r="B212" s="1" t="s">
        <v>11</v>
      </c>
      <c r="C212" s="1" t="s">
        <v>30</v>
      </c>
      <c r="D212" s="1" t="s">
        <v>29</v>
      </c>
      <c r="E212" s="2">
        <v>938</v>
      </c>
      <c r="F212" s="3">
        <v>189</v>
      </c>
      <c r="G212">
        <f>VLOOKUP(Data1[[#This Row],[Product]],products[#All],2,0)</f>
        <v>8.7899999999999991</v>
      </c>
      <c r="H212">
        <f>Data1[[#This Row],[cost per units]]*Data1[[#This Row],[Units]]</f>
        <v>1661.31</v>
      </c>
      <c r="I212" s="76">
        <f>Data1[[#This Row],[Amount]]-Data1[[#This Row],[total cost]]</f>
        <v>-723.31</v>
      </c>
    </row>
    <row r="213" spans="2:9" x14ac:dyDescent="0.3">
      <c r="B213" s="1" t="s">
        <v>23</v>
      </c>
      <c r="C213" s="1" t="s">
        <v>20</v>
      </c>
      <c r="D213" s="1" t="s">
        <v>15</v>
      </c>
      <c r="E213" s="2">
        <v>1778</v>
      </c>
      <c r="F213" s="3">
        <v>270</v>
      </c>
      <c r="G213">
        <f>VLOOKUP(Data1[[#This Row],[Product]],products[#All],2,0)</f>
        <v>6.47</v>
      </c>
      <c r="H213">
        <f>Data1[[#This Row],[cost per units]]*Data1[[#This Row],[Units]]</f>
        <v>1746.8999999999999</v>
      </c>
      <c r="I213" s="76">
        <f>Data1[[#This Row],[Amount]]-Data1[[#This Row],[total cost]]</f>
        <v>31.100000000000136</v>
      </c>
    </row>
    <row r="214" spans="2:9" x14ac:dyDescent="0.3">
      <c r="B214" s="1" t="s">
        <v>16</v>
      </c>
      <c r="C214" s="1" t="s">
        <v>17</v>
      </c>
      <c r="D214" s="1" t="s">
        <v>7</v>
      </c>
      <c r="E214" s="2">
        <v>1638</v>
      </c>
      <c r="F214" s="3">
        <v>63</v>
      </c>
      <c r="G214">
        <f>VLOOKUP(Data1[[#This Row],[Product]],products[#All],2,0)</f>
        <v>14.49</v>
      </c>
      <c r="H214">
        <f>Data1[[#This Row],[cost per units]]*Data1[[#This Row],[Units]]</f>
        <v>912.87</v>
      </c>
      <c r="I214" s="76">
        <f>Data1[[#This Row],[Amount]]-Data1[[#This Row],[total cost]]</f>
        <v>725.13</v>
      </c>
    </row>
    <row r="215" spans="2:9" x14ac:dyDescent="0.3">
      <c r="B215" s="1" t="s">
        <v>13</v>
      </c>
      <c r="C215" s="1" t="s">
        <v>20</v>
      </c>
      <c r="D215" s="1" t="s">
        <v>18</v>
      </c>
      <c r="E215" s="2">
        <v>154</v>
      </c>
      <c r="F215" s="3">
        <v>21</v>
      </c>
      <c r="G215">
        <f>VLOOKUP(Data1[[#This Row],[Product]],products[#All],2,0)</f>
        <v>13.15</v>
      </c>
      <c r="H215">
        <f>Data1[[#This Row],[cost per units]]*Data1[[#This Row],[Units]]</f>
        <v>276.15000000000003</v>
      </c>
      <c r="I215" s="76">
        <f>Data1[[#This Row],[Amount]]-Data1[[#This Row],[total cost]]</f>
        <v>-122.15000000000003</v>
      </c>
    </row>
    <row r="216" spans="2:9" x14ac:dyDescent="0.3">
      <c r="B216" s="1" t="s">
        <v>23</v>
      </c>
      <c r="C216" s="1" t="s">
        <v>6</v>
      </c>
      <c r="D216" s="1" t="s">
        <v>22</v>
      </c>
      <c r="E216" s="2">
        <v>9835</v>
      </c>
      <c r="F216" s="3">
        <v>207</v>
      </c>
      <c r="G216">
        <f>VLOOKUP(Data1[[#This Row],[Product]],products[#All],2,0)</f>
        <v>9.77</v>
      </c>
      <c r="H216">
        <f>Data1[[#This Row],[cost per units]]*Data1[[#This Row],[Units]]</f>
        <v>2022.3899999999999</v>
      </c>
      <c r="I216" s="76">
        <f>Data1[[#This Row],[Amount]]-Data1[[#This Row],[total cost]]</f>
        <v>7812.6100000000006</v>
      </c>
    </row>
    <row r="217" spans="2:9" x14ac:dyDescent="0.3">
      <c r="B217" s="1" t="s">
        <v>11</v>
      </c>
      <c r="C217" s="1" t="s">
        <v>6</v>
      </c>
      <c r="D217" s="1" t="s">
        <v>33</v>
      </c>
      <c r="E217" s="2">
        <v>7273</v>
      </c>
      <c r="F217" s="3">
        <v>96</v>
      </c>
      <c r="G217">
        <f>VLOOKUP(Data1[[#This Row],[Product]],products[#All],2,0)</f>
        <v>10.62</v>
      </c>
      <c r="H217">
        <f>Data1[[#This Row],[cost per units]]*Data1[[#This Row],[Units]]</f>
        <v>1019.52</v>
      </c>
      <c r="I217" s="76">
        <f>Data1[[#This Row],[Amount]]-Data1[[#This Row],[total cost]]</f>
        <v>6253.48</v>
      </c>
    </row>
    <row r="218" spans="2:9" x14ac:dyDescent="0.3">
      <c r="B218" s="1" t="s">
        <v>25</v>
      </c>
      <c r="C218" s="1" t="s">
        <v>17</v>
      </c>
      <c r="D218" s="1" t="s">
        <v>22</v>
      </c>
      <c r="E218" s="2">
        <v>6909</v>
      </c>
      <c r="F218" s="3">
        <v>81</v>
      </c>
      <c r="G218">
        <f>VLOOKUP(Data1[[#This Row],[Product]],products[#All],2,0)</f>
        <v>9.77</v>
      </c>
      <c r="H218">
        <f>Data1[[#This Row],[cost per units]]*Data1[[#This Row],[Units]]</f>
        <v>791.37</v>
      </c>
      <c r="I218" s="76">
        <f>Data1[[#This Row],[Amount]]-Data1[[#This Row],[total cost]]</f>
        <v>6117.63</v>
      </c>
    </row>
    <row r="219" spans="2:9" x14ac:dyDescent="0.3">
      <c r="B219" s="1" t="s">
        <v>11</v>
      </c>
      <c r="C219" s="1" t="s">
        <v>17</v>
      </c>
      <c r="D219" s="1" t="s">
        <v>38</v>
      </c>
      <c r="E219" s="2">
        <v>3920</v>
      </c>
      <c r="F219" s="3">
        <v>306</v>
      </c>
      <c r="G219">
        <f>VLOOKUP(Data1[[#This Row],[Product]],products[#All],2,0)</f>
        <v>4.97</v>
      </c>
      <c r="H219">
        <f>Data1[[#This Row],[cost per units]]*Data1[[#This Row],[Units]]</f>
        <v>1520.82</v>
      </c>
      <c r="I219" s="76">
        <f>Data1[[#This Row],[Amount]]-Data1[[#This Row],[total cost]]</f>
        <v>2399.1800000000003</v>
      </c>
    </row>
    <row r="220" spans="2:9" x14ac:dyDescent="0.3">
      <c r="B220" s="1" t="s">
        <v>35</v>
      </c>
      <c r="C220" s="1" t="s">
        <v>17</v>
      </c>
      <c r="D220" s="1" t="s">
        <v>41</v>
      </c>
      <c r="E220" s="2">
        <v>4858</v>
      </c>
      <c r="F220" s="3">
        <v>279</v>
      </c>
      <c r="G220">
        <f>VLOOKUP(Data1[[#This Row],[Product]],products[#All],2,0)</f>
        <v>9</v>
      </c>
      <c r="H220">
        <f>Data1[[#This Row],[cost per units]]*Data1[[#This Row],[Units]]</f>
        <v>2511</v>
      </c>
      <c r="I220" s="76">
        <f>Data1[[#This Row],[Amount]]-Data1[[#This Row],[total cost]]</f>
        <v>2347</v>
      </c>
    </row>
    <row r="221" spans="2:9" x14ac:dyDescent="0.3">
      <c r="B221" s="1" t="s">
        <v>26</v>
      </c>
      <c r="C221" s="1" t="s">
        <v>20</v>
      </c>
      <c r="D221" s="1" t="s">
        <v>12</v>
      </c>
      <c r="E221" s="2">
        <v>3549</v>
      </c>
      <c r="F221" s="3">
        <v>3</v>
      </c>
      <c r="G221">
        <f>VLOOKUP(Data1[[#This Row],[Product]],products[#All],2,0)</f>
        <v>11.88</v>
      </c>
      <c r="H221">
        <f>Data1[[#This Row],[cost per units]]*Data1[[#This Row],[Units]]</f>
        <v>35.64</v>
      </c>
      <c r="I221" s="76">
        <f>Data1[[#This Row],[Amount]]-Data1[[#This Row],[total cost]]</f>
        <v>3513.36</v>
      </c>
    </row>
    <row r="222" spans="2:9" x14ac:dyDescent="0.3">
      <c r="B222" s="1" t="s">
        <v>23</v>
      </c>
      <c r="C222" s="1" t="s">
        <v>17</v>
      </c>
      <c r="D222" s="1" t="s">
        <v>39</v>
      </c>
      <c r="E222" s="2">
        <v>966</v>
      </c>
      <c r="F222" s="3">
        <v>198</v>
      </c>
      <c r="G222">
        <f>VLOOKUP(Data1[[#This Row],[Product]],products[#All],2,0)</f>
        <v>16.73</v>
      </c>
      <c r="H222">
        <f>Data1[[#This Row],[cost per units]]*Data1[[#This Row],[Units]]</f>
        <v>3312.54</v>
      </c>
      <c r="I222" s="76">
        <f>Data1[[#This Row],[Amount]]-Data1[[#This Row],[total cost]]</f>
        <v>-2346.54</v>
      </c>
    </row>
    <row r="223" spans="2:9" x14ac:dyDescent="0.3">
      <c r="B223" s="1" t="s">
        <v>25</v>
      </c>
      <c r="C223" s="1" t="s">
        <v>17</v>
      </c>
      <c r="D223" s="1" t="s">
        <v>15</v>
      </c>
      <c r="E223" s="2">
        <v>385</v>
      </c>
      <c r="F223" s="3">
        <v>249</v>
      </c>
      <c r="G223">
        <f>VLOOKUP(Data1[[#This Row],[Product]],products[#All],2,0)</f>
        <v>6.47</v>
      </c>
      <c r="H223">
        <f>Data1[[#This Row],[cost per units]]*Data1[[#This Row],[Units]]</f>
        <v>1611.03</v>
      </c>
      <c r="I223" s="76">
        <f>Data1[[#This Row],[Amount]]-Data1[[#This Row],[total cost]]</f>
        <v>-1226.03</v>
      </c>
    </row>
    <row r="224" spans="2:9" x14ac:dyDescent="0.3">
      <c r="B224" s="1" t="s">
        <v>16</v>
      </c>
      <c r="C224" s="1" t="s">
        <v>30</v>
      </c>
      <c r="D224" s="1" t="s">
        <v>29</v>
      </c>
      <c r="E224" s="2">
        <v>2219</v>
      </c>
      <c r="F224" s="3">
        <v>75</v>
      </c>
      <c r="G224">
        <f>VLOOKUP(Data1[[#This Row],[Product]],products[#All],2,0)</f>
        <v>8.7899999999999991</v>
      </c>
      <c r="H224">
        <f>Data1[[#This Row],[cost per units]]*Data1[[#This Row],[Units]]</f>
        <v>659.24999999999989</v>
      </c>
      <c r="I224" s="76">
        <f>Data1[[#This Row],[Amount]]-Data1[[#This Row],[total cost]]</f>
        <v>1559.75</v>
      </c>
    </row>
    <row r="225" spans="2:9" x14ac:dyDescent="0.3">
      <c r="B225" s="1" t="s">
        <v>11</v>
      </c>
      <c r="C225" s="1" t="s">
        <v>14</v>
      </c>
      <c r="D225" s="1" t="s">
        <v>10</v>
      </c>
      <c r="E225" s="2">
        <v>2954</v>
      </c>
      <c r="F225" s="3">
        <v>189</v>
      </c>
      <c r="G225">
        <f>VLOOKUP(Data1[[#This Row],[Product]],products[#All],2,0)</f>
        <v>8.65</v>
      </c>
      <c r="H225">
        <f>Data1[[#This Row],[cost per units]]*Data1[[#This Row],[Units]]</f>
        <v>1634.8500000000001</v>
      </c>
      <c r="I225" s="76">
        <f>Data1[[#This Row],[Amount]]-Data1[[#This Row],[total cost]]</f>
        <v>1319.1499999999999</v>
      </c>
    </row>
    <row r="226" spans="2:9" x14ac:dyDescent="0.3">
      <c r="B226" s="1" t="s">
        <v>23</v>
      </c>
      <c r="C226" s="1" t="s">
        <v>14</v>
      </c>
      <c r="D226" s="1" t="s">
        <v>10</v>
      </c>
      <c r="E226" s="2">
        <v>280</v>
      </c>
      <c r="F226" s="3">
        <v>87</v>
      </c>
      <c r="G226">
        <f>VLOOKUP(Data1[[#This Row],[Product]],products[#All],2,0)</f>
        <v>8.65</v>
      </c>
      <c r="H226">
        <f>Data1[[#This Row],[cost per units]]*Data1[[#This Row],[Units]]</f>
        <v>752.55000000000007</v>
      </c>
      <c r="I226" s="76">
        <f>Data1[[#This Row],[Amount]]-Data1[[#This Row],[total cost]]</f>
        <v>-472.55000000000007</v>
      </c>
    </row>
    <row r="227" spans="2:9" x14ac:dyDescent="0.3">
      <c r="B227" s="1" t="s">
        <v>13</v>
      </c>
      <c r="C227" s="1" t="s">
        <v>14</v>
      </c>
      <c r="D227" s="1" t="s">
        <v>7</v>
      </c>
      <c r="E227" s="2">
        <v>6118</v>
      </c>
      <c r="F227" s="3">
        <v>174</v>
      </c>
      <c r="G227">
        <f>VLOOKUP(Data1[[#This Row],[Product]],products[#All],2,0)</f>
        <v>14.49</v>
      </c>
      <c r="H227">
        <f>Data1[[#This Row],[cost per units]]*Data1[[#This Row],[Units]]</f>
        <v>2521.2600000000002</v>
      </c>
      <c r="I227" s="76">
        <f>Data1[[#This Row],[Amount]]-Data1[[#This Row],[total cost]]</f>
        <v>3596.74</v>
      </c>
    </row>
    <row r="228" spans="2:9" x14ac:dyDescent="0.3">
      <c r="B228" s="1" t="s">
        <v>26</v>
      </c>
      <c r="C228" s="1" t="s">
        <v>17</v>
      </c>
      <c r="D228" s="1" t="s">
        <v>37</v>
      </c>
      <c r="E228" s="2">
        <v>4802</v>
      </c>
      <c r="F228" s="3">
        <v>36</v>
      </c>
      <c r="G228">
        <f>VLOOKUP(Data1[[#This Row],[Product]],products[#All],2,0)</f>
        <v>11.73</v>
      </c>
      <c r="H228">
        <f>Data1[[#This Row],[cost per units]]*Data1[[#This Row],[Units]]</f>
        <v>422.28000000000003</v>
      </c>
      <c r="I228" s="76">
        <f>Data1[[#This Row],[Amount]]-Data1[[#This Row],[total cost]]</f>
        <v>4379.72</v>
      </c>
    </row>
    <row r="229" spans="2:9" x14ac:dyDescent="0.3">
      <c r="B229" s="1" t="s">
        <v>11</v>
      </c>
      <c r="C229" s="1" t="s">
        <v>20</v>
      </c>
      <c r="D229" s="1" t="s">
        <v>38</v>
      </c>
      <c r="E229" s="2">
        <v>4137</v>
      </c>
      <c r="F229" s="3">
        <v>60</v>
      </c>
      <c r="G229">
        <f>VLOOKUP(Data1[[#This Row],[Product]],products[#All],2,0)</f>
        <v>4.97</v>
      </c>
      <c r="H229">
        <f>Data1[[#This Row],[cost per units]]*Data1[[#This Row],[Units]]</f>
        <v>298.2</v>
      </c>
      <c r="I229" s="76">
        <f>Data1[[#This Row],[Amount]]-Data1[[#This Row],[total cost]]</f>
        <v>3838.8</v>
      </c>
    </row>
    <row r="230" spans="2:9" x14ac:dyDescent="0.3">
      <c r="B230" s="1" t="s">
        <v>27</v>
      </c>
      <c r="C230" s="1" t="s">
        <v>9</v>
      </c>
      <c r="D230" s="1" t="s">
        <v>34</v>
      </c>
      <c r="E230" s="2">
        <v>2023</v>
      </c>
      <c r="F230" s="3">
        <v>78</v>
      </c>
      <c r="G230">
        <f>VLOOKUP(Data1[[#This Row],[Product]],products[#All],2,0)</f>
        <v>6.49</v>
      </c>
      <c r="H230">
        <f>Data1[[#This Row],[cost per units]]*Data1[[#This Row],[Units]]</f>
        <v>506.22</v>
      </c>
      <c r="I230" s="76">
        <f>Data1[[#This Row],[Amount]]-Data1[[#This Row],[total cost]]</f>
        <v>1516.78</v>
      </c>
    </row>
    <row r="231" spans="2:9" x14ac:dyDescent="0.3">
      <c r="B231" s="1" t="s">
        <v>11</v>
      </c>
      <c r="C231" s="1" t="s">
        <v>14</v>
      </c>
      <c r="D231" s="1" t="s">
        <v>7</v>
      </c>
      <c r="E231" s="2">
        <v>9051</v>
      </c>
      <c r="F231" s="3">
        <v>57</v>
      </c>
      <c r="G231">
        <f>VLOOKUP(Data1[[#This Row],[Product]],products[#All],2,0)</f>
        <v>14.49</v>
      </c>
      <c r="H231">
        <f>Data1[[#This Row],[cost per units]]*Data1[[#This Row],[Units]]</f>
        <v>825.93000000000006</v>
      </c>
      <c r="I231" s="76">
        <f>Data1[[#This Row],[Amount]]-Data1[[#This Row],[total cost]]</f>
        <v>8225.07</v>
      </c>
    </row>
    <row r="232" spans="2:9" x14ac:dyDescent="0.3">
      <c r="B232" s="1" t="s">
        <v>11</v>
      </c>
      <c r="C232" s="1" t="s">
        <v>6</v>
      </c>
      <c r="D232" s="1" t="s">
        <v>40</v>
      </c>
      <c r="E232" s="2">
        <v>2919</v>
      </c>
      <c r="F232" s="3">
        <v>45</v>
      </c>
      <c r="G232">
        <f>VLOOKUP(Data1[[#This Row],[Product]],products[#All],2,0)</f>
        <v>10.38</v>
      </c>
      <c r="H232">
        <f>Data1[[#This Row],[cost per units]]*Data1[[#This Row],[Units]]</f>
        <v>467.1</v>
      </c>
      <c r="I232" s="76">
        <f>Data1[[#This Row],[Amount]]-Data1[[#This Row],[total cost]]</f>
        <v>2451.9</v>
      </c>
    </row>
    <row r="233" spans="2:9" x14ac:dyDescent="0.3">
      <c r="B233" s="1" t="s">
        <v>13</v>
      </c>
      <c r="C233" s="1" t="s">
        <v>20</v>
      </c>
      <c r="D233" s="1" t="s">
        <v>22</v>
      </c>
      <c r="E233" s="2">
        <v>5915</v>
      </c>
      <c r="F233" s="3">
        <v>3</v>
      </c>
      <c r="G233">
        <f>VLOOKUP(Data1[[#This Row],[Product]],products[#All],2,0)</f>
        <v>9.77</v>
      </c>
      <c r="H233">
        <f>Data1[[#This Row],[cost per units]]*Data1[[#This Row],[Units]]</f>
        <v>29.31</v>
      </c>
      <c r="I233" s="76">
        <f>Data1[[#This Row],[Amount]]-Data1[[#This Row],[total cost]]</f>
        <v>5885.69</v>
      </c>
    </row>
    <row r="234" spans="2:9" x14ac:dyDescent="0.3">
      <c r="B234" s="1" t="s">
        <v>35</v>
      </c>
      <c r="C234" s="1" t="s">
        <v>9</v>
      </c>
      <c r="D234" s="1" t="s">
        <v>37</v>
      </c>
      <c r="E234" s="2">
        <v>2562</v>
      </c>
      <c r="F234" s="3">
        <v>6</v>
      </c>
      <c r="G234">
        <f>VLOOKUP(Data1[[#This Row],[Product]],products[#All],2,0)</f>
        <v>11.73</v>
      </c>
      <c r="H234">
        <f>Data1[[#This Row],[cost per units]]*Data1[[#This Row],[Units]]</f>
        <v>70.38</v>
      </c>
      <c r="I234" s="76">
        <f>Data1[[#This Row],[Amount]]-Data1[[#This Row],[total cost]]</f>
        <v>2491.62</v>
      </c>
    </row>
    <row r="235" spans="2:9" x14ac:dyDescent="0.3">
      <c r="B235" s="1" t="s">
        <v>25</v>
      </c>
      <c r="C235" s="1" t="s">
        <v>6</v>
      </c>
      <c r="D235" s="1" t="s">
        <v>18</v>
      </c>
      <c r="E235" s="2">
        <v>8813</v>
      </c>
      <c r="F235" s="3">
        <v>21</v>
      </c>
      <c r="G235">
        <f>VLOOKUP(Data1[[#This Row],[Product]],products[#All],2,0)</f>
        <v>13.15</v>
      </c>
      <c r="H235">
        <f>Data1[[#This Row],[cost per units]]*Data1[[#This Row],[Units]]</f>
        <v>276.15000000000003</v>
      </c>
      <c r="I235" s="76">
        <f>Data1[[#This Row],[Amount]]-Data1[[#This Row],[total cost]]</f>
        <v>8536.85</v>
      </c>
    </row>
    <row r="236" spans="2:9" x14ac:dyDescent="0.3">
      <c r="B236" s="1" t="s">
        <v>25</v>
      </c>
      <c r="C236" s="1" t="s">
        <v>14</v>
      </c>
      <c r="D236" s="1" t="s">
        <v>15</v>
      </c>
      <c r="E236" s="2">
        <v>6111</v>
      </c>
      <c r="F236" s="3">
        <v>3</v>
      </c>
      <c r="G236">
        <f>VLOOKUP(Data1[[#This Row],[Product]],products[#All],2,0)</f>
        <v>6.47</v>
      </c>
      <c r="H236">
        <f>Data1[[#This Row],[cost per units]]*Data1[[#This Row],[Units]]</f>
        <v>19.41</v>
      </c>
      <c r="I236" s="76">
        <f>Data1[[#This Row],[Amount]]-Data1[[#This Row],[total cost]]</f>
        <v>6091.59</v>
      </c>
    </row>
    <row r="237" spans="2:9" x14ac:dyDescent="0.3">
      <c r="B237" s="1" t="s">
        <v>8</v>
      </c>
      <c r="C237" s="1" t="s">
        <v>30</v>
      </c>
      <c r="D237" s="1" t="s">
        <v>21</v>
      </c>
      <c r="E237" s="2">
        <v>3507</v>
      </c>
      <c r="F237" s="3">
        <v>288</v>
      </c>
      <c r="G237">
        <f>VLOOKUP(Data1[[#This Row],[Product]],products[#All],2,0)</f>
        <v>5.79</v>
      </c>
      <c r="H237">
        <f>Data1[[#This Row],[cost per units]]*Data1[[#This Row],[Units]]</f>
        <v>1667.52</v>
      </c>
      <c r="I237" s="76">
        <f>Data1[[#This Row],[Amount]]-Data1[[#This Row],[total cost]]</f>
        <v>1839.48</v>
      </c>
    </row>
    <row r="238" spans="2:9" x14ac:dyDescent="0.3">
      <c r="B238" s="1" t="s">
        <v>16</v>
      </c>
      <c r="C238" s="1" t="s">
        <v>14</v>
      </c>
      <c r="D238" s="1" t="s">
        <v>31</v>
      </c>
      <c r="E238" s="2">
        <v>4319</v>
      </c>
      <c r="F238" s="3">
        <v>30</v>
      </c>
      <c r="G238">
        <f>VLOOKUP(Data1[[#This Row],[Product]],products[#All],2,0)</f>
        <v>9.33</v>
      </c>
      <c r="H238">
        <f>Data1[[#This Row],[cost per units]]*Data1[[#This Row],[Units]]</f>
        <v>279.89999999999998</v>
      </c>
      <c r="I238" s="76">
        <f>Data1[[#This Row],[Amount]]-Data1[[#This Row],[total cost]]</f>
        <v>4039.1</v>
      </c>
    </row>
    <row r="239" spans="2:9" x14ac:dyDescent="0.3">
      <c r="B239" s="1" t="s">
        <v>5</v>
      </c>
      <c r="C239" s="1" t="s">
        <v>20</v>
      </c>
      <c r="D239" s="1" t="s">
        <v>42</v>
      </c>
      <c r="E239" s="2">
        <v>609</v>
      </c>
      <c r="F239" s="3">
        <v>87</v>
      </c>
      <c r="G239">
        <f>VLOOKUP(Data1[[#This Row],[Product]],products[#All],2,0)</f>
        <v>5.6</v>
      </c>
      <c r="H239">
        <f>Data1[[#This Row],[cost per units]]*Data1[[#This Row],[Units]]</f>
        <v>487.2</v>
      </c>
      <c r="I239" s="76">
        <f>Data1[[#This Row],[Amount]]-Data1[[#This Row],[total cost]]</f>
        <v>121.80000000000001</v>
      </c>
    </row>
    <row r="240" spans="2:9" x14ac:dyDescent="0.3">
      <c r="B240" s="1" t="s">
        <v>5</v>
      </c>
      <c r="C240" s="1" t="s">
        <v>17</v>
      </c>
      <c r="D240" s="1" t="s">
        <v>39</v>
      </c>
      <c r="E240" s="2">
        <v>6370</v>
      </c>
      <c r="F240" s="3">
        <v>30</v>
      </c>
      <c r="G240">
        <f>VLOOKUP(Data1[[#This Row],[Product]],products[#All],2,0)</f>
        <v>16.73</v>
      </c>
      <c r="H240">
        <f>Data1[[#This Row],[cost per units]]*Data1[[#This Row],[Units]]</f>
        <v>501.90000000000003</v>
      </c>
      <c r="I240" s="76">
        <f>Data1[[#This Row],[Amount]]-Data1[[#This Row],[total cost]]</f>
        <v>5868.1</v>
      </c>
    </row>
    <row r="241" spans="2:9" x14ac:dyDescent="0.3">
      <c r="B241" s="1" t="s">
        <v>25</v>
      </c>
      <c r="C241" s="1" t="s">
        <v>20</v>
      </c>
      <c r="D241" s="1" t="s">
        <v>36</v>
      </c>
      <c r="E241" s="2">
        <v>5474</v>
      </c>
      <c r="F241" s="3">
        <v>168</v>
      </c>
      <c r="G241">
        <f>VLOOKUP(Data1[[#This Row],[Product]],products[#All],2,0)</f>
        <v>7.64</v>
      </c>
      <c r="H241">
        <f>Data1[[#This Row],[cost per units]]*Data1[[#This Row],[Units]]</f>
        <v>1283.52</v>
      </c>
      <c r="I241" s="76">
        <f>Data1[[#This Row],[Amount]]-Data1[[#This Row],[total cost]]</f>
        <v>4190.4799999999996</v>
      </c>
    </row>
    <row r="242" spans="2:9" x14ac:dyDescent="0.3">
      <c r="B242" s="1" t="s">
        <v>5</v>
      </c>
      <c r="C242" s="1" t="s">
        <v>14</v>
      </c>
      <c r="D242" s="1" t="s">
        <v>39</v>
      </c>
      <c r="E242" s="2">
        <v>3164</v>
      </c>
      <c r="F242" s="3">
        <v>306</v>
      </c>
      <c r="G242">
        <f>VLOOKUP(Data1[[#This Row],[Product]],products[#All],2,0)</f>
        <v>16.73</v>
      </c>
      <c r="H242">
        <f>Data1[[#This Row],[cost per units]]*Data1[[#This Row],[Units]]</f>
        <v>5119.38</v>
      </c>
      <c r="I242" s="76">
        <f>Data1[[#This Row],[Amount]]-Data1[[#This Row],[total cost]]</f>
        <v>-1955.38</v>
      </c>
    </row>
    <row r="243" spans="2:9" x14ac:dyDescent="0.3">
      <c r="B243" s="1" t="s">
        <v>16</v>
      </c>
      <c r="C243" s="1" t="s">
        <v>9</v>
      </c>
      <c r="D243" s="1" t="s">
        <v>12</v>
      </c>
      <c r="E243" s="2">
        <v>1302</v>
      </c>
      <c r="F243" s="3">
        <v>402</v>
      </c>
      <c r="G243">
        <f>VLOOKUP(Data1[[#This Row],[Product]],products[#All],2,0)</f>
        <v>11.88</v>
      </c>
      <c r="H243">
        <f>Data1[[#This Row],[cost per units]]*Data1[[#This Row],[Units]]</f>
        <v>4775.76</v>
      </c>
      <c r="I243" s="76">
        <f>Data1[[#This Row],[Amount]]-Data1[[#This Row],[total cost]]</f>
        <v>-3473.76</v>
      </c>
    </row>
    <row r="244" spans="2:9" x14ac:dyDescent="0.3">
      <c r="B244" s="1" t="s">
        <v>27</v>
      </c>
      <c r="C244" s="1" t="s">
        <v>6</v>
      </c>
      <c r="D244" s="1" t="s">
        <v>40</v>
      </c>
      <c r="E244" s="2">
        <v>7308</v>
      </c>
      <c r="F244" s="3">
        <v>327</v>
      </c>
      <c r="G244">
        <f>VLOOKUP(Data1[[#This Row],[Product]],products[#All],2,0)</f>
        <v>10.38</v>
      </c>
      <c r="H244">
        <f>Data1[[#This Row],[cost per units]]*Data1[[#This Row],[Units]]</f>
        <v>3394.26</v>
      </c>
      <c r="I244" s="76">
        <f>Data1[[#This Row],[Amount]]-Data1[[#This Row],[total cost]]</f>
        <v>3913.74</v>
      </c>
    </row>
    <row r="245" spans="2:9" x14ac:dyDescent="0.3">
      <c r="B245" s="1" t="s">
        <v>5</v>
      </c>
      <c r="C245" s="1" t="s">
        <v>6</v>
      </c>
      <c r="D245" s="1" t="s">
        <v>39</v>
      </c>
      <c r="E245" s="2">
        <v>6132</v>
      </c>
      <c r="F245" s="3">
        <v>93</v>
      </c>
      <c r="G245">
        <f>VLOOKUP(Data1[[#This Row],[Product]],products[#All],2,0)</f>
        <v>16.73</v>
      </c>
      <c r="H245">
        <f>Data1[[#This Row],[cost per units]]*Data1[[#This Row],[Units]]</f>
        <v>1555.89</v>
      </c>
      <c r="I245" s="76">
        <f>Data1[[#This Row],[Amount]]-Data1[[#This Row],[total cost]]</f>
        <v>4576.1099999999997</v>
      </c>
    </row>
    <row r="246" spans="2:9" x14ac:dyDescent="0.3">
      <c r="B246" s="1" t="s">
        <v>35</v>
      </c>
      <c r="C246" s="1" t="s">
        <v>9</v>
      </c>
      <c r="D246" s="1" t="s">
        <v>24</v>
      </c>
      <c r="E246" s="2">
        <v>3472</v>
      </c>
      <c r="F246" s="3">
        <v>96</v>
      </c>
      <c r="G246">
        <f>VLOOKUP(Data1[[#This Row],[Product]],products[#All],2,0)</f>
        <v>11.7</v>
      </c>
      <c r="H246">
        <f>Data1[[#This Row],[cost per units]]*Data1[[#This Row],[Units]]</f>
        <v>1123.1999999999998</v>
      </c>
      <c r="I246" s="76">
        <f>Data1[[#This Row],[Amount]]-Data1[[#This Row],[total cost]]</f>
        <v>2348.8000000000002</v>
      </c>
    </row>
    <row r="247" spans="2:9" x14ac:dyDescent="0.3">
      <c r="B247" s="1" t="s">
        <v>8</v>
      </c>
      <c r="C247" s="1" t="s">
        <v>17</v>
      </c>
      <c r="D247" s="1" t="s">
        <v>15</v>
      </c>
      <c r="E247" s="2">
        <v>9660</v>
      </c>
      <c r="F247" s="3">
        <v>27</v>
      </c>
      <c r="G247">
        <f>VLOOKUP(Data1[[#This Row],[Product]],products[#All],2,0)</f>
        <v>6.47</v>
      </c>
      <c r="H247">
        <f>Data1[[#This Row],[cost per units]]*Data1[[#This Row],[Units]]</f>
        <v>174.69</v>
      </c>
      <c r="I247" s="76">
        <f>Data1[[#This Row],[Amount]]-Data1[[#This Row],[total cost]]</f>
        <v>9485.31</v>
      </c>
    </row>
    <row r="248" spans="2:9" x14ac:dyDescent="0.3">
      <c r="B248" s="1" t="s">
        <v>11</v>
      </c>
      <c r="C248" s="1" t="s">
        <v>20</v>
      </c>
      <c r="D248" s="1" t="s">
        <v>42</v>
      </c>
      <c r="E248" s="2">
        <v>2436</v>
      </c>
      <c r="F248" s="3">
        <v>99</v>
      </c>
      <c r="G248">
        <f>VLOOKUP(Data1[[#This Row],[Product]],products[#All],2,0)</f>
        <v>5.6</v>
      </c>
      <c r="H248">
        <f>Data1[[#This Row],[cost per units]]*Data1[[#This Row],[Units]]</f>
        <v>554.4</v>
      </c>
      <c r="I248" s="76">
        <f>Data1[[#This Row],[Amount]]-Data1[[#This Row],[total cost]]</f>
        <v>1881.6</v>
      </c>
    </row>
    <row r="249" spans="2:9" x14ac:dyDescent="0.3">
      <c r="B249" s="1" t="s">
        <v>11</v>
      </c>
      <c r="C249" s="1" t="s">
        <v>20</v>
      </c>
      <c r="D249" s="1" t="s">
        <v>19</v>
      </c>
      <c r="E249" s="2">
        <v>9506</v>
      </c>
      <c r="F249" s="3">
        <v>87</v>
      </c>
      <c r="G249">
        <f>VLOOKUP(Data1[[#This Row],[Product]],products[#All],2,0)</f>
        <v>12.37</v>
      </c>
      <c r="H249">
        <f>Data1[[#This Row],[cost per units]]*Data1[[#This Row],[Units]]</f>
        <v>1076.1899999999998</v>
      </c>
      <c r="I249" s="76">
        <f>Data1[[#This Row],[Amount]]-Data1[[#This Row],[total cost]]</f>
        <v>8429.81</v>
      </c>
    </row>
    <row r="250" spans="2:9" x14ac:dyDescent="0.3">
      <c r="B250" s="1" t="s">
        <v>35</v>
      </c>
      <c r="C250" s="1" t="s">
        <v>6</v>
      </c>
      <c r="D250" s="1" t="s">
        <v>41</v>
      </c>
      <c r="E250" s="2">
        <v>245</v>
      </c>
      <c r="F250" s="3">
        <v>288</v>
      </c>
      <c r="G250">
        <f>VLOOKUP(Data1[[#This Row],[Product]],products[#All],2,0)</f>
        <v>9</v>
      </c>
      <c r="H250">
        <f>Data1[[#This Row],[cost per units]]*Data1[[#This Row],[Units]]</f>
        <v>2592</v>
      </c>
      <c r="I250" s="76">
        <f>Data1[[#This Row],[Amount]]-Data1[[#This Row],[total cost]]</f>
        <v>-2347</v>
      </c>
    </row>
    <row r="251" spans="2:9" x14ac:dyDescent="0.3">
      <c r="B251" s="1" t="s">
        <v>8</v>
      </c>
      <c r="C251" s="1" t="s">
        <v>9</v>
      </c>
      <c r="D251" s="1" t="s">
        <v>33</v>
      </c>
      <c r="E251" s="2">
        <v>2702</v>
      </c>
      <c r="F251" s="3">
        <v>363</v>
      </c>
      <c r="G251">
        <f>VLOOKUP(Data1[[#This Row],[Product]],products[#All],2,0)</f>
        <v>10.62</v>
      </c>
      <c r="H251">
        <f>Data1[[#This Row],[cost per units]]*Data1[[#This Row],[Units]]</f>
        <v>3855.0599999999995</v>
      </c>
      <c r="I251" s="76">
        <f>Data1[[#This Row],[Amount]]-Data1[[#This Row],[total cost]]</f>
        <v>-1153.0599999999995</v>
      </c>
    </row>
    <row r="252" spans="2:9" x14ac:dyDescent="0.3">
      <c r="B252" s="1" t="s">
        <v>35</v>
      </c>
      <c r="C252" s="1" t="s">
        <v>30</v>
      </c>
      <c r="D252" s="1" t="s">
        <v>28</v>
      </c>
      <c r="E252" s="2">
        <v>700</v>
      </c>
      <c r="F252" s="3">
        <v>87</v>
      </c>
      <c r="G252">
        <f>VLOOKUP(Data1[[#This Row],[Product]],products[#All],2,0)</f>
        <v>3.11</v>
      </c>
      <c r="H252">
        <f>Data1[[#This Row],[cost per units]]*Data1[[#This Row],[Units]]</f>
        <v>270.57</v>
      </c>
      <c r="I252" s="76">
        <f>Data1[[#This Row],[Amount]]-Data1[[#This Row],[total cost]]</f>
        <v>429.43</v>
      </c>
    </row>
    <row r="253" spans="2:9" x14ac:dyDescent="0.3">
      <c r="B253" s="1" t="s">
        <v>16</v>
      </c>
      <c r="C253" s="1" t="s">
        <v>30</v>
      </c>
      <c r="D253" s="1" t="s">
        <v>28</v>
      </c>
      <c r="E253" s="2">
        <v>3759</v>
      </c>
      <c r="F253" s="3">
        <v>150</v>
      </c>
      <c r="G253">
        <f>VLOOKUP(Data1[[#This Row],[Product]],products[#All],2,0)</f>
        <v>3.11</v>
      </c>
      <c r="H253">
        <f>Data1[[#This Row],[cost per units]]*Data1[[#This Row],[Units]]</f>
        <v>466.5</v>
      </c>
      <c r="I253" s="76">
        <f>Data1[[#This Row],[Amount]]-Data1[[#This Row],[total cost]]</f>
        <v>3292.5</v>
      </c>
    </row>
    <row r="254" spans="2:9" x14ac:dyDescent="0.3">
      <c r="B254" s="1" t="s">
        <v>26</v>
      </c>
      <c r="C254" s="1" t="s">
        <v>9</v>
      </c>
      <c r="D254" s="1" t="s">
        <v>28</v>
      </c>
      <c r="E254" s="2">
        <v>1589</v>
      </c>
      <c r="F254" s="3">
        <v>303</v>
      </c>
      <c r="G254">
        <f>VLOOKUP(Data1[[#This Row],[Product]],products[#All],2,0)</f>
        <v>3.11</v>
      </c>
      <c r="H254">
        <f>Data1[[#This Row],[cost per units]]*Data1[[#This Row],[Units]]</f>
        <v>942.32999999999993</v>
      </c>
      <c r="I254" s="76">
        <f>Data1[[#This Row],[Amount]]-Data1[[#This Row],[total cost]]</f>
        <v>646.67000000000007</v>
      </c>
    </row>
    <row r="255" spans="2:9" x14ac:dyDescent="0.3">
      <c r="B255" s="1" t="s">
        <v>23</v>
      </c>
      <c r="C255" s="1" t="s">
        <v>9</v>
      </c>
      <c r="D255" s="1" t="s">
        <v>40</v>
      </c>
      <c r="E255" s="2">
        <v>5194</v>
      </c>
      <c r="F255" s="3">
        <v>288</v>
      </c>
      <c r="G255">
        <f>VLOOKUP(Data1[[#This Row],[Product]],products[#All],2,0)</f>
        <v>10.38</v>
      </c>
      <c r="H255">
        <f>Data1[[#This Row],[cost per units]]*Data1[[#This Row],[Units]]</f>
        <v>2989.44</v>
      </c>
      <c r="I255" s="76">
        <f>Data1[[#This Row],[Amount]]-Data1[[#This Row],[total cost]]</f>
        <v>2204.56</v>
      </c>
    </row>
    <row r="256" spans="2:9" x14ac:dyDescent="0.3">
      <c r="B256" s="1" t="s">
        <v>35</v>
      </c>
      <c r="C256" s="1" t="s">
        <v>14</v>
      </c>
      <c r="D256" s="1" t="s">
        <v>31</v>
      </c>
      <c r="E256" s="2">
        <v>945</v>
      </c>
      <c r="F256" s="3">
        <v>75</v>
      </c>
      <c r="G256">
        <f>VLOOKUP(Data1[[#This Row],[Product]],products[#All],2,0)</f>
        <v>9.33</v>
      </c>
      <c r="H256">
        <f>Data1[[#This Row],[cost per units]]*Data1[[#This Row],[Units]]</f>
        <v>699.75</v>
      </c>
      <c r="I256" s="76">
        <f>Data1[[#This Row],[Amount]]-Data1[[#This Row],[total cost]]</f>
        <v>245.25</v>
      </c>
    </row>
    <row r="257" spans="2:9" x14ac:dyDescent="0.3">
      <c r="B257" s="1" t="s">
        <v>5</v>
      </c>
      <c r="C257" s="1" t="s">
        <v>20</v>
      </c>
      <c r="D257" s="1" t="s">
        <v>21</v>
      </c>
      <c r="E257" s="2">
        <v>1988</v>
      </c>
      <c r="F257" s="3">
        <v>39</v>
      </c>
      <c r="G257">
        <f>VLOOKUP(Data1[[#This Row],[Product]],products[#All],2,0)</f>
        <v>5.79</v>
      </c>
      <c r="H257">
        <f>Data1[[#This Row],[cost per units]]*Data1[[#This Row],[Units]]</f>
        <v>225.81</v>
      </c>
      <c r="I257" s="76">
        <f>Data1[[#This Row],[Amount]]-Data1[[#This Row],[total cost]]</f>
        <v>1762.19</v>
      </c>
    </row>
    <row r="258" spans="2:9" x14ac:dyDescent="0.3">
      <c r="B258" s="1" t="s">
        <v>16</v>
      </c>
      <c r="C258" s="1" t="s">
        <v>30</v>
      </c>
      <c r="D258" s="1" t="s">
        <v>10</v>
      </c>
      <c r="E258" s="2">
        <v>6734</v>
      </c>
      <c r="F258" s="3">
        <v>123</v>
      </c>
      <c r="G258">
        <f>VLOOKUP(Data1[[#This Row],[Product]],products[#All],2,0)</f>
        <v>8.65</v>
      </c>
      <c r="H258">
        <f>Data1[[#This Row],[cost per units]]*Data1[[#This Row],[Units]]</f>
        <v>1063.95</v>
      </c>
      <c r="I258" s="76">
        <f>Data1[[#This Row],[Amount]]-Data1[[#This Row],[total cost]]</f>
        <v>5670.05</v>
      </c>
    </row>
    <row r="259" spans="2:9" x14ac:dyDescent="0.3">
      <c r="B259" s="1" t="s">
        <v>5</v>
      </c>
      <c r="C259" s="1" t="s">
        <v>14</v>
      </c>
      <c r="D259" s="1" t="s">
        <v>12</v>
      </c>
      <c r="E259" s="2">
        <v>217</v>
      </c>
      <c r="F259" s="3">
        <v>36</v>
      </c>
      <c r="G259">
        <f>VLOOKUP(Data1[[#This Row],[Product]],products[#All],2,0)</f>
        <v>11.88</v>
      </c>
      <c r="H259">
        <f>Data1[[#This Row],[cost per units]]*Data1[[#This Row],[Units]]</f>
        <v>427.68</v>
      </c>
      <c r="I259" s="76">
        <f>Data1[[#This Row],[Amount]]-Data1[[#This Row],[total cost]]</f>
        <v>-210.68</v>
      </c>
    </row>
    <row r="260" spans="2:9" x14ac:dyDescent="0.3">
      <c r="B260" s="1" t="s">
        <v>25</v>
      </c>
      <c r="C260" s="1" t="s">
        <v>30</v>
      </c>
      <c r="D260" s="1" t="s">
        <v>22</v>
      </c>
      <c r="E260" s="2">
        <v>6279</v>
      </c>
      <c r="F260" s="3">
        <v>237</v>
      </c>
      <c r="G260">
        <f>VLOOKUP(Data1[[#This Row],[Product]],products[#All],2,0)</f>
        <v>9.77</v>
      </c>
      <c r="H260">
        <f>Data1[[#This Row],[cost per units]]*Data1[[#This Row],[Units]]</f>
        <v>2315.4899999999998</v>
      </c>
      <c r="I260" s="76">
        <f>Data1[[#This Row],[Amount]]-Data1[[#This Row],[total cost]]</f>
        <v>3963.51</v>
      </c>
    </row>
    <row r="261" spans="2:9" x14ac:dyDescent="0.3">
      <c r="B261" s="1" t="s">
        <v>5</v>
      </c>
      <c r="C261" s="1" t="s">
        <v>14</v>
      </c>
      <c r="D261" s="1" t="s">
        <v>31</v>
      </c>
      <c r="E261" s="2">
        <v>4424</v>
      </c>
      <c r="F261" s="3">
        <v>201</v>
      </c>
      <c r="G261">
        <f>VLOOKUP(Data1[[#This Row],[Product]],products[#All],2,0)</f>
        <v>9.33</v>
      </c>
      <c r="H261">
        <f>Data1[[#This Row],[cost per units]]*Data1[[#This Row],[Units]]</f>
        <v>1875.33</v>
      </c>
      <c r="I261" s="76">
        <f>Data1[[#This Row],[Amount]]-Data1[[#This Row],[total cost]]</f>
        <v>2548.67</v>
      </c>
    </row>
    <row r="262" spans="2:9" x14ac:dyDescent="0.3">
      <c r="B262" s="1" t="s">
        <v>26</v>
      </c>
      <c r="C262" s="1" t="s">
        <v>14</v>
      </c>
      <c r="D262" s="1" t="s">
        <v>28</v>
      </c>
      <c r="E262" s="2">
        <v>189</v>
      </c>
      <c r="F262" s="3">
        <v>48</v>
      </c>
      <c r="G262">
        <f>VLOOKUP(Data1[[#This Row],[Product]],products[#All],2,0)</f>
        <v>3.11</v>
      </c>
      <c r="H262">
        <f>Data1[[#This Row],[cost per units]]*Data1[[#This Row],[Units]]</f>
        <v>149.28</v>
      </c>
      <c r="I262" s="76">
        <f>Data1[[#This Row],[Amount]]-Data1[[#This Row],[total cost]]</f>
        <v>39.72</v>
      </c>
    </row>
    <row r="263" spans="2:9" x14ac:dyDescent="0.3">
      <c r="B263" s="1" t="s">
        <v>25</v>
      </c>
      <c r="C263" s="1" t="s">
        <v>9</v>
      </c>
      <c r="D263" s="1" t="s">
        <v>22</v>
      </c>
      <c r="E263" s="2">
        <v>490</v>
      </c>
      <c r="F263" s="3">
        <v>84</v>
      </c>
      <c r="G263">
        <f>VLOOKUP(Data1[[#This Row],[Product]],products[#All],2,0)</f>
        <v>9.77</v>
      </c>
      <c r="H263">
        <f>Data1[[#This Row],[cost per units]]*Data1[[#This Row],[Units]]</f>
        <v>820.68</v>
      </c>
      <c r="I263" s="76">
        <f>Data1[[#This Row],[Amount]]-Data1[[#This Row],[total cost]]</f>
        <v>-330.67999999999995</v>
      </c>
    </row>
    <row r="264" spans="2:9" x14ac:dyDescent="0.3">
      <c r="B264" s="1" t="s">
        <v>8</v>
      </c>
      <c r="C264" s="1" t="s">
        <v>6</v>
      </c>
      <c r="D264" s="1" t="s">
        <v>41</v>
      </c>
      <c r="E264" s="2">
        <v>434</v>
      </c>
      <c r="F264" s="3">
        <v>87</v>
      </c>
      <c r="G264">
        <f>VLOOKUP(Data1[[#This Row],[Product]],products[#All],2,0)</f>
        <v>9</v>
      </c>
      <c r="H264">
        <f>Data1[[#This Row],[cost per units]]*Data1[[#This Row],[Units]]</f>
        <v>783</v>
      </c>
      <c r="I264" s="76">
        <f>Data1[[#This Row],[Amount]]-Data1[[#This Row],[total cost]]</f>
        <v>-349</v>
      </c>
    </row>
    <row r="265" spans="2:9" x14ac:dyDescent="0.3">
      <c r="B265" s="1" t="s">
        <v>23</v>
      </c>
      <c r="C265" s="1" t="s">
        <v>20</v>
      </c>
      <c r="D265" s="1" t="s">
        <v>7</v>
      </c>
      <c r="E265" s="2">
        <v>10129</v>
      </c>
      <c r="F265" s="3">
        <v>312</v>
      </c>
      <c r="G265">
        <f>VLOOKUP(Data1[[#This Row],[Product]],products[#All],2,0)</f>
        <v>14.49</v>
      </c>
      <c r="H265">
        <f>Data1[[#This Row],[cost per units]]*Data1[[#This Row],[Units]]</f>
        <v>4520.88</v>
      </c>
      <c r="I265" s="76">
        <f>Data1[[#This Row],[Amount]]-Data1[[#This Row],[total cost]]</f>
        <v>5608.12</v>
      </c>
    </row>
    <row r="266" spans="2:9" x14ac:dyDescent="0.3">
      <c r="B266" s="1" t="s">
        <v>27</v>
      </c>
      <c r="C266" s="1" t="s">
        <v>17</v>
      </c>
      <c r="D266" s="1" t="s">
        <v>40</v>
      </c>
      <c r="E266" s="2">
        <v>1652</v>
      </c>
      <c r="F266" s="3">
        <v>102</v>
      </c>
      <c r="G266">
        <f>VLOOKUP(Data1[[#This Row],[Product]],products[#All],2,0)</f>
        <v>10.38</v>
      </c>
      <c r="H266">
        <f>Data1[[#This Row],[cost per units]]*Data1[[#This Row],[Units]]</f>
        <v>1058.76</v>
      </c>
      <c r="I266" s="76">
        <f>Data1[[#This Row],[Amount]]-Data1[[#This Row],[total cost]]</f>
        <v>593.24</v>
      </c>
    </row>
    <row r="267" spans="2:9" x14ac:dyDescent="0.3">
      <c r="B267" s="1" t="s">
        <v>8</v>
      </c>
      <c r="C267" s="1" t="s">
        <v>20</v>
      </c>
      <c r="D267" s="1" t="s">
        <v>41</v>
      </c>
      <c r="E267" s="2">
        <v>6433</v>
      </c>
      <c r="F267" s="3">
        <v>78</v>
      </c>
      <c r="G267">
        <f>VLOOKUP(Data1[[#This Row],[Product]],products[#All],2,0)</f>
        <v>9</v>
      </c>
      <c r="H267">
        <f>Data1[[#This Row],[cost per units]]*Data1[[#This Row],[Units]]</f>
        <v>702</v>
      </c>
      <c r="I267" s="76">
        <f>Data1[[#This Row],[Amount]]-Data1[[#This Row],[total cost]]</f>
        <v>5731</v>
      </c>
    </row>
    <row r="268" spans="2:9" x14ac:dyDescent="0.3">
      <c r="B268" s="1" t="s">
        <v>27</v>
      </c>
      <c r="C268" s="1" t="s">
        <v>30</v>
      </c>
      <c r="D268" s="1" t="s">
        <v>34</v>
      </c>
      <c r="E268" s="2">
        <v>2212</v>
      </c>
      <c r="F268" s="3">
        <v>117</v>
      </c>
      <c r="G268">
        <f>VLOOKUP(Data1[[#This Row],[Product]],products[#All],2,0)</f>
        <v>6.49</v>
      </c>
      <c r="H268">
        <f>Data1[[#This Row],[cost per units]]*Data1[[#This Row],[Units]]</f>
        <v>759.33</v>
      </c>
      <c r="I268" s="76">
        <f>Data1[[#This Row],[Amount]]-Data1[[#This Row],[total cost]]</f>
        <v>1452.67</v>
      </c>
    </row>
    <row r="269" spans="2:9" x14ac:dyDescent="0.3">
      <c r="B269" s="1" t="s">
        <v>13</v>
      </c>
      <c r="C269" s="1" t="s">
        <v>9</v>
      </c>
      <c r="D269" s="1" t="s">
        <v>36</v>
      </c>
      <c r="E269" s="2">
        <v>609</v>
      </c>
      <c r="F269" s="3">
        <v>99</v>
      </c>
      <c r="G269">
        <f>VLOOKUP(Data1[[#This Row],[Product]],products[#All],2,0)</f>
        <v>7.64</v>
      </c>
      <c r="H269">
        <f>Data1[[#This Row],[cost per units]]*Data1[[#This Row],[Units]]</f>
        <v>756.36</v>
      </c>
      <c r="I269" s="76">
        <f>Data1[[#This Row],[Amount]]-Data1[[#This Row],[total cost]]</f>
        <v>-147.36000000000001</v>
      </c>
    </row>
    <row r="270" spans="2:9" x14ac:dyDescent="0.3">
      <c r="B270" s="1" t="s">
        <v>5</v>
      </c>
      <c r="C270" s="1" t="s">
        <v>9</v>
      </c>
      <c r="D270" s="1" t="s">
        <v>38</v>
      </c>
      <c r="E270" s="2">
        <v>1638</v>
      </c>
      <c r="F270" s="3">
        <v>48</v>
      </c>
      <c r="G270">
        <f>VLOOKUP(Data1[[#This Row],[Product]],products[#All],2,0)</f>
        <v>4.97</v>
      </c>
      <c r="H270">
        <f>Data1[[#This Row],[cost per units]]*Data1[[#This Row],[Units]]</f>
        <v>238.56</v>
      </c>
      <c r="I270" s="76">
        <f>Data1[[#This Row],[Amount]]-Data1[[#This Row],[total cost]]</f>
        <v>1399.44</v>
      </c>
    </row>
    <row r="271" spans="2:9" x14ac:dyDescent="0.3">
      <c r="B271" s="1" t="s">
        <v>23</v>
      </c>
      <c r="C271" s="1" t="s">
        <v>30</v>
      </c>
      <c r="D271" s="1" t="s">
        <v>37</v>
      </c>
      <c r="E271" s="2">
        <v>3829</v>
      </c>
      <c r="F271" s="3">
        <v>24</v>
      </c>
      <c r="G271">
        <f>VLOOKUP(Data1[[#This Row],[Product]],products[#All],2,0)</f>
        <v>11.73</v>
      </c>
      <c r="H271">
        <f>Data1[[#This Row],[cost per units]]*Data1[[#This Row],[Units]]</f>
        <v>281.52</v>
      </c>
      <c r="I271" s="76">
        <f>Data1[[#This Row],[Amount]]-Data1[[#This Row],[total cost]]</f>
        <v>3547.48</v>
      </c>
    </row>
    <row r="272" spans="2:9" x14ac:dyDescent="0.3">
      <c r="B272" s="1" t="s">
        <v>5</v>
      </c>
      <c r="C272" s="1" t="s">
        <v>17</v>
      </c>
      <c r="D272" s="1" t="s">
        <v>37</v>
      </c>
      <c r="E272" s="2">
        <v>5775</v>
      </c>
      <c r="F272" s="3">
        <v>42</v>
      </c>
      <c r="G272">
        <f>VLOOKUP(Data1[[#This Row],[Product]],products[#All],2,0)</f>
        <v>11.73</v>
      </c>
      <c r="H272">
        <f>Data1[[#This Row],[cost per units]]*Data1[[#This Row],[Units]]</f>
        <v>492.66</v>
      </c>
      <c r="I272" s="76">
        <f>Data1[[#This Row],[Amount]]-Data1[[#This Row],[total cost]]</f>
        <v>5282.34</v>
      </c>
    </row>
    <row r="273" spans="2:9" x14ac:dyDescent="0.3">
      <c r="B273" s="1" t="s">
        <v>16</v>
      </c>
      <c r="C273" s="1" t="s">
        <v>9</v>
      </c>
      <c r="D273" s="1" t="s">
        <v>33</v>
      </c>
      <c r="E273" s="2">
        <v>1071</v>
      </c>
      <c r="F273" s="3">
        <v>270</v>
      </c>
      <c r="G273">
        <f>VLOOKUP(Data1[[#This Row],[Product]],products[#All],2,0)</f>
        <v>10.62</v>
      </c>
      <c r="H273">
        <f>Data1[[#This Row],[cost per units]]*Data1[[#This Row],[Units]]</f>
        <v>2867.3999999999996</v>
      </c>
      <c r="I273" s="76">
        <f>Data1[[#This Row],[Amount]]-Data1[[#This Row],[total cost]]</f>
        <v>-1796.3999999999996</v>
      </c>
    </row>
    <row r="274" spans="2:9" x14ac:dyDescent="0.3">
      <c r="B274" s="1" t="s">
        <v>8</v>
      </c>
      <c r="C274" s="1" t="s">
        <v>14</v>
      </c>
      <c r="D274" s="1" t="s">
        <v>34</v>
      </c>
      <c r="E274" s="2">
        <v>5019</v>
      </c>
      <c r="F274" s="3">
        <v>150</v>
      </c>
      <c r="G274">
        <f>VLOOKUP(Data1[[#This Row],[Product]],products[#All],2,0)</f>
        <v>6.49</v>
      </c>
      <c r="H274">
        <f>Data1[[#This Row],[cost per units]]*Data1[[#This Row],[Units]]</f>
        <v>973.5</v>
      </c>
      <c r="I274" s="76">
        <f>Data1[[#This Row],[Amount]]-Data1[[#This Row],[total cost]]</f>
        <v>4045.5</v>
      </c>
    </row>
    <row r="275" spans="2:9" x14ac:dyDescent="0.3">
      <c r="B275" s="1" t="s">
        <v>26</v>
      </c>
      <c r="C275" s="1" t="s">
        <v>6</v>
      </c>
      <c r="D275" s="1" t="s">
        <v>37</v>
      </c>
      <c r="E275" s="2">
        <v>2863</v>
      </c>
      <c r="F275" s="3">
        <v>42</v>
      </c>
      <c r="G275">
        <f>VLOOKUP(Data1[[#This Row],[Product]],products[#All],2,0)</f>
        <v>11.73</v>
      </c>
      <c r="H275">
        <f>Data1[[#This Row],[cost per units]]*Data1[[#This Row],[Units]]</f>
        <v>492.66</v>
      </c>
      <c r="I275" s="76">
        <f>Data1[[#This Row],[Amount]]-Data1[[#This Row],[total cost]]</f>
        <v>2370.34</v>
      </c>
    </row>
    <row r="276" spans="2:9" x14ac:dyDescent="0.3">
      <c r="B276" s="1" t="s">
        <v>5</v>
      </c>
      <c r="C276" s="1" t="s">
        <v>9</v>
      </c>
      <c r="D276" s="1" t="s">
        <v>32</v>
      </c>
      <c r="E276" s="2">
        <v>1617</v>
      </c>
      <c r="F276" s="3">
        <v>126</v>
      </c>
      <c r="G276">
        <f>VLOOKUP(Data1[[#This Row],[Product]],products[#All],2,0)</f>
        <v>7.16</v>
      </c>
      <c r="H276">
        <f>Data1[[#This Row],[cost per units]]*Data1[[#This Row],[Units]]</f>
        <v>902.16</v>
      </c>
      <c r="I276" s="76">
        <f>Data1[[#This Row],[Amount]]-Data1[[#This Row],[total cost]]</f>
        <v>714.84</v>
      </c>
    </row>
    <row r="277" spans="2:9" x14ac:dyDescent="0.3">
      <c r="B277" s="1" t="s">
        <v>16</v>
      </c>
      <c r="C277" s="1" t="s">
        <v>6</v>
      </c>
      <c r="D277" s="1" t="s">
        <v>42</v>
      </c>
      <c r="E277" s="2">
        <v>6818</v>
      </c>
      <c r="F277" s="3">
        <v>6</v>
      </c>
      <c r="G277">
        <f>VLOOKUP(Data1[[#This Row],[Product]],products[#All],2,0)</f>
        <v>5.6</v>
      </c>
      <c r="H277">
        <f>Data1[[#This Row],[cost per units]]*Data1[[#This Row],[Units]]</f>
        <v>33.599999999999994</v>
      </c>
      <c r="I277" s="76">
        <f>Data1[[#This Row],[Amount]]-Data1[[#This Row],[total cost]]</f>
        <v>6784.4</v>
      </c>
    </row>
    <row r="278" spans="2:9" x14ac:dyDescent="0.3">
      <c r="B278" s="1" t="s">
        <v>27</v>
      </c>
      <c r="C278" s="1" t="s">
        <v>9</v>
      </c>
      <c r="D278" s="1" t="s">
        <v>37</v>
      </c>
      <c r="E278" s="2">
        <v>6657</v>
      </c>
      <c r="F278" s="3">
        <v>276</v>
      </c>
      <c r="G278">
        <f>VLOOKUP(Data1[[#This Row],[Product]],products[#All],2,0)</f>
        <v>11.73</v>
      </c>
      <c r="H278">
        <f>Data1[[#This Row],[cost per units]]*Data1[[#This Row],[Units]]</f>
        <v>3237.48</v>
      </c>
      <c r="I278" s="76">
        <f>Data1[[#This Row],[Amount]]-Data1[[#This Row],[total cost]]</f>
        <v>3419.52</v>
      </c>
    </row>
    <row r="279" spans="2:9" x14ac:dyDescent="0.3">
      <c r="B279" s="1" t="s">
        <v>27</v>
      </c>
      <c r="C279" s="1" t="s">
        <v>30</v>
      </c>
      <c r="D279" s="1" t="s">
        <v>28</v>
      </c>
      <c r="E279" s="2">
        <v>2919</v>
      </c>
      <c r="F279" s="3">
        <v>93</v>
      </c>
      <c r="G279">
        <f>VLOOKUP(Data1[[#This Row],[Product]],products[#All],2,0)</f>
        <v>3.11</v>
      </c>
      <c r="H279">
        <f>Data1[[#This Row],[cost per units]]*Data1[[#This Row],[Units]]</f>
        <v>289.22999999999996</v>
      </c>
      <c r="I279" s="76">
        <f>Data1[[#This Row],[Amount]]-Data1[[#This Row],[total cost]]</f>
        <v>2629.77</v>
      </c>
    </row>
    <row r="280" spans="2:9" x14ac:dyDescent="0.3">
      <c r="B280" s="1" t="s">
        <v>26</v>
      </c>
      <c r="C280" s="1" t="s">
        <v>14</v>
      </c>
      <c r="D280" s="1" t="s">
        <v>21</v>
      </c>
      <c r="E280" s="2">
        <v>3094</v>
      </c>
      <c r="F280" s="3">
        <v>246</v>
      </c>
      <c r="G280">
        <f>VLOOKUP(Data1[[#This Row],[Product]],products[#All],2,0)</f>
        <v>5.79</v>
      </c>
      <c r="H280">
        <f>Data1[[#This Row],[cost per units]]*Data1[[#This Row],[Units]]</f>
        <v>1424.34</v>
      </c>
      <c r="I280" s="76">
        <f>Data1[[#This Row],[Amount]]-Data1[[#This Row],[total cost]]</f>
        <v>1669.66</v>
      </c>
    </row>
    <row r="281" spans="2:9" x14ac:dyDescent="0.3">
      <c r="B281" s="1" t="s">
        <v>16</v>
      </c>
      <c r="C281" s="1" t="s">
        <v>17</v>
      </c>
      <c r="D281" s="1" t="s">
        <v>38</v>
      </c>
      <c r="E281" s="2">
        <v>2989</v>
      </c>
      <c r="F281" s="3">
        <v>3</v>
      </c>
      <c r="G281">
        <f>VLOOKUP(Data1[[#This Row],[Product]],products[#All],2,0)</f>
        <v>4.97</v>
      </c>
      <c r="H281">
        <f>Data1[[#This Row],[cost per units]]*Data1[[#This Row],[Units]]</f>
        <v>14.91</v>
      </c>
      <c r="I281" s="76">
        <f>Data1[[#This Row],[Amount]]-Data1[[#This Row],[total cost]]</f>
        <v>2974.09</v>
      </c>
    </row>
    <row r="282" spans="2:9" x14ac:dyDescent="0.3">
      <c r="B282" s="1" t="s">
        <v>8</v>
      </c>
      <c r="C282" s="1" t="s">
        <v>20</v>
      </c>
      <c r="D282" s="1" t="s">
        <v>39</v>
      </c>
      <c r="E282" s="2">
        <v>2268</v>
      </c>
      <c r="F282" s="3">
        <v>63</v>
      </c>
      <c r="G282">
        <f>VLOOKUP(Data1[[#This Row],[Product]],products[#All],2,0)</f>
        <v>16.73</v>
      </c>
      <c r="H282">
        <f>Data1[[#This Row],[cost per units]]*Data1[[#This Row],[Units]]</f>
        <v>1053.99</v>
      </c>
      <c r="I282" s="76">
        <f>Data1[[#This Row],[Amount]]-Data1[[#This Row],[total cost]]</f>
        <v>1214.01</v>
      </c>
    </row>
    <row r="283" spans="2:9" x14ac:dyDescent="0.3">
      <c r="B283" s="1" t="s">
        <v>25</v>
      </c>
      <c r="C283" s="1" t="s">
        <v>9</v>
      </c>
      <c r="D283" s="1" t="s">
        <v>21</v>
      </c>
      <c r="E283" s="2">
        <v>4753</v>
      </c>
      <c r="F283" s="3">
        <v>246</v>
      </c>
      <c r="G283">
        <f>VLOOKUP(Data1[[#This Row],[Product]],products[#All],2,0)</f>
        <v>5.79</v>
      </c>
      <c r="H283">
        <f>Data1[[#This Row],[cost per units]]*Data1[[#This Row],[Units]]</f>
        <v>1424.34</v>
      </c>
      <c r="I283" s="76">
        <f>Data1[[#This Row],[Amount]]-Data1[[#This Row],[total cost]]</f>
        <v>3328.66</v>
      </c>
    </row>
    <row r="284" spans="2:9" x14ac:dyDescent="0.3">
      <c r="B284" s="1" t="s">
        <v>26</v>
      </c>
      <c r="C284" s="1" t="s">
        <v>30</v>
      </c>
      <c r="D284" s="1" t="s">
        <v>36</v>
      </c>
      <c r="E284" s="2">
        <v>7511</v>
      </c>
      <c r="F284" s="3">
        <v>120</v>
      </c>
      <c r="G284">
        <f>VLOOKUP(Data1[[#This Row],[Product]],products[#All],2,0)</f>
        <v>7.64</v>
      </c>
      <c r="H284">
        <f>Data1[[#This Row],[cost per units]]*Data1[[#This Row],[Units]]</f>
        <v>916.8</v>
      </c>
      <c r="I284" s="76">
        <f>Data1[[#This Row],[Amount]]-Data1[[#This Row],[total cost]]</f>
        <v>6594.2</v>
      </c>
    </row>
    <row r="285" spans="2:9" x14ac:dyDescent="0.3">
      <c r="B285" s="1" t="s">
        <v>26</v>
      </c>
      <c r="C285" s="1" t="s">
        <v>20</v>
      </c>
      <c r="D285" s="1" t="s">
        <v>21</v>
      </c>
      <c r="E285" s="2">
        <v>4326</v>
      </c>
      <c r="F285" s="3">
        <v>348</v>
      </c>
      <c r="G285">
        <f>VLOOKUP(Data1[[#This Row],[Product]],products[#All],2,0)</f>
        <v>5.79</v>
      </c>
      <c r="H285">
        <f>Data1[[#This Row],[cost per units]]*Data1[[#This Row],[Units]]</f>
        <v>2014.92</v>
      </c>
      <c r="I285" s="76">
        <f>Data1[[#This Row],[Amount]]-Data1[[#This Row],[total cost]]</f>
        <v>2311.08</v>
      </c>
    </row>
    <row r="286" spans="2:9" x14ac:dyDescent="0.3">
      <c r="B286" s="1" t="s">
        <v>13</v>
      </c>
      <c r="C286" s="1" t="s">
        <v>30</v>
      </c>
      <c r="D286" s="1" t="s">
        <v>34</v>
      </c>
      <c r="E286" s="2">
        <v>4935</v>
      </c>
      <c r="F286" s="3">
        <v>126</v>
      </c>
      <c r="G286">
        <f>VLOOKUP(Data1[[#This Row],[Product]],products[#All],2,0)</f>
        <v>6.49</v>
      </c>
      <c r="H286">
        <f>Data1[[#This Row],[cost per units]]*Data1[[#This Row],[Units]]</f>
        <v>817.74</v>
      </c>
      <c r="I286" s="76">
        <f>Data1[[#This Row],[Amount]]-Data1[[#This Row],[total cost]]</f>
        <v>4117.26</v>
      </c>
    </row>
    <row r="287" spans="2:9" x14ac:dyDescent="0.3">
      <c r="B287" s="1" t="s">
        <v>16</v>
      </c>
      <c r="C287" s="1" t="s">
        <v>9</v>
      </c>
      <c r="D287" s="1" t="s">
        <v>7</v>
      </c>
      <c r="E287" s="2">
        <v>4781</v>
      </c>
      <c r="F287" s="3">
        <v>123</v>
      </c>
      <c r="G287">
        <f>VLOOKUP(Data1[[#This Row],[Product]],products[#All],2,0)</f>
        <v>14.49</v>
      </c>
      <c r="H287">
        <f>Data1[[#This Row],[cost per units]]*Data1[[#This Row],[Units]]</f>
        <v>1782.27</v>
      </c>
      <c r="I287" s="76">
        <f>Data1[[#This Row],[Amount]]-Data1[[#This Row],[total cost]]</f>
        <v>2998.73</v>
      </c>
    </row>
    <row r="288" spans="2:9" x14ac:dyDescent="0.3">
      <c r="B288" s="1" t="s">
        <v>25</v>
      </c>
      <c r="C288" s="1" t="s">
        <v>20</v>
      </c>
      <c r="D288" s="1" t="s">
        <v>18</v>
      </c>
      <c r="E288" s="2">
        <v>7483</v>
      </c>
      <c r="F288" s="3">
        <v>45</v>
      </c>
      <c r="G288">
        <f>VLOOKUP(Data1[[#This Row],[Product]],products[#All],2,0)</f>
        <v>13.15</v>
      </c>
      <c r="H288">
        <f>Data1[[#This Row],[cost per units]]*Data1[[#This Row],[Units]]</f>
        <v>591.75</v>
      </c>
      <c r="I288" s="76">
        <f>Data1[[#This Row],[Amount]]-Data1[[#This Row],[total cost]]</f>
        <v>6891.25</v>
      </c>
    </row>
    <row r="289" spans="2:9" x14ac:dyDescent="0.3">
      <c r="B289" s="1" t="s">
        <v>35</v>
      </c>
      <c r="C289" s="1" t="s">
        <v>20</v>
      </c>
      <c r="D289" s="1" t="s">
        <v>12</v>
      </c>
      <c r="E289" s="2">
        <v>6860</v>
      </c>
      <c r="F289" s="3">
        <v>126</v>
      </c>
      <c r="G289">
        <f>VLOOKUP(Data1[[#This Row],[Product]],products[#All],2,0)</f>
        <v>11.88</v>
      </c>
      <c r="H289">
        <f>Data1[[#This Row],[cost per units]]*Data1[[#This Row],[Units]]</f>
        <v>1496.88</v>
      </c>
      <c r="I289" s="76">
        <f>Data1[[#This Row],[Amount]]-Data1[[#This Row],[total cost]]</f>
        <v>5363.12</v>
      </c>
    </row>
    <row r="290" spans="2:9" x14ac:dyDescent="0.3">
      <c r="B290" s="1" t="s">
        <v>5</v>
      </c>
      <c r="C290" s="1" t="s">
        <v>6</v>
      </c>
      <c r="D290" s="1" t="s">
        <v>32</v>
      </c>
      <c r="E290" s="2">
        <v>9002</v>
      </c>
      <c r="F290" s="3">
        <v>72</v>
      </c>
      <c r="G290">
        <f>VLOOKUP(Data1[[#This Row],[Product]],products[#All],2,0)</f>
        <v>7.16</v>
      </c>
      <c r="H290">
        <f>Data1[[#This Row],[cost per units]]*Data1[[#This Row],[Units]]</f>
        <v>515.52</v>
      </c>
      <c r="I290" s="76">
        <f>Data1[[#This Row],[Amount]]-Data1[[#This Row],[total cost]]</f>
        <v>8486.48</v>
      </c>
    </row>
    <row r="291" spans="2:9" x14ac:dyDescent="0.3">
      <c r="B291" s="1" t="s">
        <v>16</v>
      </c>
      <c r="C291" s="1" t="s">
        <v>14</v>
      </c>
      <c r="D291" s="1" t="s">
        <v>32</v>
      </c>
      <c r="E291" s="2">
        <v>1400</v>
      </c>
      <c r="F291" s="3">
        <v>135</v>
      </c>
      <c r="G291">
        <f>VLOOKUP(Data1[[#This Row],[Product]],products[#All],2,0)</f>
        <v>7.16</v>
      </c>
      <c r="H291">
        <f>Data1[[#This Row],[cost per units]]*Data1[[#This Row],[Units]]</f>
        <v>966.6</v>
      </c>
      <c r="I291" s="76">
        <f>Data1[[#This Row],[Amount]]-Data1[[#This Row],[total cost]]</f>
        <v>433.4</v>
      </c>
    </row>
    <row r="292" spans="2:9" x14ac:dyDescent="0.3">
      <c r="B292" s="1" t="s">
        <v>35</v>
      </c>
      <c r="C292" s="1" t="s">
        <v>30</v>
      </c>
      <c r="D292" s="1" t="s">
        <v>22</v>
      </c>
      <c r="E292" s="2">
        <v>4053</v>
      </c>
      <c r="F292" s="3">
        <v>24</v>
      </c>
      <c r="G292">
        <f>VLOOKUP(Data1[[#This Row],[Product]],products[#All],2,0)</f>
        <v>9.77</v>
      </c>
      <c r="H292">
        <f>Data1[[#This Row],[cost per units]]*Data1[[#This Row],[Units]]</f>
        <v>234.48</v>
      </c>
      <c r="I292" s="76">
        <f>Data1[[#This Row],[Amount]]-Data1[[#This Row],[total cost]]</f>
        <v>3818.52</v>
      </c>
    </row>
    <row r="293" spans="2:9" x14ac:dyDescent="0.3">
      <c r="B293" s="1" t="s">
        <v>23</v>
      </c>
      <c r="C293" s="1" t="s">
        <v>14</v>
      </c>
      <c r="D293" s="1" t="s">
        <v>21</v>
      </c>
      <c r="E293" s="2">
        <v>2149</v>
      </c>
      <c r="F293" s="3">
        <v>117</v>
      </c>
      <c r="G293">
        <f>VLOOKUP(Data1[[#This Row],[Product]],products[#All],2,0)</f>
        <v>5.79</v>
      </c>
      <c r="H293">
        <f>Data1[[#This Row],[cost per units]]*Data1[[#This Row],[Units]]</f>
        <v>677.43</v>
      </c>
      <c r="I293" s="76">
        <f>Data1[[#This Row],[Amount]]-Data1[[#This Row],[total cost]]</f>
        <v>1471.5700000000002</v>
      </c>
    </row>
    <row r="294" spans="2:9" x14ac:dyDescent="0.3">
      <c r="B294" s="1" t="s">
        <v>27</v>
      </c>
      <c r="C294" s="1" t="s">
        <v>17</v>
      </c>
      <c r="D294" s="1" t="s">
        <v>32</v>
      </c>
      <c r="E294" s="2">
        <v>3640</v>
      </c>
      <c r="F294" s="3">
        <v>51</v>
      </c>
      <c r="G294">
        <f>VLOOKUP(Data1[[#This Row],[Product]],products[#All],2,0)</f>
        <v>7.16</v>
      </c>
      <c r="H294">
        <f>Data1[[#This Row],[cost per units]]*Data1[[#This Row],[Units]]</f>
        <v>365.16</v>
      </c>
      <c r="I294" s="76">
        <f>Data1[[#This Row],[Amount]]-Data1[[#This Row],[total cost]]</f>
        <v>3274.84</v>
      </c>
    </row>
    <row r="295" spans="2:9" x14ac:dyDescent="0.3">
      <c r="B295" s="1" t="s">
        <v>26</v>
      </c>
      <c r="C295" s="1" t="s">
        <v>17</v>
      </c>
      <c r="D295" s="1" t="s">
        <v>34</v>
      </c>
      <c r="E295" s="2">
        <v>630</v>
      </c>
      <c r="F295" s="3">
        <v>36</v>
      </c>
      <c r="G295">
        <f>VLOOKUP(Data1[[#This Row],[Product]],products[#All],2,0)</f>
        <v>6.49</v>
      </c>
      <c r="H295">
        <f>Data1[[#This Row],[cost per units]]*Data1[[#This Row],[Units]]</f>
        <v>233.64000000000001</v>
      </c>
      <c r="I295" s="76">
        <f>Data1[[#This Row],[Amount]]-Data1[[#This Row],[total cost]]</f>
        <v>396.36</v>
      </c>
    </row>
    <row r="296" spans="2:9" x14ac:dyDescent="0.3">
      <c r="B296" s="1" t="s">
        <v>11</v>
      </c>
      <c r="C296" s="1" t="s">
        <v>9</v>
      </c>
      <c r="D296" s="1" t="s">
        <v>39</v>
      </c>
      <c r="E296" s="2">
        <v>2429</v>
      </c>
      <c r="F296" s="3">
        <v>144</v>
      </c>
      <c r="G296">
        <f>VLOOKUP(Data1[[#This Row],[Product]],products[#All],2,0)</f>
        <v>16.73</v>
      </c>
      <c r="H296">
        <f>Data1[[#This Row],[cost per units]]*Data1[[#This Row],[Units]]</f>
        <v>2409.12</v>
      </c>
      <c r="I296" s="76">
        <f>Data1[[#This Row],[Amount]]-Data1[[#This Row],[total cost]]</f>
        <v>19.880000000000109</v>
      </c>
    </row>
    <row r="297" spans="2:9" x14ac:dyDescent="0.3">
      <c r="B297" s="1" t="s">
        <v>11</v>
      </c>
      <c r="C297" s="1" t="s">
        <v>14</v>
      </c>
      <c r="D297" s="1" t="s">
        <v>18</v>
      </c>
      <c r="E297" s="2">
        <v>2142</v>
      </c>
      <c r="F297" s="3">
        <v>114</v>
      </c>
      <c r="G297">
        <f>VLOOKUP(Data1[[#This Row],[Product]],products[#All],2,0)</f>
        <v>13.15</v>
      </c>
      <c r="H297">
        <f>Data1[[#This Row],[cost per units]]*Data1[[#This Row],[Units]]</f>
        <v>1499.1000000000001</v>
      </c>
      <c r="I297" s="76">
        <f>Data1[[#This Row],[Amount]]-Data1[[#This Row],[total cost]]</f>
        <v>642.89999999999986</v>
      </c>
    </row>
    <row r="298" spans="2:9" x14ac:dyDescent="0.3">
      <c r="B298" s="1" t="s">
        <v>23</v>
      </c>
      <c r="C298" s="1" t="s">
        <v>6</v>
      </c>
      <c r="D298" s="1" t="s">
        <v>7</v>
      </c>
      <c r="E298" s="2">
        <v>6454</v>
      </c>
      <c r="F298" s="3">
        <v>54</v>
      </c>
      <c r="G298">
        <f>VLOOKUP(Data1[[#This Row],[Product]],products[#All],2,0)</f>
        <v>14.49</v>
      </c>
      <c r="H298">
        <f>Data1[[#This Row],[cost per units]]*Data1[[#This Row],[Units]]</f>
        <v>782.46</v>
      </c>
      <c r="I298" s="76">
        <f>Data1[[#This Row],[Amount]]-Data1[[#This Row],[total cost]]</f>
        <v>5671.54</v>
      </c>
    </row>
    <row r="299" spans="2:9" x14ac:dyDescent="0.3">
      <c r="B299" s="1" t="s">
        <v>23</v>
      </c>
      <c r="C299" s="1" t="s">
        <v>6</v>
      </c>
      <c r="D299" s="1" t="s">
        <v>29</v>
      </c>
      <c r="E299" s="2">
        <v>4487</v>
      </c>
      <c r="F299" s="3">
        <v>333</v>
      </c>
      <c r="G299">
        <f>VLOOKUP(Data1[[#This Row],[Product]],products[#All],2,0)</f>
        <v>8.7899999999999991</v>
      </c>
      <c r="H299">
        <f>Data1[[#This Row],[cost per units]]*Data1[[#This Row],[Units]]</f>
        <v>2927.0699999999997</v>
      </c>
      <c r="I299" s="76">
        <f>Data1[[#This Row],[Amount]]-Data1[[#This Row],[total cost]]</f>
        <v>1559.9300000000003</v>
      </c>
    </row>
    <row r="300" spans="2:9" x14ac:dyDescent="0.3">
      <c r="B300" s="1" t="s">
        <v>27</v>
      </c>
      <c r="C300" s="1" t="s">
        <v>6</v>
      </c>
      <c r="D300" s="1" t="s">
        <v>12</v>
      </c>
      <c r="E300" s="2">
        <v>938</v>
      </c>
      <c r="F300" s="3">
        <v>366</v>
      </c>
      <c r="G300">
        <f>VLOOKUP(Data1[[#This Row],[Product]],products[#All],2,0)</f>
        <v>11.88</v>
      </c>
      <c r="H300">
        <f>Data1[[#This Row],[cost per units]]*Data1[[#This Row],[Units]]</f>
        <v>4348.08</v>
      </c>
      <c r="I300" s="76">
        <f>Data1[[#This Row],[Amount]]-Data1[[#This Row],[total cost]]</f>
        <v>-3410.08</v>
      </c>
    </row>
    <row r="301" spans="2:9" x14ac:dyDescent="0.3">
      <c r="B301" s="1" t="s">
        <v>27</v>
      </c>
      <c r="C301" s="1" t="s">
        <v>20</v>
      </c>
      <c r="D301" s="1" t="s">
        <v>42</v>
      </c>
      <c r="E301" s="2">
        <v>8841</v>
      </c>
      <c r="F301" s="3">
        <v>303</v>
      </c>
      <c r="G301">
        <f>VLOOKUP(Data1[[#This Row],[Product]],products[#All],2,0)</f>
        <v>5.6</v>
      </c>
      <c r="H301">
        <f>Data1[[#This Row],[cost per units]]*Data1[[#This Row],[Units]]</f>
        <v>1696.8</v>
      </c>
      <c r="I301" s="76">
        <f>Data1[[#This Row],[Amount]]-Data1[[#This Row],[total cost]]</f>
        <v>7144.2</v>
      </c>
    </row>
    <row r="302" spans="2:9" x14ac:dyDescent="0.3">
      <c r="B302" s="1" t="s">
        <v>26</v>
      </c>
      <c r="C302" s="1" t="s">
        <v>17</v>
      </c>
      <c r="D302" s="1" t="s">
        <v>19</v>
      </c>
      <c r="E302" s="2">
        <v>4018</v>
      </c>
      <c r="F302" s="3">
        <v>126</v>
      </c>
      <c r="G302">
        <f>VLOOKUP(Data1[[#This Row],[Product]],products[#All],2,0)</f>
        <v>12.37</v>
      </c>
      <c r="H302">
        <f>Data1[[#This Row],[cost per units]]*Data1[[#This Row],[Units]]</f>
        <v>1558.62</v>
      </c>
      <c r="I302" s="76">
        <f>Data1[[#This Row],[Amount]]-Data1[[#This Row],[total cost]]</f>
        <v>2459.38</v>
      </c>
    </row>
    <row r="303" spans="2:9" x14ac:dyDescent="0.3">
      <c r="B303" s="1" t="s">
        <v>13</v>
      </c>
      <c r="C303" s="1" t="s">
        <v>6</v>
      </c>
      <c r="D303" s="1" t="s">
        <v>37</v>
      </c>
      <c r="E303" s="2">
        <v>714</v>
      </c>
      <c r="F303" s="3">
        <v>231</v>
      </c>
      <c r="G303">
        <f>VLOOKUP(Data1[[#This Row],[Product]],products[#All],2,0)</f>
        <v>11.73</v>
      </c>
      <c r="H303">
        <f>Data1[[#This Row],[cost per units]]*Data1[[#This Row],[Units]]</f>
        <v>2709.63</v>
      </c>
      <c r="I303" s="76">
        <f>Data1[[#This Row],[Amount]]-Data1[[#This Row],[total cost]]</f>
        <v>-1995.63</v>
      </c>
    </row>
    <row r="304" spans="2:9" x14ac:dyDescent="0.3">
      <c r="B304" s="1" t="s">
        <v>11</v>
      </c>
      <c r="C304" s="1" t="s">
        <v>20</v>
      </c>
      <c r="D304" s="1" t="s">
        <v>18</v>
      </c>
      <c r="E304" s="2">
        <v>3850</v>
      </c>
      <c r="F304" s="3">
        <v>102</v>
      </c>
      <c r="G304">
        <f>VLOOKUP(Data1[[#This Row],[Product]],products[#All],2,0)</f>
        <v>13.15</v>
      </c>
      <c r="H304">
        <f>Data1[[#This Row],[cost per units]]*Data1[[#This Row],[Units]]</f>
        <v>1341.3</v>
      </c>
      <c r="I304" s="76">
        <f>Data1[[#This Row],[Amount]]-Data1[[#This Row],[total cost]]</f>
        <v>2508.6999999999998</v>
      </c>
    </row>
  </sheetData>
  <mergeCells count="10">
    <mergeCell ref="K13:O13"/>
    <mergeCell ref="K14:O14"/>
    <mergeCell ref="J17:O27"/>
    <mergeCell ref="K5:O5"/>
    <mergeCell ref="K6:O6"/>
    <mergeCell ref="K7:O7"/>
    <mergeCell ref="K8:O8"/>
    <mergeCell ref="K9:O9"/>
    <mergeCell ref="K10:O10"/>
    <mergeCell ref="K11:O11"/>
  </mergeCells>
  <pageMargins left="0.7" right="0.7" top="0.75" bottom="0.75" header="0.3" footer="0.3"/>
  <pageSetup paperSize="9" orientation="portrait" horizontalDpi="4294967293"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3512E-020B-4F3E-80E6-D3EAB27F0D34}">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55E-242A-4FE8-8F3E-4AA863C63BE9}">
  <dimension ref="A1:E12"/>
  <sheetViews>
    <sheetView workbookViewId="0">
      <selection activeCell="D23" sqref="B23:D30"/>
    </sheetView>
  </sheetViews>
  <sheetFormatPr defaultRowHeight="14.4" x14ac:dyDescent="0.3"/>
  <cols>
    <col min="3" max="3" width="10.44140625" bestFit="1" customWidth="1"/>
  </cols>
  <sheetData>
    <row r="1" spans="1:5" x14ac:dyDescent="0.3">
      <c r="A1" s="4">
        <v>1</v>
      </c>
      <c r="B1" t="s">
        <v>44</v>
      </c>
    </row>
    <row r="4" spans="1:5" x14ac:dyDescent="0.3">
      <c r="C4" t="s">
        <v>3</v>
      </c>
      <c r="D4" t="s">
        <v>4</v>
      </c>
    </row>
    <row r="5" spans="1:5" x14ac:dyDescent="0.3">
      <c r="B5" t="s">
        <v>56</v>
      </c>
      <c r="C5">
        <f>AVERAGE(Data1[Amount])</f>
        <v>4136.2299999999996</v>
      </c>
      <c r="D5" s="1">
        <f>AVERAGE(Data1[Units])</f>
        <v>152.19999999999999</v>
      </c>
    </row>
    <row r="6" spans="1:5" x14ac:dyDescent="0.3">
      <c r="B6" t="s">
        <v>54</v>
      </c>
      <c r="C6" s="2">
        <f>SUM(Data1[Amount])</f>
        <v>1240869</v>
      </c>
      <c r="D6" s="2">
        <f>SUM(Data1[Units])</f>
        <v>45660</v>
      </c>
      <c r="E6" s="19"/>
    </row>
    <row r="7" spans="1:5" x14ac:dyDescent="0.3">
      <c r="B7" t="s">
        <v>57</v>
      </c>
      <c r="C7">
        <f>MIN(Data1[Amount])</f>
        <v>0</v>
      </c>
      <c r="D7" s="1">
        <f>MIN(Data1[Units])</f>
        <v>0</v>
      </c>
    </row>
    <row r="8" spans="1:5" x14ac:dyDescent="0.3">
      <c r="B8" t="s">
        <v>58</v>
      </c>
      <c r="C8">
        <f>MAX(Data1[Amount])</f>
        <v>16184</v>
      </c>
      <c r="D8" s="1">
        <f>MAX(Data1[Units])</f>
        <v>525</v>
      </c>
    </row>
    <row r="9" spans="1:5" x14ac:dyDescent="0.3">
      <c r="B9" t="s">
        <v>59</v>
      </c>
      <c r="C9">
        <f>QUARTILE(Data1[Amount],1)</f>
        <v>1652</v>
      </c>
      <c r="D9" s="1">
        <f>QUARTILE(Data1[Units],1)</f>
        <v>54</v>
      </c>
    </row>
    <row r="10" spans="1:5" x14ac:dyDescent="0.3">
      <c r="B10" t="s">
        <v>60</v>
      </c>
      <c r="C10">
        <f>QUARTILE(Data1[Amount],3)</f>
        <v>6179.25</v>
      </c>
      <c r="D10" s="1">
        <f>QUARTILE(Data1[Units],3)</f>
        <v>220.5</v>
      </c>
    </row>
    <row r="11" spans="1:5" x14ac:dyDescent="0.3">
      <c r="B11" t="s">
        <v>61</v>
      </c>
      <c r="C11">
        <f>MEDIAN(Data1[Amount])</f>
        <v>3437</v>
      </c>
      <c r="D11" s="1">
        <f>MEDIAN(Data1[Units])</f>
        <v>124.5</v>
      </c>
    </row>
    <row r="12" spans="1:5" x14ac:dyDescent="0.3">
      <c r="B12" t="s">
        <v>62</v>
      </c>
      <c r="C12">
        <f>C8-C7</f>
        <v>16184</v>
      </c>
      <c r="D12" s="1">
        <f>D8-D7</f>
        <v>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0A53-1626-4250-AC9B-AACC2EE45A7D}">
  <dimension ref="A1:U303"/>
  <sheetViews>
    <sheetView zoomScaleNormal="100" workbookViewId="0">
      <selection sqref="A1:XFD2"/>
    </sheetView>
  </sheetViews>
  <sheetFormatPr defaultRowHeight="14.4" x14ac:dyDescent="0.3"/>
  <cols>
    <col min="2" max="2" width="15.109375" bestFit="1" customWidth="1"/>
    <col min="3" max="3" width="12.44140625" bestFit="1" customWidth="1"/>
    <col min="4" max="4" width="20.21875" bestFit="1" customWidth="1"/>
    <col min="5" max="5" width="8" bestFit="1" customWidth="1"/>
    <col min="6" max="6" width="5.33203125" bestFit="1" customWidth="1"/>
  </cols>
  <sheetData>
    <row r="1" spans="1:21" s="54" customFormat="1" x14ac:dyDescent="0.3">
      <c r="A1" s="53" t="s">
        <v>63</v>
      </c>
    </row>
    <row r="2" spans="1:21" s="54" customFormat="1" x14ac:dyDescent="0.3"/>
    <row r="3" spans="1:21" x14ac:dyDescent="0.3">
      <c r="B3" s="16" t="s">
        <v>0</v>
      </c>
      <c r="C3" s="16" t="s">
        <v>1</v>
      </c>
      <c r="D3" s="16" t="s">
        <v>2</v>
      </c>
      <c r="E3" s="17" t="s">
        <v>3</v>
      </c>
      <c r="F3" s="17" t="s">
        <v>4</v>
      </c>
    </row>
    <row r="4" spans="1:21" x14ac:dyDescent="0.3">
      <c r="B4" s="1" t="s">
        <v>35</v>
      </c>
      <c r="C4" s="1" t="s">
        <v>20</v>
      </c>
      <c r="D4" s="1" t="s">
        <v>24</v>
      </c>
      <c r="E4" s="2">
        <v>5586</v>
      </c>
      <c r="F4" s="3">
        <v>525</v>
      </c>
    </row>
    <row r="5" spans="1:21" x14ac:dyDescent="0.3">
      <c r="B5" s="1" t="s">
        <v>26</v>
      </c>
      <c r="C5" s="1" t="s">
        <v>14</v>
      </c>
      <c r="D5" s="1" t="s">
        <v>39</v>
      </c>
      <c r="E5" s="2">
        <v>798</v>
      </c>
      <c r="F5" s="3">
        <v>519</v>
      </c>
    </row>
    <row r="6" spans="1:21" x14ac:dyDescent="0.3">
      <c r="B6" s="1" t="s">
        <v>8</v>
      </c>
      <c r="C6" s="1" t="s">
        <v>20</v>
      </c>
      <c r="D6" s="1" t="s">
        <v>31</v>
      </c>
      <c r="E6" s="2">
        <v>819</v>
      </c>
      <c r="F6" s="3">
        <v>510</v>
      </c>
    </row>
    <row r="7" spans="1:21" x14ac:dyDescent="0.3">
      <c r="B7" s="1" t="s">
        <v>27</v>
      </c>
      <c r="C7" s="1" t="s">
        <v>30</v>
      </c>
      <c r="D7" s="1" t="s">
        <v>10</v>
      </c>
      <c r="E7" s="2">
        <v>7777</v>
      </c>
      <c r="F7" s="3">
        <v>504</v>
      </c>
      <c r="L7" s="55" t="s">
        <v>68</v>
      </c>
      <c r="M7" s="55"/>
      <c r="N7" s="55"/>
      <c r="O7" s="55"/>
      <c r="P7" s="55"/>
      <c r="Q7" s="56" t="s">
        <v>72</v>
      </c>
      <c r="R7" s="56"/>
      <c r="S7" s="56"/>
      <c r="T7" s="56"/>
      <c r="U7" s="56"/>
    </row>
    <row r="8" spans="1:21" x14ac:dyDescent="0.3">
      <c r="B8" s="1" t="s">
        <v>11</v>
      </c>
      <c r="C8" s="1" t="s">
        <v>30</v>
      </c>
      <c r="D8" s="1" t="s">
        <v>33</v>
      </c>
      <c r="E8" s="2">
        <v>8463</v>
      </c>
      <c r="F8" s="3">
        <v>492</v>
      </c>
      <c r="L8" s="55" t="s">
        <v>69</v>
      </c>
      <c r="M8" s="55"/>
      <c r="N8" s="55"/>
      <c r="O8" s="55"/>
      <c r="P8" s="55"/>
      <c r="Q8" s="33" t="s">
        <v>0</v>
      </c>
      <c r="R8" s="34" t="s">
        <v>1</v>
      </c>
      <c r="S8" s="34" t="s">
        <v>2</v>
      </c>
      <c r="T8" s="35" t="s">
        <v>3</v>
      </c>
      <c r="U8" s="36" t="s">
        <v>4</v>
      </c>
    </row>
    <row r="9" spans="1:21" x14ac:dyDescent="0.3">
      <c r="B9" s="1" t="s">
        <v>26</v>
      </c>
      <c r="C9" s="1" t="s">
        <v>17</v>
      </c>
      <c r="D9" s="1" t="s">
        <v>18</v>
      </c>
      <c r="E9" s="2">
        <v>1785</v>
      </c>
      <c r="F9" s="3">
        <v>462</v>
      </c>
      <c r="L9" s="55" t="s">
        <v>70</v>
      </c>
      <c r="M9" s="55"/>
      <c r="N9" s="55"/>
      <c r="O9" s="55"/>
      <c r="P9" s="55"/>
      <c r="Q9" s="20" t="s">
        <v>25</v>
      </c>
      <c r="R9" s="21" t="s">
        <v>30</v>
      </c>
      <c r="S9" s="21" t="s">
        <v>33</v>
      </c>
      <c r="T9" s="22">
        <v>15610</v>
      </c>
      <c r="U9" s="23">
        <v>339</v>
      </c>
    </row>
    <row r="10" spans="1:21" x14ac:dyDescent="0.3">
      <c r="B10" s="1" t="s">
        <v>8</v>
      </c>
      <c r="C10" s="1" t="s">
        <v>9</v>
      </c>
      <c r="D10" s="1" t="s">
        <v>10</v>
      </c>
      <c r="E10" s="2">
        <v>6706</v>
      </c>
      <c r="F10" s="3">
        <v>459</v>
      </c>
      <c r="L10" s="55" t="s">
        <v>71</v>
      </c>
      <c r="M10" s="55"/>
      <c r="Q10" s="20" t="s">
        <v>5</v>
      </c>
      <c r="R10" s="21" t="s">
        <v>9</v>
      </c>
      <c r="S10" s="21" t="s">
        <v>10</v>
      </c>
      <c r="T10" s="37">
        <v>12348</v>
      </c>
      <c r="U10" s="23">
        <v>234</v>
      </c>
    </row>
    <row r="11" spans="1:21" x14ac:dyDescent="0.3">
      <c r="B11" s="1" t="s">
        <v>16</v>
      </c>
      <c r="C11" s="1" t="s">
        <v>6</v>
      </c>
      <c r="D11" s="1" t="s">
        <v>40</v>
      </c>
      <c r="E11" s="2">
        <v>3556</v>
      </c>
      <c r="F11" s="3">
        <v>459</v>
      </c>
      <c r="L11" t="s">
        <v>73</v>
      </c>
      <c r="Q11" s="24" t="s">
        <v>13</v>
      </c>
      <c r="R11" s="25" t="s">
        <v>14</v>
      </c>
      <c r="S11" s="25" t="s">
        <v>31</v>
      </c>
      <c r="T11" s="26">
        <v>10311</v>
      </c>
      <c r="U11" s="27">
        <v>231</v>
      </c>
    </row>
    <row r="12" spans="1:21" x14ac:dyDescent="0.3">
      <c r="B12" s="1" t="s">
        <v>16</v>
      </c>
      <c r="C12" s="1" t="s">
        <v>30</v>
      </c>
      <c r="D12" s="1" t="s">
        <v>42</v>
      </c>
      <c r="E12" s="2">
        <v>8008</v>
      </c>
      <c r="F12" s="3">
        <v>456</v>
      </c>
      <c r="Q12" s="20" t="s">
        <v>11</v>
      </c>
      <c r="R12" s="21" t="s">
        <v>14</v>
      </c>
      <c r="S12" s="21" t="s">
        <v>39</v>
      </c>
      <c r="T12" s="22">
        <v>11522</v>
      </c>
      <c r="U12" s="23">
        <v>204</v>
      </c>
    </row>
    <row r="13" spans="1:21" x14ac:dyDescent="0.3">
      <c r="B13" s="1" t="s">
        <v>5</v>
      </c>
      <c r="C13" s="1" t="s">
        <v>9</v>
      </c>
      <c r="D13" s="1" t="s">
        <v>7</v>
      </c>
      <c r="E13" s="2">
        <v>2275</v>
      </c>
      <c r="F13" s="3">
        <v>447</v>
      </c>
      <c r="Q13" s="24" t="s">
        <v>25</v>
      </c>
      <c r="R13" s="25" t="s">
        <v>9</v>
      </c>
      <c r="S13" s="25" t="s">
        <v>37</v>
      </c>
      <c r="T13" s="26">
        <v>13391</v>
      </c>
      <c r="U13" s="27">
        <v>201</v>
      </c>
    </row>
    <row r="14" spans="1:21" x14ac:dyDescent="0.3">
      <c r="B14" s="1" t="s">
        <v>5</v>
      </c>
      <c r="C14" s="1" t="s">
        <v>9</v>
      </c>
      <c r="D14" s="1" t="s">
        <v>19</v>
      </c>
      <c r="E14" s="2">
        <v>8869</v>
      </c>
      <c r="F14" s="3">
        <v>432</v>
      </c>
      <c r="Q14" s="24" t="s">
        <v>11</v>
      </c>
      <c r="R14" s="25" t="s">
        <v>30</v>
      </c>
      <c r="S14" s="25" t="s">
        <v>40</v>
      </c>
      <c r="T14" s="26">
        <v>14329</v>
      </c>
      <c r="U14" s="27">
        <v>150</v>
      </c>
    </row>
    <row r="15" spans="1:21" x14ac:dyDescent="0.3">
      <c r="B15" s="1" t="s">
        <v>16</v>
      </c>
      <c r="C15" s="1" t="s">
        <v>17</v>
      </c>
      <c r="D15" s="1" t="s">
        <v>18</v>
      </c>
      <c r="E15" s="2">
        <v>2100</v>
      </c>
      <c r="F15" s="3">
        <v>414</v>
      </c>
      <c r="Q15" s="20" t="s">
        <v>26</v>
      </c>
      <c r="R15" s="21" t="s">
        <v>6</v>
      </c>
      <c r="S15" s="21" t="s">
        <v>15</v>
      </c>
      <c r="T15" s="22">
        <v>11571</v>
      </c>
      <c r="U15" s="23">
        <v>138</v>
      </c>
    </row>
    <row r="16" spans="1:21" x14ac:dyDescent="0.3">
      <c r="B16" s="1" t="s">
        <v>16</v>
      </c>
      <c r="C16" s="1" t="s">
        <v>6</v>
      </c>
      <c r="D16" s="1" t="s">
        <v>29</v>
      </c>
      <c r="E16" s="2">
        <v>1904</v>
      </c>
      <c r="F16" s="3">
        <v>405</v>
      </c>
      <c r="Q16" s="24" t="s">
        <v>25</v>
      </c>
      <c r="R16" s="25" t="s">
        <v>14</v>
      </c>
      <c r="S16" s="25" t="s">
        <v>29</v>
      </c>
      <c r="T16" s="26">
        <v>16184</v>
      </c>
      <c r="U16" s="27">
        <v>39</v>
      </c>
    </row>
    <row r="17" spans="2:21" x14ac:dyDescent="0.3">
      <c r="B17" s="1" t="s">
        <v>16</v>
      </c>
      <c r="C17" s="1" t="s">
        <v>9</v>
      </c>
      <c r="D17" s="1" t="s">
        <v>12</v>
      </c>
      <c r="E17" s="2">
        <v>1302</v>
      </c>
      <c r="F17" s="3">
        <v>402</v>
      </c>
      <c r="Q17" s="24" t="s">
        <v>35</v>
      </c>
      <c r="R17" s="25" t="s">
        <v>17</v>
      </c>
      <c r="S17" s="25" t="s">
        <v>19</v>
      </c>
      <c r="T17" s="26">
        <v>12950</v>
      </c>
      <c r="U17" s="27">
        <v>30</v>
      </c>
    </row>
    <row r="18" spans="2:21" x14ac:dyDescent="0.3">
      <c r="B18" s="1" t="s">
        <v>16</v>
      </c>
      <c r="C18" s="1" t="s">
        <v>17</v>
      </c>
      <c r="D18" s="1" t="s">
        <v>32</v>
      </c>
      <c r="E18" s="2">
        <v>3052</v>
      </c>
      <c r="F18" s="3">
        <v>378</v>
      </c>
      <c r="Q18" s="24" t="s">
        <v>26</v>
      </c>
      <c r="R18" s="25" t="s">
        <v>14</v>
      </c>
      <c r="S18" s="25" t="s">
        <v>29</v>
      </c>
      <c r="T18" s="26">
        <v>11417</v>
      </c>
      <c r="U18" s="27">
        <v>21</v>
      </c>
    </row>
    <row r="19" spans="2:21" x14ac:dyDescent="0.3">
      <c r="B19" s="1" t="s">
        <v>5</v>
      </c>
      <c r="C19" s="1" t="s">
        <v>9</v>
      </c>
      <c r="D19" s="1" t="s">
        <v>22</v>
      </c>
      <c r="E19" s="2">
        <v>6853</v>
      </c>
      <c r="F19" s="3">
        <v>372</v>
      </c>
    </row>
    <row r="20" spans="2:21" x14ac:dyDescent="0.3">
      <c r="B20" s="1" t="s">
        <v>23</v>
      </c>
      <c r="C20" s="1" t="s">
        <v>30</v>
      </c>
      <c r="D20" s="1" t="s">
        <v>24</v>
      </c>
      <c r="E20" s="2">
        <v>1932</v>
      </c>
      <c r="F20" s="3">
        <v>369</v>
      </c>
    </row>
    <row r="21" spans="2:21" x14ac:dyDescent="0.3">
      <c r="B21" s="1" t="s">
        <v>16</v>
      </c>
      <c r="C21" s="1" t="s">
        <v>30</v>
      </c>
      <c r="D21" s="1" t="s">
        <v>7</v>
      </c>
      <c r="E21" s="2">
        <v>3402</v>
      </c>
      <c r="F21" s="3">
        <v>366</v>
      </c>
    </row>
    <row r="22" spans="2:21" x14ac:dyDescent="0.3">
      <c r="B22" s="1" t="s">
        <v>27</v>
      </c>
      <c r="C22" s="1" t="s">
        <v>6</v>
      </c>
      <c r="D22" s="1" t="s">
        <v>12</v>
      </c>
      <c r="E22" s="2">
        <v>938</v>
      </c>
      <c r="F22" s="3">
        <v>366</v>
      </c>
    </row>
    <row r="23" spans="2:21" x14ac:dyDescent="0.3">
      <c r="B23" s="1" t="s">
        <v>8</v>
      </c>
      <c r="C23" s="1" t="s">
        <v>9</v>
      </c>
      <c r="D23" s="1" t="s">
        <v>33</v>
      </c>
      <c r="E23" s="2">
        <v>2702</v>
      </c>
      <c r="F23" s="3">
        <v>363</v>
      </c>
    </row>
    <row r="24" spans="2:21" x14ac:dyDescent="0.3">
      <c r="B24" s="1" t="s">
        <v>25</v>
      </c>
      <c r="C24" s="1" t="s">
        <v>9</v>
      </c>
      <c r="D24" s="1" t="s">
        <v>32</v>
      </c>
      <c r="E24" s="2">
        <v>4480</v>
      </c>
      <c r="F24" s="3">
        <v>357</v>
      </c>
    </row>
    <row r="25" spans="2:21" x14ac:dyDescent="0.3">
      <c r="B25" s="1" t="s">
        <v>26</v>
      </c>
      <c r="C25" s="1" t="s">
        <v>20</v>
      </c>
      <c r="D25" s="1" t="s">
        <v>21</v>
      </c>
      <c r="E25" s="2">
        <v>4326</v>
      </c>
      <c r="F25" s="3">
        <v>348</v>
      </c>
    </row>
    <row r="26" spans="2:21" x14ac:dyDescent="0.3">
      <c r="B26" s="1" t="s">
        <v>25</v>
      </c>
      <c r="C26" s="1" t="s">
        <v>14</v>
      </c>
      <c r="D26" s="1" t="s">
        <v>28</v>
      </c>
      <c r="E26" s="2">
        <v>3339</v>
      </c>
      <c r="F26" s="3">
        <v>348</v>
      </c>
    </row>
    <row r="27" spans="2:21" x14ac:dyDescent="0.3">
      <c r="B27" s="1" t="s">
        <v>35</v>
      </c>
      <c r="C27" s="1" t="s">
        <v>14</v>
      </c>
      <c r="D27" s="1" t="s">
        <v>32</v>
      </c>
      <c r="E27" s="2">
        <v>2471</v>
      </c>
      <c r="F27" s="3">
        <v>342</v>
      </c>
    </row>
    <row r="28" spans="2:21" x14ac:dyDescent="0.3">
      <c r="B28" s="1" t="s">
        <v>25</v>
      </c>
      <c r="C28" s="1" t="s">
        <v>30</v>
      </c>
      <c r="D28" s="1" t="s">
        <v>33</v>
      </c>
      <c r="E28" s="2">
        <v>15610</v>
      </c>
      <c r="F28" s="3">
        <v>339</v>
      </c>
    </row>
    <row r="29" spans="2:21" x14ac:dyDescent="0.3">
      <c r="B29" s="1" t="s">
        <v>23</v>
      </c>
      <c r="C29" s="1" t="s">
        <v>6</v>
      </c>
      <c r="D29" s="1" t="s">
        <v>29</v>
      </c>
      <c r="E29" s="2">
        <v>4487</v>
      </c>
      <c r="F29" s="3">
        <v>333</v>
      </c>
    </row>
    <row r="30" spans="2:21" x14ac:dyDescent="0.3">
      <c r="B30" s="1" t="s">
        <v>27</v>
      </c>
      <c r="C30" s="1" t="s">
        <v>6</v>
      </c>
      <c r="D30" s="1" t="s">
        <v>40</v>
      </c>
      <c r="E30" s="2">
        <v>7308</v>
      </c>
      <c r="F30" s="3">
        <v>327</v>
      </c>
    </row>
    <row r="31" spans="2:21" x14ac:dyDescent="0.3">
      <c r="B31" s="1" t="s">
        <v>27</v>
      </c>
      <c r="C31" s="1" t="s">
        <v>6</v>
      </c>
      <c r="D31" s="1" t="s">
        <v>32</v>
      </c>
      <c r="E31" s="2">
        <v>4592</v>
      </c>
      <c r="F31" s="3">
        <v>324</v>
      </c>
    </row>
    <row r="32" spans="2:21" x14ac:dyDescent="0.3">
      <c r="B32" s="1" t="s">
        <v>23</v>
      </c>
      <c r="C32" s="1" t="s">
        <v>20</v>
      </c>
      <c r="D32" s="1" t="s">
        <v>7</v>
      </c>
      <c r="E32" s="2">
        <v>10129</v>
      </c>
      <c r="F32" s="3">
        <v>312</v>
      </c>
    </row>
    <row r="33" spans="2:6" x14ac:dyDescent="0.3">
      <c r="B33" s="1" t="s">
        <v>27</v>
      </c>
      <c r="C33" s="1" t="s">
        <v>30</v>
      </c>
      <c r="D33" s="1" t="s">
        <v>40</v>
      </c>
      <c r="E33" s="2">
        <v>3689</v>
      </c>
      <c r="F33" s="3">
        <v>312</v>
      </c>
    </row>
    <row r="34" spans="2:6" x14ac:dyDescent="0.3">
      <c r="B34" s="1" t="s">
        <v>13</v>
      </c>
      <c r="C34" s="1" t="s">
        <v>14</v>
      </c>
      <c r="D34" s="1" t="s">
        <v>40</v>
      </c>
      <c r="E34" s="2">
        <v>854</v>
      </c>
      <c r="F34" s="3">
        <v>309</v>
      </c>
    </row>
    <row r="35" spans="2:6" x14ac:dyDescent="0.3">
      <c r="B35" s="1" t="s">
        <v>11</v>
      </c>
      <c r="C35" s="1" t="s">
        <v>17</v>
      </c>
      <c r="D35" s="1" t="s">
        <v>38</v>
      </c>
      <c r="E35" s="2">
        <v>3920</v>
      </c>
      <c r="F35" s="3">
        <v>306</v>
      </c>
    </row>
    <row r="36" spans="2:6" x14ac:dyDescent="0.3">
      <c r="B36" s="1" t="s">
        <v>5</v>
      </c>
      <c r="C36" s="1" t="s">
        <v>14</v>
      </c>
      <c r="D36" s="1" t="s">
        <v>39</v>
      </c>
      <c r="E36" s="2">
        <v>3164</v>
      </c>
      <c r="F36" s="3">
        <v>306</v>
      </c>
    </row>
    <row r="37" spans="2:6" x14ac:dyDescent="0.3">
      <c r="B37" s="1" t="s">
        <v>27</v>
      </c>
      <c r="C37" s="1" t="s">
        <v>9</v>
      </c>
      <c r="D37" s="1" t="s">
        <v>19</v>
      </c>
      <c r="E37" s="2">
        <v>819</v>
      </c>
      <c r="F37" s="3">
        <v>306</v>
      </c>
    </row>
    <row r="38" spans="2:6" x14ac:dyDescent="0.3">
      <c r="B38" s="1" t="s">
        <v>27</v>
      </c>
      <c r="C38" s="1" t="s">
        <v>20</v>
      </c>
      <c r="D38" s="1" t="s">
        <v>42</v>
      </c>
      <c r="E38" s="2">
        <v>8841</v>
      </c>
      <c r="F38" s="3">
        <v>303</v>
      </c>
    </row>
    <row r="39" spans="2:6" x14ac:dyDescent="0.3">
      <c r="B39" s="1" t="s">
        <v>35</v>
      </c>
      <c r="C39" s="1" t="s">
        <v>14</v>
      </c>
      <c r="D39" s="1" t="s">
        <v>10</v>
      </c>
      <c r="E39" s="2">
        <v>6657</v>
      </c>
      <c r="F39" s="3">
        <v>303</v>
      </c>
    </row>
    <row r="40" spans="2:6" x14ac:dyDescent="0.3">
      <c r="B40" s="1" t="s">
        <v>26</v>
      </c>
      <c r="C40" s="1" t="s">
        <v>9</v>
      </c>
      <c r="D40" s="1" t="s">
        <v>28</v>
      </c>
      <c r="E40" s="2">
        <v>1589</v>
      </c>
      <c r="F40" s="3">
        <v>303</v>
      </c>
    </row>
    <row r="41" spans="2:6" x14ac:dyDescent="0.3">
      <c r="B41" s="1" t="s">
        <v>8</v>
      </c>
      <c r="C41" s="1" t="s">
        <v>9</v>
      </c>
      <c r="D41" s="1" t="s">
        <v>39</v>
      </c>
      <c r="E41" s="2">
        <v>4753</v>
      </c>
      <c r="F41" s="3">
        <v>300</v>
      </c>
    </row>
    <row r="42" spans="2:6" x14ac:dyDescent="0.3">
      <c r="B42" s="1" t="s">
        <v>23</v>
      </c>
      <c r="C42" s="1" t="s">
        <v>14</v>
      </c>
      <c r="D42" s="1" t="s">
        <v>36</v>
      </c>
      <c r="E42" s="2">
        <v>2870</v>
      </c>
      <c r="F42" s="3">
        <v>300</v>
      </c>
    </row>
    <row r="43" spans="2:6" x14ac:dyDescent="0.3">
      <c r="B43" s="1" t="s">
        <v>5</v>
      </c>
      <c r="C43" s="1" t="s">
        <v>20</v>
      </c>
      <c r="D43" s="1" t="s">
        <v>31</v>
      </c>
      <c r="E43" s="2">
        <v>5670</v>
      </c>
      <c r="F43" s="3">
        <v>297</v>
      </c>
    </row>
    <row r="44" spans="2:6" x14ac:dyDescent="0.3">
      <c r="B44" s="1" t="s">
        <v>13</v>
      </c>
      <c r="C44" s="1" t="s">
        <v>14</v>
      </c>
      <c r="D44" s="1" t="s">
        <v>15</v>
      </c>
      <c r="E44" s="2">
        <v>9632</v>
      </c>
      <c r="F44" s="3">
        <v>288</v>
      </c>
    </row>
    <row r="45" spans="2:6" x14ac:dyDescent="0.3">
      <c r="B45" s="1" t="s">
        <v>23</v>
      </c>
      <c r="C45" s="1" t="s">
        <v>9</v>
      </c>
      <c r="D45" s="1" t="s">
        <v>40</v>
      </c>
      <c r="E45" s="2">
        <v>5194</v>
      </c>
      <c r="F45" s="3">
        <v>288</v>
      </c>
    </row>
    <row r="46" spans="2:6" x14ac:dyDescent="0.3">
      <c r="B46" s="1" t="s">
        <v>8</v>
      </c>
      <c r="C46" s="1" t="s">
        <v>30</v>
      </c>
      <c r="D46" s="1" t="s">
        <v>21</v>
      </c>
      <c r="E46" s="2">
        <v>3507</v>
      </c>
      <c r="F46" s="3">
        <v>288</v>
      </c>
    </row>
    <row r="47" spans="2:6" x14ac:dyDescent="0.3">
      <c r="B47" s="1" t="s">
        <v>35</v>
      </c>
      <c r="C47" s="1" t="s">
        <v>6</v>
      </c>
      <c r="D47" s="1" t="s">
        <v>41</v>
      </c>
      <c r="E47" s="2">
        <v>245</v>
      </c>
      <c r="F47" s="3">
        <v>288</v>
      </c>
    </row>
    <row r="48" spans="2:6" x14ac:dyDescent="0.3">
      <c r="B48" s="1" t="s">
        <v>16</v>
      </c>
      <c r="C48" s="1" t="s">
        <v>20</v>
      </c>
      <c r="D48" s="1" t="s">
        <v>39</v>
      </c>
      <c r="E48" s="2">
        <v>1134</v>
      </c>
      <c r="F48" s="3">
        <v>282</v>
      </c>
    </row>
    <row r="49" spans="2:6" x14ac:dyDescent="0.3">
      <c r="B49" s="1" t="s">
        <v>35</v>
      </c>
      <c r="C49" s="1" t="s">
        <v>17</v>
      </c>
      <c r="D49" s="1" t="s">
        <v>41</v>
      </c>
      <c r="E49" s="2">
        <v>4858</v>
      </c>
      <c r="F49" s="3">
        <v>279</v>
      </c>
    </row>
    <row r="50" spans="2:6" x14ac:dyDescent="0.3">
      <c r="B50" s="1" t="s">
        <v>35</v>
      </c>
      <c r="C50" s="1" t="s">
        <v>9</v>
      </c>
      <c r="D50" s="1" t="s">
        <v>15</v>
      </c>
      <c r="E50" s="2">
        <v>3808</v>
      </c>
      <c r="F50" s="3">
        <v>279</v>
      </c>
    </row>
    <row r="51" spans="2:6" x14ac:dyDescent="0.3">
      <c r="B51" s="1" t="s">
        <v>27</v>
      </c>
      <c r="C51" s="1" t="s">
        <v>30</v>
      </c>
      <c r="D51" s="1" t="s">
        <v>24</v>
      </c>
      <c r="E51" s="2">
        <v>7259</v>
      </c>
      <c r="F51" s="3">
        <v>276</v>
      </c>
    </row>
    <row r="52" spans="2:6" x14ac:dyDescent="0.3">
      <c r="B52" s="1" t="s">
        <v>27</v>
      </c>
      <c r="C52" s="1" t="s">
        <v>9</v>
      </c>
      <c r="D52" s="1" t="s">
        <v>37</v>
      </c>
      <c r="E52" s="2">
        <v>6657</v>
      </c>
      <c r="F52" s="3">
        <v>276</v>
      </c>
    </row>
    <row r="53" spans="2:6" x14ac:dyDescent="0.3">
      <c r="B53" s="1" t="s">
        <v>11</v>
      </c>
      <c r="C53" s="1" t="s">
        <v>6</v>
      </c>
      <c r="D53" s="1" t="s">
        <v>32</v>
      </c>
      <c r="E53" s="2">
        <v>1085</v>
      </c>
      <c r="F53" s="3">
        <v>273</v>
      </c>
    </row>
    <row r="54" spans="2:6" x14ac:dyDescent="0.3">
      <c r="B54" s="1" t="s">
        <v>23</v>
      </c>
      <c r="C54" s="1" t="s">
        <v>20</v>
      </c>
      <c r="D54" s="1" t="s">
        <v>15</v>
      </c>
      <c r="E54" s="2">
        <v>1778</v>
      </c>
      <c r="F54" s="3">
        <v>270</v>
      </c>
    </row>
    <row r="55" spans="2:6" x14ac:dyDescent="0.3">
      <c r="B55" s="1" t="s">
        <v>16</v>
      </c>
      <c r="C55" s="1" t="s">
        <v>9</v>
      </c>
      <c r="D55" s="1" t="s">
        <v>33</v>
      </c>
      <c r="E55" s="2">
        <v>1071</v>
      </c>
      <c r="F55" s="3">
        <v>270</v>
      </c>
    </row>
    <row r="56" spans="2:6" x14ac:dyDescent="0.3">
      <c r="B56" s="1" t="s">
        <v>35</v>
      </c>
      <c r="C56" s="1" t="s">
        <v>14</v>
      </c>
      <c r="D56" s="1" t="s">
        <v>34</v>
      </c>
      <c r="E56" s="2">
        <v>2317</v>
      </c>
      <c r="F56" s="3">
        <v>261</v>
      </c>
    </row>
    <row r="57" spans="2:6" x14ac:dyDescent="0.3">
      <c r="B57" s="1" t="s">
        <v>23</v>
      </c>
      <c r="C57" s="1" t="s">
        <v>20</v>
      </c>
      <c r="D57" s="1" t="s">
        <v>40</v>
      </c>
      <c r="E57" s="2">
        <v>5677</v>
      </c>
      <c r="F57" s="3">
        <v>258</v>
      </c>
    </row>
    <row r="58" spans="2:6" x14ac:dyDescent="0.3">
      <c r="B58" s="1" t="s">
        <v>27</v>
      </c>
      <c r="C58" s="1" t="s">
        <v>9</v>
      </c>
      <c r="D58" s="1" t="s">
        <v>24</v>
      </c>
      <c r="E58" s="2">
        <v>2415</v>
      </c>
      <c r="F58" s="3">
        <v>255</v>
      </c>
    </row>
    <row r="59" spans="2:6" x14ac:dyDescent="0.3">
      <c r="B59" s="1" t="s">
        <v>23</v>
      </c>
      <c r="C59" s="1" t="s">
        <v>9</v>
      </c>
      <c r="D59" s="1" t="s">
        <v>7</v>
      </c>
      <c r="E59" s="2">
        <v>6755</v>
      </c>
      <c r="F59" s="3">
        <v>252</v>
      </c>
    </row>
    <row r="60" spans="2:6" x14ac:dyDescent="0.3">
      <c r="B60" s="1" t="s">
        <v>23</v>
      </c>
      <c r="C60" s="1" t="s">
        <v>14</v>
      </c>
      <c r="D60" s="1" t="s">
        <v>32</v>
      </c>
      <c r="E60" s="2">
        <v>5551</v>
      </c>
      <c r="F60" s="3">
        <v>252</v>
      </c>
    </row>
    <row r="61" spans="2:6" x14ac:dyDescent="0.3">
      <c r="B61" s="1" t="s">
        <v>25</v>
      </c>
      <c r="C61" s="1" t="s">
        <v>17</v>
      </c>
      <c r="D61" s="1" t="s">
        <v>15</v>
      </c>
      <c r="E61" s="2">
        <v>385</v>
      </c>
      <c r="F61" s="3">
        <v>249</v>
      </c>
    </row>
    <row r="62" spans="2:6" x14ac:dyDescent="0.3">
      <c r="B62" s="1" t="s">
        <v>25</v>
      </c>
      <c r="C62" s="1" t="s">
        <v>9</v>
      </c>
      <c r="D62" s="1" t="s">
        <v>21</v>
      </c>
      <c r="E62" s="2">
        <v>4753</v>
      </c>
      <c r="F62" s="3">
        <v>246</v>
      </c>
    </row>
    <row r="63" spans="2:6" x14ac:dyDescent="0.3">
      <c r="B63" s="1" t="s">
        <v>23</v>
      </c>
      <c r="C63" s="1" t="s">
        <v>17</v>
      </c>
      <c r="D63" s="1" t="s">
        <v>28</v>
      </c>
      <c r="E63" s="2">
        <v>4438</v>
      </c>
      <c r="F63" s="3">
        <v>246</v>
      </c>
    </row>
    <row r="64" spans="2:6" x14ac:dyDescent="0.3">
      <c r="B64" s="1" t="s">
        <v>26</v>
      </c>
      <c r="C64" s="1" t="s">
        <v>14</v>
      </c>
      <c r="D64" s="1" t="s">
        <v>21</v>
      </c>
      <c r="E64" s="2">
        <v>3094</v>
      </c>
      <c r="F64" s="3">
        <v>246</v>
      </c>
    </row>
    <row r="65" spans="2:6" x14ac:dyDescent="0.3">
      <c r="B65" s="1" t="s">
        <v>11</v>
      </c>
      <c r="C65" s="1" t="s">
        <v>6</v>
      </c>
      <c r="D65" s="1" t="s">
        <v>42</v>
      </c>
      <c r="E65" s="2">
        <v>2856</v>
      </c>
      <c r="F65" s="3">
        <v>246</v>
      </c>
    </row>
    <row r="66" spans="2:6" x14ac:dyDescent="0.3">
      <c r="B66" s="1" t="s">
        <v>11</v>
      </c>
      <c r="C66" s="1" t="s">
        <v>9</v>
      </c>
      <c r="D66" s="1" t="s">
        <v>37</v>
      </c>
      <c r="E66" s="2">
        <v>7833</v>
      </c>
      <c r="F66" s="3">
        <v>243</v>
      </c>
    </row>
    <row r="67" spans="2:6" x14ac:dyDescent="0.3">
      <c r="B67" s="1" t="s">
        <v>23</v>
      </c>
      <c r="C67" s="1" t="s">
        <v>9</v>
      </c>
      <c r="D67" s="1" t="s">
        <v>36</v>
      </c>
      <c r="E67" s="2">
        <v>4585</v>
      </c>
      <c r="F67" s="3">
        <v>240</v>
      </c>
    </row>
    <row r="68" spans="2:6" x14ac:dyDescent="0.3">
      <c r="B68" s="1" t="s">
        <v>13</v>
      </c>
      <c r="C68" s="1" t="s">
        <v>6</v>
      </c>
      <c r="D68" s="1" t="s">
        <v>7</v>
      </c>
      <c r="E68" s="2">
        <v>1526</v>
      </c>
      <c r="F68" s="3">
        <v>240</v>
      </c>
    </row>
    <row r="69" spans="2:6" x14ac:dyDescent="0.3">
      <c r="B69" s="1" t="s">
        <v>25</v>
      </c>
      <c r="C69" s="1" t="s">
        <v>30</v>
      </c>
      <c r="D69" s="1" t="s">
        <v>22</v>
      </c>
      <c r="E69" s="2">
        <v>6279</v>
      </c>
      <c r="F69" s="3">
        <v>237</v>
      </c>
    </row>
    <row r="70" spans="2:6" x14ac:dyDescent="0.3">
      <c r="B70" s="1" t="s">
        <v>5</v>
      </c>
      <c r="C70" s="1" t="s">
        <v>9</v>
      </c>
      <c r="D70" s="1" t="s">
        <v>10</v>
      </c>
      <c r="E70" s="32">
        <v>12348</v>
      </c>
      <c r="F70" s="3">
        <v>234</v>
      </c>
    </row>
    <row r="71" spans="2:6" x14ac:dyDescent="0.3">
      <c r="B71" s="1" t="s">
        <v>27</v>
      </c>
      <c r="C71" s="1" t="s">
        <v>9</v>
      </c>
      <c r="D71" s="1" t="s">
        <v>18</v>
      </c>
      <c r="E71" s="2">
        <v>2464</v>
      </c>
      <c r="F71" s="3">
        <v>234</v>
      </c>
    </row>
    <row r="72" spans="2:6" x14ac:dyDescent="0.3">
      <c r="B72" s="1" t="s">
        <v>8</v>
      </c>
      <c r="C72" s="1" t="s">
        <v>20</v>
      </c>
      <c r="D72" s="1" t="s">
        <v>34</v>
      </c>
      <c r="E72" s="2">
        <v>1701</v>
      </c>
      <c r="F72" s="3">
        <v>234</v>
      </c>
    </row>
    <row r="73" spans="2:6" x14ac:dyDescent="0.3">
      <c r="B73" s="1" t="s">
        <v>13</v>
      </c>
      <c r="C73" s="1" t="s">
        <v>14</v>
      </c>
      <c r="D73" s="1" t="s">
        <v>31</v>
      </c>
      <c r="E73" s="2">
        <v>10311</v>
      </c>
      <c r="F73" s="3">
        <v>231</v>
      </c>
    </row>
    <row r="74" spans="2:6" x14ac:dyDescent="0.3">
      <c r="B74" s="1" t="s">
        <v>13</v>
      </c>
      <c r="C74" s="1" t="s">
        <v>6</v>
      </c>
      <c r="D74" s="1" t="s">
        <v>37</v>
      </c>
      <c r="E74" s="2">
        <v>714</v>
      </c>
      <c r="F74" s="3">
        <v>231</v>
      </c>
    </row>
    <row r="75" spans="2:6" x14ac:dyDescent="0.3">
      <c r="B75" s="1" t="s">
        <v>35</v>
      </c>
      <c r="C75" s="1" t="s">
        <v>9</v>
      </c>
      <c r="D75" s="1" t="s">
        <v>41</v>
      </c>
      <c r="E75" s="2">
        <v>567</v>
      </c>
      <c r="F75" s="3">
        <v>228</v>
      </c>
    </row>
    <row r="76" spans="2:6" x14ac:dyDescent="0.3">
      <c r="B76" s="1" t="s">
        <v>23</v>
      </c>
      <c r="C76" s="1" t="s">
        <v>6</v>
      </c>
      <c r="D76" s="1" t="s">
        <v>24</v>
      </c>
      <c r="E76" s="2">
        <v>6608</v>
      </c>
      <c r="F76" s="3">
        <v>225</v>
      </c>
    </row>
    <row r="77" spans="2:6" x14ac:dyDescent="0.3">
      <c r="B77" s="1" t="s">
        <v>5</v>
      </c>
      <c r="C77" s="1" t="s">
        <v>17</v>
      </c>
      <c r="D77" s="1" t="s">
        <v>40</v>
      </c>
      <c r="E77" s="2">
        <v>3101</v>
      </c>
      <c r="F77" s="3">
        <v>225</v>
      </c>
    </row>
    <row r="78" spans="2:6" x14ac:dyDescent="0.3">
      <c r="B78" s="1" t="s">
        <v>13</v>
      </c>
      <c r="C78" s="1" t="s">
        <v>30</v>
      </c>
      <c r="D78" s="1" t="s">
        <v>29</v>
      </c>
      <c r="E78" s="2">
        <v>1274</v>
      </c>
      <c r="F78" s="3">
        <v>225</v>
      </c>
    </row>
    <row r="79" spans="2:6" x14ac:dyDescent="0.3">
      <c r="B79" s="1" t="s">
        <v>8</v>
      </c>
      <c r="C79" s="1" t="s">
        <v>30</v>
      </c>
      <c r="D79" s="1" t="s">
        <v>29</v>
      </c>
      <c r="E79" s="2">
        <v>2009</v>
      </c>
      <c r="F79" s="3">
        <v>219</v>
      </c>
    </row>
    <row r="80" spans="2:6" x14ac:dyDescent="0.3">
      <c r="B80" s="1" t="s">
        <v>13</v>
      </c>
      <c r="C80" s="1" t="s">
        <v>9</v>
      </c>
      <c r="D80" s="1" t="s">
        <v>40</v>
      </c>
      <c r="E80" s="2">
        <v>7455</v>
      </c>
      <c r="F80" s="3">
        <v>216</v>
      </c>
    </row>
    <row r="81" spans="2:6" x14ac:dyDescent="0.3">
      <c r="B81" s="1" t="s">
        <v>26</v>
      </c>
      <c r="C81" s="1" t="s">
        <v>17</v>
      </c>
      <c r="D81" s="1" t="s">
        <v>41</v>
      </c>
      <c r="E81" s="2">
        <v>7651</v>
      </c>
      <c r="F81" s="3">
        <v>213</v>
      </c>
    </row>
    <row r="82" spans="2:6" x14ac:dyDescent="0.3">
      <c r="B82" s="1" t="s">
        <v>8</v>
      </c>
      <c r="C82" s="1" t="s">
        <v>20</v>
      </c>
      <c r="D82" s="1" t="s">
        <v>10</v>
      </c>
      <c r="E82" s="2">
        <v>3752</v>
      </c>
      <c r="F82" s="3">
        <v>213</v>
      </c>
    </row>
    <row r="83" spans="2:6" x14ac:dyDescent="0.3">
      <c r="B83" s="1" t="s">
        <v>8</v>
      </c>
      <c r="C83" s="1" t="s">
        <v>17</v>
      </c>
      <c r="D83" s="1" t="s">
        <v>21</v>
      </c>
      <c r="E83" s="2">
        <v>8890</v>
      </c>
      <c r="F83" s="3">
        <v>210</v>
      </c>
    </row>
    <row r="84" spans="2:6" x14ac:dyDescent="0.3">
      <c r="B84" s="1" t="s">
        <v>8</v>
      </c>
      <c r="C84" s="1" t="s">
        <v>9</v>
      </c>
      <c r="D84" s="1" t="s">
        <v>22</v>
      </c>
      <c r="E84" s="2">
        <v>5012</v>
      </c>
      <c r="F84" s="3">
        <v>210</v>
      </c>
    </row>
    <row r="85" spans="2:6" x14ac:dyDescent="0.3">
      <c r="B85" s="1" t="s">
        <v>23</v>
      </c>
      <c r="C85" s="1" t="s">
        <v>6</v>
      </c>
      <c r="D85" s="1" t="s">
        <v>22</v>
      </c>
      <c r="E85" s="2">
        <v>9835</v>
      </c>
      <c r="F85" s="3">
        <v>207</v>
      </c>
    </row>
    <row r="86" spans="2:6" x14ac:dyDescent="0.3">
      <c r="B86" s="1" t="s">
        <v>16</v>
      </c>
      <c r="C86" s="1" t="s">
        <v>30</v>
      </c>
      <c r="D86" s="1" t="s">
        <v>39</v>
      </c>
      <c r="E86" s="2">
        <v>4242</v>
      </c>
      <c r="F86" s="3">
        <v>207</v>
      </c>
    </row>
    <row r="87" spans="2:6" x14ac:dyDescent="0.3">
      <c r="B87" s="1" t="s">
        <v>11</v>
      </c>
      <c r="C87" s="1" t="s">
        <v>6</v>
      </c>
      <c r="D87" s="1" t="s">
        <v>12</v>
      </c>
      <c r="E87" s="2">
        <v>259</v>
      </c>
      <c r="F87" s="3">
        <v>207</v>
      </c>
    </row>
    <row r="88" spans="2:6" x14ac:dyDescent="0.3">
      <c r="B88" s="1" t="s">
        <v>11</v>
      </c>
      <c r="C88" s="1" t="s">
        <v>14</v>
      </c>
      <c r="D88" s="1" t="s">
        <v>39</v>
      </c>
      <c r="E88" s="2">
        <v>11522</v>
      </c>
      <c r="F88" s="3">
        <v>204</v>
      </c>
    </row>
    <row r="89" spans="2:6" x14ac:dyDescent="0.3">
      <c r="B89" s="1" t="s">
        <v>35</v>
      </c>
      <c r="C89" s="1" t="s">
        <v>30</v>
      </c>
      <c r="D89" s="1" t="s">
        <v>36</v>
      </c>
      <c r="E89" s="2">
        <v>5355</v>
      </c>
      <c r="F89" s="3">
        <v>204</v>
      </c>
    </row>
    <row r="90" spans="2:6" x14ac:dyDescent="0.3">
      <c r="B90" s="1" t="s">
        <v>11</v>
      </c>
      <c r="C90" s="1" t="s">
        <v>17</v>
      </c>
      <c r="D90" s="1" t="s">
        <v>15</v>
      </c>
      <c r="E90" s="2">
        <v>2639</v>
      </c>
      <c r="F90" s="3">
        <v>204</v>
      </c>
    </row>
    <row r="91" spans="2:6" x14ac:dyDescent="0.3">
      <c r="B91" s="1" t="s">
        <v>8</v>
      </c>
      <c r="C91" s="1" t="s">
        <v>6</v>
      </c>
      <c r="D91" s="1" t="s">
        <v>36</v>
      </c>
      <c r="E91" s="2">
        <v>1771</v>
      </c>
      <c r="F91" s="3">
        <v>204</v>
      </c>
    </row>
    <row r="92" spans="2:6" x14ac:dyDescent="0.3">
      <c r="B92" s="1" t="s">
        <v>13</v>
      </c>
      <c r="C92" s="1" t="s">
        <v>14</v>
      </c>
      <c r="D92" s="1" t="s">
        <v>42</v>
      </c>
      <c r="E92" s="2">
        <v>98</v>
      </c>
      <c r="F92" s="3">
        <v>204</v>
      </c>
    </row>
    <row r="93" spans="2:6" x14ac:dyDescent="0.3">
      <c r="B93" s="1" t="s">
        <v>25</v>
      </c>
      <c r="C93" s="1" t="s">
        <v>9</v>
      </c>
      <c r="D93" s="1" t="s">
        <v>37</v>
      </c>
      <c r="E93" s="2">
        <v>13391</v>
      </c>
      <c r="F93" s="3">
        <v>201</v>
      </c>
    </row>
    <row r="94" spans="2:6" x14ac:dyDescent="0.3">
      <c r="B94" s="1" t="s">
        <v>26</v>
      </c>
      <c r="C94" s="1" t="s">
        <v>6</v>
      </c>
      <c r="D94" s="1" t="s">
        <v>28</v>
      </c>
      <c r="E94" s="2">
        <v>9926</v>
      </c>
      <c r="F94" s="3">
        <v>201</v>
      </c>
    </row>
    <row r="95" spans="2:6" x14ac:dyDescent="0.3">
      <c r="B95" s="1" t="s">
        <v>25</v>
      </c>
      <c r="C95" s="1" t="s">
        <v>30</v>
      </c>
      <c r="D95" s="1" t="s">
        <v>37</v>
      </c>
      <c r="E95" s="2">
        <v>7280</v>
      </c>
      <c r="F95" s="3">
        <v>201</v>
      </c>
    </row>
    <row r="96" spans="2:6" x14ac:dyDescent="0.3">
      <c r="B96" s="1" t="s">
        <v>5</v>
      </c>
      <c r="C96" s="1" t="s">
        <v>14</v>
      </c>
      <c r="D96" s="1" t="s">
        <v>31</v>
      </c>
      <c r="E96" s="2">
        <v>4424</v>
      </c>
      <c r="F96" s="3">
        <v>201</v>
      </c>
    </row>
    <row r="97" spans="2:6" x14ac:dyDescent="0.3">
      <c r="B97" s="1" t="s">
        <v>23</v>
      </c>
      <c r="C97" s="1" t="s">
        <v>17</v>
      </c>
      <c r="D97" s="1" t="s">
        <v>39</v>
      </c>
      <c r="E97" s="2">
        <v>966</v>
      </c>
      <c r="F97" s="3">
        <v>198</v>
      </c>
    </row>
    <row r="98" spans="2:6" x14ac:dyDescent="0.3">
      <c r="B98" s="1" t="s">
        <v>35</v>
      </c>
      <c r="C98" s="1" t="s">
        <v>9</v>
      </c>
      <c r="D98" s="1" t="s">
        <v>33</v>
      </c>
      <c r="E98" s="2">
        <v>1974</v>
      </c>
      <c r="F98" s="3">
        <v>195</v>
      </c>
    </row>
    <row r="99" spans="2:6" x14ac:dyDescent="0.3">
      <c r="B99" s="1" t="s">
        <v>8</v>
      </c>
      <c r="C99" s="1" t="s">
        <v>6</v>
      </c>
      <c r="D99" s="1" t="s">
        <v>22</v>
      </c>
      <c r="E99" s="2">
        <v>1890</v>
      </c>
      <c r="F99" s="3">
        <v>195</v>
      </c>
    </row>
    <row r="100" spans="2:6" x14ac:dyDescent="0.3">
      <c r="B100" s="1" t="s">
        <v>25</v>
      </c>
      <c r="C100" s="1" t="s">
        <v>30</v>
      </c>
      <c r="D100" s="1" t="s">
        <v>36</v>
      </c>
      <c r="E100" s="2">
        <v>861</v>
      </c>
      <c r="F100" s="3">
        <v>195</v>
      </c>
    </row>
    <row r="101" spans="2:6" x14ac:dyDescent="0.3">
      <c r="B101" s="1" t="s">
        <v>13</v>
      </c>
      <c r="C101" s="1" t="s">
        <v>14</v>
      </c>
      <c r="D101" s="1" t="s">
        <v>36</v>
      </c>
      <c r="E101" s="2">
        <v>1925</v>
      </c>
      <c r="F101" s="3">
        <v>192</v>
      </c>
    </row>
    <row r="102" spans="2:6" x14ac:dyDescent="0.3">
      <c r="B102" s="1" t="s">
        <v>23</v>
      </c>
      <c r="C102" s="1" t="s">
        <v>30</v>
      </c>
      <c r="D102" s="1" t="s">
        <v>38</v>
      </c>
      <c r="E102" s="2">
        <v>8862</v>
      </c>
      <c r="F102" s="3">
        <v>189</v>
      </c>
    </row>
    <row r="103" spans="2:6" x14ac:dyDescent="0.3">
      <c r="B103" s="1" t="s">
        <v>16</v>
      </c>
      <c r="C103" s="1" t="s">
        <v>6</v>
      </c>
      <c r="D103" s="1" t="s">
        <v>34</v>
      </c>
      <c r="E103" s="2">
        <v>4949</v>
      </c>
      <c r="F103" s="3">
        <v>189</v>
      </c>
    </row>
    <row r="104" spans="2:6" x14ac:dyDescent="0.3">
      <c r="B104" s="1" t="s">
        <v>11</v>
      </c>
      <c r="C104" s="1" t="s">
        <v>14</v>
      </c>
      <c r="D104" s="1" t="s">
        <v>10</v>
      </c>
      <c r="E104" s="2">
        <v>2954</v>
      </c>
      <c r="F104" s="3">
        <v>189</v>
      </c>
    </row>
    <row r="105" spans="2:6" x14ac:dyDescent="0.3">
      <c r="B105" s="1" t="s">
        <v>11</v>
      </c>
      <c r="C105" s="1" t="s">
        <v>30</v>
      </c>
      <c r="D105" s="1" t="s">
        <v>29</v>
      </c>
      <c r="E105" s="2">
        <v>938</v>
      </c>
      <c r="F105" s="3">
        <v>189</v>
      </c>
    </row>
    <row r="106" spans="2:6" x14ac:dyDescent="0.3">
      <c r="B106" s="1" t="s">
        <v>13</v>
      </c>
      <c r="C106" s="1" t="s">
        <v>9</v>
      </c>
      <c r="D106" s="1" t="s">
        <v>37</v>
      </c>
      <c r="E106" s="2">
        <v>2114</v>
      </c>
      <c r="F106" s="3">
        <v>186</v>
      </c>
    </row>
    <row r="107" spans="2:6" x14ac:dyDescent="0.3">
      <c r="B107" s="1" t="s">
        <v>8</v>
      </c>
      <c r="C107" s="1" t="s">
        <v>17</v>
      </c>
      <c r="D107" s="1" t="s">
        <v>7</v>
      </c>
      <c r="E107" s="2">
        <v>7021</v>
      </c>
      <c r="F107" s="3">
        <v>183</v>
      </c>
    </row>
    <row r="108" spans="2:6" x14ac:dyDescent="0.3">
      <c r="B108" s="1" t="s">
        <v>26</v>
      </c>
      <c r="C108" s="1" t="s">
        <v>20</v>
      </c>
      <c r="D108" s="1" t="s">
        <v>40</v>
      </c>
      <c r="E108" s="2">
        <v>6580</v>
      </c>
      <c r="F108" s="3">
        <v>183</v>
      </c>
    </row>
    <row r="109" spans="2:6" x14ac:dyDescent="0.3">
      <c r="B109" s="1" t="s">
        <v>16</v>
      </c>
      <c r="C109" s="1" t="s">
        <v>9</v>
      </c>
      <c r="D109" s="1" t="s">
        <v>39</v>
      </c>
      <c r="E109" s="2">
        <v>3864</v>
      </c>
      <c r="F109" s="3">
        <v>177</v>
      </c>
    </row>
    <row r="110" spans="2:6" x14ac:dyDescent="0.3">
      <c r="B110" s="1" t="s">
        <v>23</v>
      </c>
      <c r="C110" s="1" t="s">
        <v>14</v>
      </c>
      <c r="D110" s="1" t="s">
        <v>15</v>
      </c>
      <c r="E110" s="2">
        <v>2646</v>
      </c>
      <c r="F110" s="3">
        <v>177</v>
      </c>
    </row>
    <row r="111" spans="2:6" x14ac:dyDescent="0.3">
      <c r="B111" s="1" t="s">
        <v>13</v>
      </c>
      <c r="C111" s="1" t="s">
        <v>6</v>
      </c>
      <c r="D111" s="1" t="s">
        <v>42</v>
      </c>
      <c r="E111" s="2">
        <v>2324</v>
      </c>
      <c r="F111" s="3">
        <v>177</v>
      </c>
    </row>
    <row r="112" spans="2:6" x14ac:dyDescent="0.3">
      <c r="B112" s="1" t="s">
        <v>13</v>
      </c>
      <c r="C112" s="1" t="s">
        <v>30</v>
      </c>
      <c r="D112" s="1" t="s">
        <v>19</v>
      </c>
      <c r="E112" s="2">
        <v>7847</v>
      </c>
      <c r="F112" s="3">
        <v>174</v>
      </c>
    </row>
    <row r="113" spans="2:6" x14ac:dyDescent="0.3">
      <c r="B113" s="1" t="s">
        <v>13</v>
      </c>
      <c r="C113" s="1" t="s">
        <v>14</v>
      </c>
      <c r="D113" s="1" t="s">
        <v>7</v>
      </c>
      <c r="E113" s="2">
        <v>6118</v>
      </c>
      <c r="F113" s="3">
        <v>174</v>
      </c>
    </row>
    <row r="114" spans="2:6" x14ac:dyDescent="0.3">
      <c r="B114" s="1" t="s">
        <v>5</v>
      </c>
      <c r="C114" s="1" t="s">
        <v>9</v>
      </c>
      <c r="D114" s="1" t="s">
        <v>29</v>
      </c>
      <c r="E114" s="2">
        <v>4725</v>
      </c>
      <c r="F114" s="3">
        <v>174</v>
      </c>
    </row>
    <row r="115" spans="2:6" x14ac:dyDescent="0.3">
      <c r="B115" s="1" t="s">
        <v>11</v>
      </c>
      <c r="C115" s="1" t="s">
        <v>30</v>
      </c>
      <c r="D115" s="1" t="s">
        <v>28</v>
      </c>
      <c r="E115" s="2">
        <v>707</v>
      </c>
      <c r="F115" s="3">
        <v>174</v>
      </c>
    </row>
    <row r="116" spans="2:6" x14ac:dyDescent="0.3">
      <c r="B116" s="1" t="s">
        <v>27</v>
      </c>
      <c r="C116" s="1" t="s">
        <v>17</v>
      </c>
      <c r="D116" s="1" t="s">
        <v>42</v>
      </c>
      <c r="E116" s="2">
        <v>4956</v>
      </c>
      <c r="F116" s="3">
        <v>171</v>
      </c>
    </row>
    <row r="117" spans="2:6" x14ac:dyDescent="0.3">
      <c r="B117" s="1" t="s">
        <v>25</v>
      </c>
      <c r="C117" s="1" t="s">
        <v>17</v>
      </c>
      <c r="D117" s="1" t="s">
        <v>38</v>
      </c>
      <c r="E117" s="2">
        <v>4018</v>
      </c>
      <c r="F117" s="3">
        <v>171</v>
      </c>
    </row>
    <row r="118" spans="2:6" x14ac:dyDescent="0.3">
      <c r="B118" s="1" t="s">
        <v>25</v>
      </c>
      <c r="C118" s="1" t="s">
        <v>20</v>
      </c>
      <c r="D118" s="1" t="s">
        <v>36</v>
      </c>
      <c r="E118" s="2">
        <v>5474</v>
      </c>
      <c r="F118" s="3">
        <v>168</v>
      </c>
    </row>
    <row r="119" spans="2:6" x14ac:dyDescent="0.3">
      <c r="B119" s="1" t="s">
        <v>8</v>
      </c>
      <c r="C119" s="1" t="s">
        <v>9</v>
      </c>
      <c r="D119" s="1" t="s">
        <v>32</v>
      </c>
      <c r="E119" s="2">
        <v>2023</v>
      </c>
      <c r="F119" s="3">
        <v>168</v>
      </c>
    </row>
    <row r="120" spans="2:6" x14ac:dyDescent="0.3">
      <c r="B120" s="1" t="s">
        <v>27</v>
      </c>
      <c r="C120" s="1" t="s">
        <v>17</v>
      </c>
      <c r="D120" s="1" t="s">
        <v>29</v>
      </c>
      <c r="E120" s="2">
        <v>21</v>
      </c>
      <c r="F120" s="3">
        <v>168</v>
      </c>
    </row>
    <row r="121" spans="2:6" x14ac:dyDescent="0.3">
      <c r="B121" s="1" t="s">
        <v>27</v>
      </c>
      <c r="C121" s="1" t="s">
        <v>14</v>
      </c>
      <c r="D121" s="1" t="s">
        <v>34</v>
      </c>
      <c r="E121" s="2">
        <v>3773</v>
      </c>
      <c r="F121" s="3">
        <v>165</v>
      </c>
    </row>
    <row r="122" spans="2:6" x14ac:dyDescent="0.3">
      <c r="B122" s="1" t="s">
        <v>26</v>
      </c>
      <c r="C122" s="1" t="s">
        <v>17</v>
      </c>
      <c r="D122" s="1" t="s">
        <v>33</v>
      </c>
      <c r="E122" s="2">
        <v>9443</v>
      </c>
      <c r="F122" s="3">
        <v>162</v>
      </c>
    </row>
    <row r="123" spans="2:6" x14ac:dyDescent="0.3">
      <c r="B123" s="1" t="s">
        <v>5</v>
      </c>
      <c r="C123" s="1" t="s">
        <v>30</v>
      </c>
      <c r="D123" s="1" t="s">
        <v>36</v>
      </c>
      <c r="E123" s="2">
        <v>4018</v>
      </c>
      <c r="F123" s="3">
        <v>162</v>
      </c>
    </row>
    <row r="124" spans="2:6" x14ac:dyDescent="0.3">
      <c r="B124" s="1" t="s">
        <v>27</v>
      </c>
      <c r="C124" s="1" t="s">
        <v>14</v>
      </c>
      <c r="D124" s="1" t="s">
        <v>40</v>
      </c>
      <c r="E124" s="2">
        <v>973</v>
      </c>
      <c r="F124" s="3">
        <v>162</v>
      </c>
    </row>
    <row r="125" spans="2:6" x14ac:dyDescent="0.3">
      <c r="B125" s="1" t="s">
        <v>5</v>
      </c>
      <c r="C125" s="1" t="s">
        <v>30</v>
      </c>
      <c r="D125" s="1" t="s">
        <v>19</v>
      </c>
      <c r="E125" s="2">
        <v>3794</v>
      </c>
      <c r="F125" s="3">
        <v>159</v>
      </c>
    </row>
    <row r="126" spans="2:6" x14ac:dyDescent="0.3">
      <c r="B126" s="1" t="s">
        <v>11</v>
      </c>
      <c r="C126" s="1" t="s">
        <v>9</v>
      </c>
      <c r="D126" s="1" t="s">
        <v>42</v>
      </c>
      <c r="E126" s="2">
        <v>98</v>
      </c>
      <c r="F126" s="3">
        <v>159</v>
      </c>
    </row>
    <row r="127" spans="2:6" x14ac:dyDescent="0.3">
      <c r="B127" s="1" t="s">
        <v>5</v>
      </c>
      <c r="C127" s="1" t="s">
        <v>30</v>
      </c>
      <c r="D127" s="1" t="s">
        <v>28</v>
      </c>
      <c r="E127" s="2">
        <v>5019</v>
      </c>
      <c r="F127" s="3">
        <v>156</v>
      </c>
    </row>
    <row r="128" spans="2:6" x14ac:dyDescent="0.3">
      <c r="B128" s="1" t="s">
        <v>16</v>
      </c>
      <c r="C128" s="1" t="s">
        <v>14</v>
      </c>
      <c r="D128" s="1" t="s">
        <v>28</v>
      </c>
      <c r="E128" s="2">
        <v>4970</v>
      </c>
      <c r="F128" s="3">
        <v>156</v>
      </c>
    </row>
    <row r="129" spans="2:6" x14ac:dyDescent="0.3">
      <c r="B129" s="1" t="s">
        <v>11</v>
      </c>
      <c r="C129" s="1" t="s">
        <v>6</v>
      </c>
      <c r="D129" s="1" t="s">
        <v>18</v>
      </c>
      <c r="E129" s="2">
        <v>4305</v>
      </c>
      <c r="F129" s="3">
        <v>156</v>
      </c>
    </row>
    <row r="130" spans="2:6" x14ac:dyDescent="0.3">
      <c r="B130" s="1" t="s">
        <v>26</v>
      </c>
      <c r="C130" s="1" t="s">
        <v>20</v>
      </c>
      <c r="D130" s="1" t="s">
        <v>34</v>
      </c>
      <c r="E130" s="2">
        <v>4417</v>
      </c>
      <c r="F130" s="3">
        <v>153</v>
      </c>
    </row>
    <row r="131" spans="2:6" x14ac:dyDescent="0.3">
      <c r="B131" s="1" t="s">
        <v>11</v>
      </c>
      <c r="C131" s="1" t="s">
        <v>30</v>
      </c>
      <c r="D131" s="1" t="s">
        <v>40</v>
      </c>
      <c r="E131" s="2">
        <v>14329</v>
      </c>
      <c r="F131" s="3">
        <v>150</v>
      </c>
    </row>
    <row r="132" spans="2:6" x14ac:dyDescent="0.3">
      <c r="B132" s="1" t="s">
        <v>8</v>
      </c>
      <c r="C132" s="1" t="s">
        <v>14</v>
      </c>
      <c r="D132" s="1" t="s">
        <v>34</v>
      </c>
      <c r="E132" s="2">
        <v>5019</v>
      </c>
      <c r="F132" s="3">
        <v>150</v>
      </c>
    </row>
    <row r="133" spans="2:6" x14ac:dyDescent="0.3">
      <c r="B133" s="1" t="s">
        <v>16</v>
      </c>
      <c r="C133" s="1" t="s">
        <v>30</v>
      </c>
      <c r="D133" s="1" t="s">
        <v>28</v>
      </c>
      <c r="E133" s="2">
        <v>3759</v>
      </c>
      <c r="F133" s="3">
        <v>150</v>
      </c>
    </row>
    <row r="134" spans="2:6" x14ac:dyDescent="0.3">
      <c r="B134" s="1" t="s">
        <v>8</v>
      </c>
      <c r="C134" s="1" t="s">
        <v>6</v>
      </c>
      <c r="D134" s="1" t="s">
        <v>7</v>
      </c>
      <c r="E134" s="2">
        <v>42</v>
      </c>
      <c r="F134" s="3">
        <v>150</v>
      </c>
    </row>
    <row r="135" spans="2:6" x14ac:dyDescent="0.3">
      <c r="B135" s="1" t="s">
        <v>11</v>
      </c>
      <c r="C135" s="1" t="s">
        <v>9</v>
      </c>
      <c r="D135" s="1" t="s">
        <v>12</v>
      </c>
      <c r="E135" s="2">
        <v>959</v>
      </c>
      <c r="F135" s="3">
        <v>147</v>
      </c>
    </row>
    <row r="136" spans="2:6" x14ac:dyDescent="0.3">
      <c r="B136" s="1" t="s">
        <v>26</v>
      </c>
      <c r="C136" s="1" t="s">
        <v>17</v>
      </c>
      <c r="D136" s="1" t="s">
        <v>40</v>
      </c>
      <c r="E136" s="2">
        <v>6027</v>
      </c>
      <c r="F136" s="3">
        <v>144</v>
      </c>
    </row>
    <row r="137" spans="2:6" x14ac:dyDescent="0.3">
      <c r="B137" s="1" t="s">
        <v>27</v>
      </c>
      <c r="C137" s="1" t="s">
        <v>6</v>
      </c>
      <c r="D137" s="1" t="s">
        <v>28</v>
      </c>
      <c r="E137" s="2">
        <v>3983</v>
      </c>
      <c r="F137" s="3">
        <v>144</v>
      </c>
    </row>
    <row r="138" spans="2:6" x14ac:dyDescent="0.3">
      <c r="B138" s="1" t="s">
        <v>11</v>
      </c>
      <c r="C138" s="1" t="s">
        <v>9</v>
      </c>
      <c r="D138" s="1" t="s">
        <v>39</v>
      </c>
      <c r="E138" s="2">
        <v>2429</v>
      </c>
      <c r="F138" s="3">
        <v>144</v>
      </c>
    </row>
    <row r="139" spans="2:6" x14ac:dyDescent="0.3">
      <c r="B139" s="1" t="s">
        <v>13</v>
      </c>
      <c r="C139" s="1" t="s">
        <v>30</v>
      </c>
      <c r="D139" s="1" t="s">
        <v>22</v>
      </c>
      <c r="E139" s="2">
        <v>336</v>
      </c>
      <c r="F139" s="3">
        <v>144</v>
      </c>
    </row>
    <row r="140" spans="2:6" x14ac:dyDescent="0.3">
      <c r="B140" s="1" t="s">
        <v>35</v>
      </c>
      <c r="C140" s="1" t="s">
        <v>20</v>
      </c>
      <c r="D140" s="1" t="s">
        <v>22</v>
      </c>
      <c r="E140" s="2">
        <v>2205</v>
      </c>
      <c r="F140" s="3">
        <v>141</v>
      </c>
    </row>
    <row r="141" spans="2:6" x14ac:dyDescent="0.3">
      <c r="B141" s="1" t="s">
        <v>26</v>
      </c>
      <c r="C141" s="1" t="s">
        <v>17</v>
      </c>
      <c r="D141" s="1" t="s">
        <v>22</v>
      </c>
      <c r="E141" s="2">
        <v>1568</v>
      </c>
      <c r="F141" s="3">
        <v>141</v>
      </c>
    </row>
    <row r="142" spans="2:6" x14ac:dyDescent="0.3">
      <c r="B142" s="1" t="s">
        <v>26</v>
      </c>
      <c r="C142" s="1" t="s">
        <v>6</v>
      </c>
      <c r="D142" s="1" t="s">
        <v>15</v>
      </c>
      <c r="E142" s="2">
        <v>11571</v>
      </c>
      <c r="F142" s="3">
        <v>138</v>
      </c>
    </row>
    <row r="143" spans="2:6" x14ac:dyDescent="0.3">
      <c r="B143" s="1" t="s">
        <v>23</v>
      </c>
      <c r="C143" s="1" t="s">
        <v>30</v>
      </c>
      <c r="D143" s="1" t="s">
        <v>33</v>
      </c>
      <c r="E143" s="2">
        <v>2205</v>
      </c>
      <c r="F143" s="3">
        <v>138</v>
      </c>
    </row>
    <row r="144" spans="2:6" x14ac:dyDescent="0.3">
      <c r="B144" s="1" t="s">
        <v>5</v>
      </c>
      <c r="C144" s="1" t="s">
        <v>30</v>
      </c>
      <c r="D144" s="1" t="s">
        <v>39</v>
      </c>
      <c r="E144" s="2">
        <v>2289</v>
      </c>
      <c r="F144" s="3">
        <v>135</v>
      </c>
    </row>
    <row r="145" spans="2:6" x14ac:dyDescent="0.3">
      <c r="B145" s="1" t="s">
        <v>16</v>
      </c>
      <c r="C145" s="1" t="s">
        <v>14</v>
      </c>
      <c r="D145" s="1" t="s">
        <v>32</v>
      </c>
      <c r="E145" s="2">
        <v>1400</v>
      </c>
      <c r="F145" s="3">
        <v>135</v>
      </c>
    </row>
    <row r="146" spans="2:6" x14ac:dyDescent="0.3">
      <c r="B146" s="1" t="s">
        <v>16</v>
      </c>
      <c r="C146" s="1" t="s">
        <v>20</v>
      </c>
      <c r="D146" s="1" t="s">
        <v>19</v>
      </c>
      <c r="E146" s="2">
        <v>959</v>
      </c>
      <c r="F146" s="3">
        <v>135</v>
      </c>
    </row>
    <row r="147" spans="2:6" x14ac:dyDescent="0.3">
      <c r="B147" s="1" t="s">
        <v>5</v>
      </c>
      <c r="C147" s="1" t="s">
        <v>17</v>
      </c>
      <c r="D147" s="1" t="s">
        <v>32</v>
      </c>
      <c r="E147" s="2">
        <v>0</v>
      </c>
      <c r="F147" s="3">
        <v>135</v>
      </c>
    </row>
    <row r="148" spans="2:6" x14ac:dyDescent="0.3">
      <c r="B148" s="1" t="s">
        <v>13</v>
      </c>
      <c r="C148" s="1" t="s">
        <v>9</v>
      </c>
      <c r="D148" s="1" t="s">
        <v>39</v>
      </c>
      <c r="E148" s="2">
        <v>847</v>
      </c>
      <c r="F148" s="3">
        <v>129</v>
      </c>
    </row>
    <row r="149" spans="2:6" x14ac:dyDescent="0.3">
      <c r="B149" s="1" t="s">
        <v>35</v>
      </c>
      <c r="C149" s="1" t="s">
        <v>20</v>
      </c>
      <c r="D149" s="1" t="s">
        <v>12</v>
      </c>
      <c r="E149" s="2">
        <v>6860</v>
      </c>
      <c r="F149" s="3">
        <v>126</v>
      </c>
    </row>
    <row r="150" spans="2:6" x14ac:dyDescent="0.3">
      <c r="B150" s="1" t="s">
        <v>13</v>
      </c>
      <c r="C150" s="1" t="s">
        <v>30</v>
      </c>
      <c r="D150" s="1" t="s">
        <v>34</v>
      </c>
      <c r="E150" s="2">
        <v>4935</v>
      </c>
      <c r="F150" s="3">
        <v>126</v>
      </c>
    </row>
    <row r="151" spans="2:6" x14ac:dyDescent="0.3">
      <c r="B151" s="1" t="s">
        <v>26</v>
      </c>
      <c r="C151" s="1" t="s">
        <v>17</v>
      </c>
      <c r="D151" s="1" t="s">
        <v>19</v>
      </c>
      <c r="E151" s="2">
        <v>4018</v>
      </c>
      <c r="F151" s="3">
        <v>126</v>
      </c>
    </row>
    <row r="152" spans="2:6" x14ac:dyDescent="0.3">
      <c r="B152" s="1" t="s">
        <v>5</v>
      </c>
      <c r="C152" s="1" t="s">
        <v>9</v>
      </c>
      <c r="D152" s="1" t="s">
        <v>32</v>
      </c>
      <c r="E152" s="2">
        <v>1617</v>
      </c>
      <c r="F152" s="3">
        <v>126</v>
      </c>
    </row>
    <row r="153" spans="2:6" x14ac:dyDescent="0.3">
      <c r="B153" s="1" t="s">
        <v>8</v>
      </c>
      <c r="C153" s="1" t="s">
        <v>9</v>
      </c>
      <c r="D153" s="1" t="s">
        <v>19</v>
      </c>
      <c r="E153" s="2">
        <v>357</v>
      </c>
      <c r="F153" s="3">
        <v>126</v>
      </c>
    </row>
    <row r="154" spans="2:6" x14ac:dyDescent="0.3">
      <c r="B154" s="1" t="s">
        <v>16</v>
      </c>
      <c r="C154" s="1" t="s">
        <v>30</v>
      </c>
      <c r="D154" s="1" t="s">
        <v>10</v>
      </c>
      <c r="E154" s="2">
        <v>6734</v>
      </c>
      <c r="F154" s="3">
        <v>123</v>
      </c>
    </row>
    <row r="155" spans="2:6" x14ac:dyDescent="0.3">
      <c r="B155" s="1" t="s">
        <v>16</v>
      </c>
      <c r="C155" s="1" t="s">
        <v>9</v>
      </c>
      <c r="D155" s="1" t="s">
        <v>7</v>
      </c>
      <c r="E155" s="2">
        <v>4781</v>
      </c>
      <c r="F155" s="3">
        <v>123</v>
      </c>
    </row>
    <row r="156" spans="2:6" x14ac:dyDescent="0.3">
      <c r="B156" s="1" t="s">
        <v>13</v>
      </c>
      <c r="C156" s="1" t="s">
        <v>6</v>
      </c>
      <c r="D156" s="1" t="s">
        <v>33</v>
      </c>
      <c r="E156" s="2">
        <v>3388</v>
      </c>
      <c r="F156" s="3">
        <v>123</v>
      </c>
    </row>
    <row r="157" spans="2:6" x14ac:dyDescent="0.3">
      <c r="B157" s="1" t="s">
        <v>16</v>
      </c>
      <c r="C157" s="1" t="s">
        <v>20</v>
      </c>
      <c r="D157" s="1" t="s">
        <v>31</v>
      </c>
      <c r="E157" s="2">
        <v>2317</v>
      </c>
      <c r="F157" s="3">
        <v>123</v>
      </c>
    </row>
    <row r="158" spans="2:6" x14ac:dyDescent="0.3">
      <c r="B158" s="1" t="s">
        <v>35</v>
      </c>
      <c r="C158" s="1" t="s">
        <v>20</v>
      </c>
      <c r="D158" s="1" t="s">
        <v>31</v>
      </c>
      <c r="E158" s="2">
        <v>63</v>
      </c>
      <c r="F158" s="3">
        <v>123</v>
      </c>
    </row>
    <row r="159" spans="2:6" x14ac:dyDescent="0.3">
      <c r="B159" s="1" t="s">
        <v>16</v>
      </c>
      <c r="C159" s="1" t="s">
        <v>14</v>
      </c>
      <c r="D159" s="1" t="s">
        <v>12</v>
      </c>
      <c r="E159" s="2">
        <v>10073</v>
      </c>
      <c r="F159" s="3">
        <v>120</v>
      </c>
    </row>
    <row r="160" spans="2:6" x14ac:dyDescent="0.3">
      <c r="B160" s="1" t="s">
        <v>26</v>
      </c>
      <c r="C160" s="1" t="s">
        <v>30</v>
      </c>
      <c r="D160" s="1" t="s">
        <v>36</v>
      </c>
      <c r="E160" s="2">
        <v>7511</v>
      </c>
      <c r="F160" s="3">
        <v>120</v>
      </c>
    </row>
    <row r="161" spans="2:6" x14ac:dyDescent="0.3">
      <c r="B161" s="1" t="s">
        <v>11</v>
      </c>
      <c r="C161" s="1" t="s">
        <v>20</v>
      </c>
      <c r="D161" s="1" t="s">
        <v>29</v>
      </c>
      <c r="E161" s="2">
        <v>2646</v>
      </c>
      <c r="F161" s="3">
        <v>120</v>
      </c>
    </row>
    <row r="162" spans="2:6" x14ac:dyDescent="0.3">
      <c r="B162" s="1" t="s">
        <v>27</v>
      </c>
      <c r="C162" s="1" t="s">
        <v>30</v>
      </c>
      <c r="D162" s="1" t="s">
        <v>34</v>
      </c>
      <c r="E162" s="2">
        <v>2212</v>
      </c>
      <c r="F162" s="3">
        <v>117</v>
      </c>
    </row>
    <row r="163" spans="2:6" x14ac:dyDescent="0.3">
      <c r="B163" s="1" t="s">
        <v>23</v>
      </c>
      <c r="C163" s="1" t="s">
        <v>14</v>
      </c>
      <c r="D163" s="1" t="s">
        <v>21</v>
      </c>
      <c r="E163" s="2">
        <v>2149</v>
      </c>
      <c r="F163" s="3">
        <v>117</v>
      </c>
    </row>
    <row r="164" spans="2:6" x14ac:dyDescent="0.3">
      <c r="B164" s="1" t="s">
        <v>26</v>
      </c>
      <c r="C164" s="1" t="s">
        <v>17</v>
      </c>
      <c r="D164" s="1" t="s">
        <v>29</v>
      </c>
      <c r="E164" s="2">
        <v>2016</v>
      </c>
      <c r="F164" s="3">
        <v>117</v>
      </c>
    </row>
    <row r="165" spans="2:6" x14ac:dyDescent="0.3">
      <c r="B165" s="1" t="s">
        <v>23</v>
      </c>
      <c r="C165" s="1" t="s">
        <v>9</v>
      </c>
      <c r="D165" s="1" t="s">
        <v>38</v>
      </c>
      <c r="E165" s="2">
        <v>2793</v>
      </c>
      <c r="F165" s="3">
        <v>114</v>
      </c>
    </row>
    <row r="166" spans="2:6" x14ac:dyDescent="0.3">
      <c r="B166" s="1" t="s">
        <v>11</v>
      </c>
      <c r="C166" s="1" t="s">
        <v>14</v>
      </c>
      <c r="D166" s="1" t="s">
        <v>18</v>
      </c>
      <c r="E166" s="2">
        <v>2142</v>
      </c>
      <c r="F166" s="3">
        <v>114</v>
      </c>
    </row>
    <row r="167" spans="2:6" x14ac:dyDescent="0.3">
      <c r="B167" s="1" t="s">
        <v>5</v>
      </c>
      <c r="C167" s="1" t="s">
        <v>6</v>
      </c>
      <c r="D167" s="1" t="s">
        <v>7</v>
      </c>
      <c r="E167" s="2">
        <v>1624</v>
      </c>
      <c r="F167" s="3">
        <v>114</v>
      </c>
    </row>
    <row r="168" spans="2:6" x14ac:dyDescent="0.3">
      <c r="B168" s="1" t="s">
        <v>23</v>
      </c>
      <c r="C168" s="1" t="s">
        <v>6</v>
      </c>
      <c r="D168" s="1" t="s">
        <v>28</v>
      </c>
      <c r="E168" s="2">
        <v>4487</v>
      </c>
      <c r="F168" s="3">
        <v>111</v>
      </c>
    </row>
    <row r="169" spans="2:6" x14ac:dyDescent="0.3">
      <c r="B169" s="1" t="s">
        <v>25</v>
      </c>
      <c r="C169" s="1" t="s">
        <v>14</v>
      </c>
      <c r="D169" s="1" t="s">
        <v>7</v>
      </c>
      <c r="E169" s="2">
        <v>1526</v>
      </c>
      <c r="F169" s="3">
        <v>105</v>
      </c>
    </row>
    <row r="170" spans="2:6" x14ac:dyDescent="0.3">
      <c r="B170" s="1" t="s">
        <v>13</v>
      </c>
      <c r="C170" s="1" t="s">
        <v>6</v>
      </c>
      <c r="D170" s="1" t="s">
        <v>38</v>
      </c>
      <c r="E170" s="2">
        <v>6398</v>
      </c>
      <c r="F170" s="3">
        <v>102</v>
      </c>
    </row>
    <row r="171" spans="2:6" x14ac:dyDescent="0.3">
      <c r="B171" s="1" t="s">
        <v>5</v>
      </c>
      <c r="C171" s="1" t="s">
        <v>20</v>
      </c>
      <c r="D171" s="1" t="s">
        <v>12</v>
      </c>
      <c r="E171" s="2">
        <v>6125</v>
      </c>
      <c r="F171" s="3">
        <v>102</v>
      </c>
    </row>
    <row r="172" spans="2:6" x14ac:dyDescent="0.3">
      <c r="B172" s="1" t="s">
        <v>11</v>
      </c>
      <c r="C172" s="1" t="s">
        <v>20</v>
      </c>
      <c r="D172" s="1" t="s">
        <v>18</v>
      </c>
      <c r="E172" s="2">
        <v>3850</v>
      </c>
      <c r="F172" s="3">
        <v>102</v>
      </c>
    </row>
    <row r="173" spans="2:6" x14ac:dyDescent="0.3">
      <c r="B173" s="1" t="s">
        <v>25</v>
      </c>
      <c r="C173" s="1" t="s">
        <v>30</v>
      </c>
      <c r="D173" s="1" t="s">
        <v>32</v>
      </c>
      <c r="E173" s="2">
        <v>2891</v>
      </c>
      <c r="F173" s="3">
        <v>102</v>
      </c>
    </row>
    <row r="174" spans="2:6" x14ac:dyDescent="0.3">
      <c r="B174" s="1" t="s">
        <v>27</v>
      </c>
      <c r="C174" s="1" t="s">
        <v>17</v>
      </c>
      <c r="D174" s="1" t="s">
        <v>40</v>
      </c>
      <c r="E174" s="2">
        <v>1652</v>
      </c>
      <c r="F174" s="3">
        <v>102</v>
      </c>
    </row>
    <row r="175" spans="2:6" x14ac:dyDescent="0.3">
      <c r="B175" s="1" t="s">
        <v>16</v>
      </c>
      <c r="C175" s="1" t="s">
        <v>6</v>
      </c>
      <c r="D175" s="1" t="s">
        <v>15</v>
      </c>
      <c r="E175" s="2">
        <v>1505</v>
      </c>
      <c r="F175" s="3">
        <v>102</v>
      </c>
    </row>
    <row r="176" spans="2:6" x14ac:dyDescent="0.3">
      <c r="B176" s="1" t="s">
        <v>11</v>
      </c>
      <c r="C176" s="1" t="s">
        <v>20</v>
      </c>
      <c r="D176" s="1" t="s">
        <v>42</v>
      </c>
      <c r="E176" s="2">
        <v>2436</v>
      </c>
      <c r="F176" s="3">
        <v>99</v>
      </c>
    </row>
    <row r="177" spans="2:6" x14ac:dyDescent="0.3">
      <c r="B177" s="1" t="s">
        <v>13</v>
      </c>
      <c r="C177" s="1" t="s">
        <v>9</v>
      </c>
      <c r="D177" s="1" t="s">
        <v>36</v>
      </c>
      <c r="E177" s="2">
        <v>609</v>
      </c>
      <c r="F177" s="3">
        <v>99</v>
      </c>
    </row>
    <row r="178" spans="2:6" x14ac:dyDescent="0.3">
      <c r="B178" s="1" t="s">
        <v>11</v>
      </c>
      <c r="C178" s="1" t="s">
        <v>6</v>
      </c>
      <c r="D178" s="1" t="s">
        <v>33</v>
      </c>
      <c r="E178" s="2">
        <v>7273</v>
      </c>
      <c r="F178" s="3">
        <v>96</v>
      </c>
    </row>
    <row r="179" spans="2:6" x14ac:dyDescent="0.3">
      <c r="B179" s="1" t="s">
        <v>35</v>
      </c>
      <c r="C179" s="1" t="s">
        <v>9</v>
      </c>
      <c r="D179" s="1" t="s">
        <v>24</v>
      </c>
      <c r="E179" s="2">
        <v>3472</v>
      </c>
      <c r="F179" s="3">
        <v>96</v>
      </c>
    </row>
    <row r="180" spans="2:6" x14ac:dyDescent="0.3">
      <c r="B180" s="1" t="s">
        <v>23</v>
      </c>
      <c r="C180" s="1" t="s">
        <v>30</v>
      </c>
      <c r="D180" s="1" t="s">
        <v>18</v>
      </c>
      <c r="E180" s="2">
        <v>1568</v>
      </c>
      <c r="F180" s="3">
        <v>96</v>
      </c>
    </row>
    <row r="181" spans="2:6" x14ac:dyDescent="0.3">
      <c r="B181" s="1" t="s">
        <v>5</v>
      </c>
      <c r="C181" s="1" t="s">
        <v>6</v>
      </c>
      <c r="D181" s="1" t="s">
        <v>39</v>
      </c>
      <c r="E181" s="2">
        <v>6132</v>
      </c>
      <c r="F181" s="3">
        <v>93</v>
      </c>
    </row>
    <row r="182" spans="2:6" x14ac:dyDescent="0.3">
      <c r="B182" s="1" t="s">
        <v>27</v>
      </c>
      <c r="C182" s="1" t="s">
        <v>30</v>
      </c>
      <c r="D182" s="1" t="s">
        <v>28</v>
      </c>
      <c r="E182" s="2">
        <v>2919</v>
      </c>
      <c r="F182" s="3">
        <v>93</v>
      </c>
    </row>
    <row r="183" spans="2:6" x14ac:dyDescent="0.3">
      <c r="B183" s="1" t="s">
        <v>11</v>
      </c>
      <c r="C183" s="1" t="s">
        <v>6</v>
      </c>
      <c r="D183" s="1" t="s">
        <v>34</v>
      </c>
      <c r="E183" s="2">
        <v>2737</v>
      </c>
      <c r="F183" s="3">
        <v>93</v>
      </c>
    </row>
    <row r="184" spans="2:6" x14ac:dyDescent="0.3">
      <c r="B184" s="1" t="s">
        <v>25</v>
      </c>
      <c r="C184" s="1" t="s">
        <v>30</v>
      </c>
      <c r="D184" s="1" t="s">
        <v>19</v>
      </c>
      <c r="E184" s="2">
        <v>1652</v>
      </c>
      <c r="F184" s="3">
        <v>93</v>
      </c>
    </row>
    <row r="185" spans="2:6" x14ac:dyDescent="0.3">
      <c r="B185" s="1" t="s">
        <v>35</v>
      </c>
      <c r="C185" s="1" t="s">
        <v>30</v>
      </c>
      <c r="D185" s="1" t="s">
        <v>18</v>
      </c>
      <c r="E185" s="2">
        <v>1428</v>
      </c>
      <c r="F185" s="3">
        <v>93</v>
      </c>
    </row>
    <row r="186" spans="2:6" x14ac:dyDescent="0.3">
      <c r="B186" s="1" t="s">
        <v>5</v>
      </c>
      <c r="C186" s="1" t="s">
        <v>14</v>
      </c>
      <c r="D186" s="1" t="s">
        <v>19</v>
      </c>
      <c r="E186" s="2">
        <v>9772</v>
      </c>
      <c r="F186" s="3">
        <v>90</v>
      </c>
    </row>
    <row r="187" spans="2:6" x14ac:dyDescent="0.3">
      <c r="B187" s="1" t="s">
        <v>11</v>
      </c>
      <c r="C187" s="1" t="s">
        <v>30</v>
      </c>
      <c r="D187" s="1" t="s">
        <v>34</v>
      </c>
      <c r="E187" s="2">
        <v>8155</v>
      </c>
      <c r="F187" s="3">
        <v>90</v>
      </c>
    </row>
    <row r="188" spans="2:6" x14ac:dyDescent="0.3">
      <c r="B188" s="1" t="s">
        <v>5</v>
      </c>
      <c r="C188" s="1" t="s">
        <v>20</v>
      </c>
      <c r="D188" s="1" t="s">
        <v>18</v>
      </c>
      <c r="E188" s="2">
        <v>2541</v>
      </c>
      <c r="F188" s="3">
        <v>90</v>
      </c>
    </row>
    <row r="189" spans="2:6" x14ac:dyDescent="0.3">
      <c r="B189" s="1" t="s">
        <v>11</v>
      </c>
      <c r="C189" s="1" t="s">
        <v>20</v>
      </c>
      <c r="D189" s="1" t="s">
        <v>19</v>
      </c>
      <c r="E189" s="2">
        <v>9506</v>
      </c>
      <c r="F189" s="3">
        <v>87</v>
      </c>
    </row>
    <row r="190" spans="2:6" x14ac:dyDescent="0.3">
      <c r="B190" s="1" t="s">
        <v>16</v>
      </c>
      <c r="C190" s="1" t="s">
        <v>6</v>
      </c>
      <c r="D190" s="1" t="s">
        <v>21</v>
      </c>
      <c r="E190" s="2">
        <v>7693</v>
      </c>
      <c r="F190" s="3">
        <v>87</v>
      </c>
    </row>
    <row r="191" spans="2:6" x14ac:dyDescent="0.3">
      <c r="B191" s="1" t="s">
        <v>35</v>
      </c>
      <c r="C191" s="1" t="s">
        <v>30</v>
      </c>
      <c r="D191" s="1" t="s">
        <v>28</v>
      </c>
      <c r="E191" s="2">
        <v>700</v>
      </c>
      <c r="F191" s="3">
        <v>87</v>
      </c>
    </row>
    <row r="192" spans="2:6" x14ac:dyDescent="0.3">
      <c r="B192" s="1" t="s">
        <v>5</v>
      </c>
      <c r="C192" s="1" t="s">
        <v>20</v>
      </c>
      <c r="D192" s="1" t="s">
        <v>42</v>
      </c>
      <c r="E192" s="2">
        <v>609</v>
      </c>
      <c r="F192" s="3">
        <v>87</v>
      </c>
    </row>
    <row r="193" spans="2:6" x14ac:dyDescent="0.3">
      <c r="B193" s="1" t="s">
        <v>8</v>
      </c>
      <c r="C193" s="1" t="s">
        <v>6</v>
      </c>
      <c r="D193" s="1" t="s">
        <v>41</v>
      </c>
      <c r="E193" s="2">
        <v>434</v>
      </c>
      <c r="F193" s="3">
        <v>87</v>
      </c>
    </row>
    <row r="194" spans="2:6" x14ac:dyDescent="0.3">
      <c r="B194" s="1" t="s">
        <v>23</v>
      </c>
      <c r="C194" s="1" t="s">
        <v>14</v>
      </c>
      <c r="D194" s="1" t="s">
        <v>10</v>
      </c>
      <c r="E194" s="2">
        <v>280</v>
      </c>
      <c r="F194" s="3">
        <v>87</v>
      </c>
    </row>
    <row r="195" spans="2:6" x14ac:dyDescent="0.3">
      <c r="B195" s="1" t="s">
        <v>13</v>
      </c>
      <c r="C195" s="1" t="s">
        <v>14</v>
      </c>
      <c r="D195" s="1" t="s">
        <v>10</v>
      </c>
      <c r="E195" s="2">
        <v>10304</v>
      </c>
      <c r="F195" s="3">
        <v>84</v>
      </c>
    </row>
    <row r="196" spans="2:6" x14ac:dyDescent="0.3">
      <c r="B196" s="1" t="s">
        <v>25</v>
      </c>
      <c r="C196" s="1" t="s">
        <v>9</v>
      </c>
      <c r="D196" s="1" t="s">
        <v>22</v>
      </c>
      <c r="E196" s="2">
        <v>490</v>
      </c>
      <c r="F196" s="3">
        <v>84</v>
      </c>
    </row>
    <row r="197" spans="2:6" x14ac:dyDescent="0.3">
      <c r="B197" s="1" t="s">
        <v>8</v>
      </c>
      <c r="C197" s="1" t="s">
        <v>20</v>
      </c>
      <c r="D197" s="1" t="s">
        <v>22</v>
      </c>
      <c r="E197" s="2">
        <v>168</v>
      </c>
      <c r="F197" s="3">
        <v>84</v>
      </c>
    </row>
    <row r="198" spans="2:6" x14ac:dyDescent="0.3">
      <c r="B198" s="1" t="s">
        <v>26</v>
      </c>
      <c r="C198" s="1" t="s">
        <v>17</v>
      </c>
      <c r="D198" s="1" t="s">
        <v>39</v>
      </c>
      <c r="E198" s="2">
        <v>7812</v>
      </c>
      <c r="F198" s="3">
        <v>81</v>
      </c>
    </row>
    <row r="199" spans="2:6" x14ac:dyDescent="0.3">
      <c r="B199" s="1" t="s">
        <v>25</v>
      </c>
      <c r="C199" s="1" t="s">
        <v>17</v>
      </c>
      <c r="D199" s="1" t="s">
        <v>22</v>
      </c>
      <c r="E199" s="2">
        <v>6909</v>
      </c>
      <c r="F199" s="3">
        <v>81</v>
      </c>
    </row>
    <row r="200" spans="2:6" x14ac:dyDescent="0.3">
      <c r="B200" s="1" t="s">
        <v>8</v>
      </c>
      <c r="C200" s="1" t="s">
        <v>9</v>
      </c>
      <c r="D200" s="1" t="s">
        <v>7</v>
      </c>
      <c r="E200" s="2">
        <v>3598</v>
      </c>
      <c r="F200" s="3">
        <v>81</v>
      </c>
    </row>
    <row r="201" spans="2:6" x14ac:dyDescent="0.3">
      <c r="B201" s="1" t="s">
        <v>16</v>
      </c>
      <c r="C201" s="1" t="s">
        <v>6</v>
      </c>
      <c r="D201" s="1" t="s">
        <v>7</v>
      </c>
      <c r="E201" s="2">
        <v>560</v>
      </c>
      <c r="F201" s="3">
        <v>81</v>
      </c>
    </row>
    <row r="202" spans="2:6" x14ac:dyDescent="0.3">
      <c r="B202" s="1" t="s">
        <v>8</v>
      </c>
      <c r="C202" s="1" t="s">
        <v>20</v>
      </c>
      <c r="D202" s="1" t="s">
        <v>41</v>
      </c>
      <c r="E202" s="2">
        <v>6433</v>
      </c>
      <c r="F202" s="3">
        <v>78</v>
      </c>
    </row>
    <row r="203" spans="2:6" x14ac:dyDescent="0.3">
      <c r="B203" s="1" t="s">
        <v>27</v>
      </c>
      <c r="C203" s="1" t="s">
        <v>9</v>
      </c>
      <c r="D203" s="1" t="s">
        <v>34</v>
      </c>
      <c r="E203" s="2">
        <v>2023</v>
      </c>
      <c r="F203" s="3">
        <v>78</v>
      </c>
    </row>
    <row r="204" spans="2:6" x14ac:dyDescent="0.3">
      <c r="B204" s="1" t="s">
        <v>26</v>
      </c>
      <c r="C204" s="1" t="s">
        <v>14</v>
      </c>
      <c r="D204" s="1" t="s">
        <v>32</v>
      </c>
      <c r="E204" s="2">
        <v>8211</v>
      </c>
      <c r="F204" s="3">
        <v>75</v>
      </c>
    </row>
    <row r="205" spans="2:6" x14ac:dyDescent="0.3">
      <c r="B205" s="1" t="s">
        <v>16</v>
      </c>
      <c r="C205" s="1" t="s">
        <v>30</v>
      </c>
      <c r="D205" s="1" t="s">
        <v>32</v>
      </c>
      <c r="E205" s="2">
        <v>3339</v>
      </c>
      <c r="F205" s="3">
        <v>75</v>
      </c>
    </row>
    <row r="206" spans="2:6" x14ac:dyDescent="0.3">
      <c r="B206" s="1" t="s">
        <v>23</v>
      </c>
      <c r="C206" s="1" t="s">
        <v>30</v>
      </c>
      <c r="D206" s="1" t="s">
        <v>10</v>
      </c>
      <c r="E206" s="2">
        <v>3262</v>
      </c>
      <c r="F206" s="3">
        <v>75</v>
      </c>
    </row>
    <row r="207" spans="2:6" x14ac:dyDescent="0.3">
      <c r="B207" s="1" t="s">
        <v>5</v>
      </c>
      <c r="C207" s="1" t="s">
        <v>30</v>
      </c>
      <c r="D207" s="1" t="s">
        <v>34</v>
      </c>
      <c r="E207" s="2">
        <v>2779</v>
      </c>
      <c r="F207" s="3">
        <v>75</v>
      </c>
    </row>
    <row r="208" spans="2:6" x14ac:dyDescent="0.3">
      <c r="B208" s="1" t="s">
        <v>16</v>
      </c>
      <c r="C208" s="1" t="s">
        <v>30</v>
      </c>
      <c r="D208" s="1" t="s">
        <v>29</v>
      </c>
      <c r="E208" s="2">
        <v>2219</v>
      </c>
      <c r="F208" s="3">
        <v>75</v>
      </c>
    </row>
    <row r="209" spans="2:6" x14ac:dyDescent="0.3">
      <c r="B209" s="1" t="s">
        <v>23</v>
      </c>
      <c r="C209" s="1" t="s">
        <v>20</v>
      </c>
      <c r="D209" s="1" t="s">
        <v>24</v>
      </c>
      <c r="E209" s="2">
        <v>1281</v>
      </c>
      <c r="F209" s="3">
        <v>75</v>
      </c>
    </row>
    <row r="210" spans="2:6" x14ac:dyDescent="0.3">
      <c r="B210" s="1" t="s">
        <v>35</v>
      </c>
      <c r="C210" s="1" t="s">
        <v>14</v>
      </c>
      <c r="D210" s="1" t="s">
        <v>31</v>
      </c>
      <c r="E210" s="2">
        <v>945</v>
      </c>
      <c r="F210" s="3">
        <v>75</v>
      </c>
    </row>
    <row r="211" spans="2:6" x14ac:dyDescent="0.3">
      <c r="B211" s="1" t="s">
        <v>25</v>
      </c>
      <c r="C211" s="1" t="s">
        <v>6</v>
      </c>
      <c r="D211" s="1" t="s">
        <v>22</v>
      </c>
      <c r="E211" s="2">
        <v>518</v>
      </c>
      <c r="F211" s="3">
        <v>75</v>
      </c>
    </row>
    <row r="212" spans="2:6" x14ac:dyDescent="0.3">
      <c r="B212" s="1" t="s">
        <v>16</v>
      </c>
      <c r="C212" s="1" t="s">
        <v>20</v>
      </c>
      <c r="D212" s="1" t="s">
        <v>18</v>
      </c>
      <c r="E212" s="2">
        <v>469</v>
      </c>
      <c r="F212" s="3">
        <v>75</v>
      </c>
    </row>
    <row r="213" spans="2:6" x14ac:dyDescent="0.3">
      <c r="B213" s="1" t="s">
        <v>5</v>
      </c>
      <c r="C213" s="1" t="s">
        <v>6</v>
      </c>
      <c r="D213" s="1" t="s">
        <v>32</v>
      </c>
      <c r="E213" s="2">
        <v>9002</v>
      </c>
      <c r="F213" s="3">
        <v>72</v>
      </c>
    </row>
    <row r="214" spans="2:6" x14ac:dyDescent="0.3">
      <c r="B214" s="1" t="s">
        <v>13</v>
      </c>
      <c r="C214" s="1" t="s">
        <v>17</v>
      </c>
      <c r="D214" s="1" t="s">
        <v>24</v>
      </c>
      <c r="E214" s="2">
        <v>3976</v>
      </c>
      <c r="F214" s="3">
        <v>72</v>
      </c>
    </row>
    <row r="215" spans="2:6" x14ac:dyDescent="0.3">
      <c r="B215" s="1" t="s">
        <v>11</v>
      </c>
      <c r="C215" s="1" t="s">
        <v>17</v>
      </c>
      <c r="D215" s="1" t="s">
        <v>18</v>
      </c>
      <c r="E215" s="2">
        <v>3192</v>
      </c>
      <c r="F215" s="3">
        <v>72</v>
      </c>
    </row>
    <row r="216" spans="2:6" x14ac:dyDescent="0.3">
      <c r="B216" s="1" t="s">
        <v>35</v>
      </c>
      <c r="C216" s="1" t="s">
        <v>14</v>
      </c>
      <c r="D216" s="1" t="s">
        <v>39</v>
      </c>
      <c r="E216" s="2">
        <v>1407</v>
      </c>
      <c r="F216" s="3">
        <v>72</v>
      </c>
    </row>
    <row r="217" spans="2:6" x14ac:dyDescent="0.3">
      <c r="B217" s="1" t="s">
        <v>13</v>
      </c>
      <c r="C217" s="1" t="s">
        <v>9</v>
      </c>
      <c r="D217" s="1" t="s">
        <v>31</v>
      </c>
      <c r="E217" s="2">
        <v>4760</v>
      </c>
      <c r="F217" s="3">
        <v>69</v>
      </c>
    </row>
    <row r="218" spans="2:6" x14ac:dyDescent="0.3">
      <c r="B218" s="1" t="s">
        <v>27</v>
      </c>
      <c r="C218" s="1" t="s">
        <v>9</v>
      </c>
      <c r="D218" s="1" t="s">
        <v>32</v>
      </c>
      <c r="E218" s="2">
        <v>2114</v>
      </c>
      <c r="F218" s="3">
        <v>66</v>
      </c>
    </row>
    <row r="219" spans="2:6" x14ac:dyDescent="0.3">
      <c r="B219" s="1" t="s">
        <v>25</v>
      </c>
      <c r="C219" s="1" t="s">
        <v>14</v>
      </c>
      <c r="D219" s="1" t="s">
        <v>31</v>
      </c>
      <c r="E219" s="2">
        <v>6146</v>
      </c>
      <c r="F219" s="3">
        <v>63</v>
      </c>
    </row>
    <row r="220" spans="2:6" x14ac:dyDescent="0.3">
      <c r="B220" s="1" t="s">
        <v>23</v>
      </c>
      <c r="C220" s="1" t="s">
        <v>9</v>
      </c>
      <c r="D220" s="1" t="s">
        <v>24</v>
      </c>
      <c r="E220" s="2">
        <v>4606</v>
      </c>
      <c r="F220" s="3">
        <v>63</v>
      </c>
    </row>
    <row r="221" spans="2:6" x14ac:dyDescent="0.3">
      <c r="B221" s="1" t="s">
        <v>8</v>
      </c>
      <c r="C221" s="1" t="s">
        <v>20</v>
      </c>
      <c r="D221" s="1" t="s">
        <v>39</v>
      </c>
      <c r="E221" s="2">
        <v>2268</v>
      </c>
      <c r="F221" s="3">
        <v>63</v>
      </c>
    </row>
    <row r="222" spans="2:6" x14ac:dyDescent="0.3">
      <c r="B222" s="1" t="s">
        <v>16</v>
      </c>
      <c r="C222" s="1" t="s">
        <v>17</v>
      </c>
      <c r="D222" s="1" t="s">
        <v>7</v>
      </c>
      <c r="E222" s="2">
        <v>1638</v>
      </c>
      <c r="F222" s="3">
        <v>63</v>
      </c>
    </row>
    <row r="223" spans="2:6" x14ac:dyDescent="0.3">
      <c r="B223" s="1" t="s">
        <v>16</v>
      </c>
      <c r="C223" s="1" t="s">
        <v>14</v>
      </c>
      <c r="D223" s="1" t="s">
        <v>41</v>
      </c>
      <c r="E223" s="2">
        <v>497</v>
      </c>
      <c r="F223" s="3">
        <v>63</v>
      </c>
    </row>
    <row r="224" spans="2:6" x14ac:dyDescent="0.3">
      <c r="B224" s="1" t="s">
        <v>11</v>
      </c>
      <c r="C224" s="1" t="s">
        <v>20</v>
      </c>
      <c r="D224" s="1" t="s">
        <v>38</v>
      </c>
      <c r="E224" s="2">
        <v>4137</v>
      </c>
      <c r="F224" s="3">
        <v>60</v>
      </c>
    </row>
    <row r="225" spans="2:6" x14ac:dyDescent="0.3">
      <c r="B225" s="1" t="s">
        <v>11</v>
      </c>
      <c r="C225" s="1" t="s">
        <v>14</v>
      </c>
      <c r="D225" s="1" t="s">
        <v>7</v>
      </c>
      <c r="E225" s="2">
        <v>9051</v>
      </c>
      <c r="F225" s="3">
        <v>57</v>
      </c>
    </row>
    <row r="226" spans="2:6" x14ac:dyDescent="0.3">
      <c r="B226" s="1" t="s">
        <v>25</v>
      </c>
      <c r="C226" s="1" t="s">
        <v>20</v>
      </c>
      <c r="D226" s="1" t="s">
        <v>31</v>
      </c>
      <c r="E226" s="2">
        <v>7189</v>
      </c>
      <c r="F226" s="3">
        <v>54</v>
      </c>
    </row>
    <row r="227" spans="2:6" x14ac:dyDescent="0.3">
      <c r="B227" s="1" t="s">
        <v>23</v>
      </c>
      <c r="C227" s="1" t="s">
        <v>6</v>
      </c>
      <c r="D227" s="1" t="s">
        <v>7</v>
      </c>
      <c r="E227" s="2">
        <v>6454</v>
      </c>
      <c r="F227" s="3">
        <v>54</v>
      </c>
    </row>
    <row r="228" spans="2:6" x14ac:dyDescent="0.3">
      <c r="B228" s="1" t="s">
        <v>27</v>
      </c>
      <c r="C228" s="1" t="s">
        <v>30</v>
      </c>
      <c r="D228" s="1" t="s">
        <v>42</v>
      </c>
      <c r="E228" s="2">
        <v>3108</v>
      </c>
      <c r="F228" s="3">
        <v>54</v>
      </c>
    </row>
    <row r="229" spans="2:6" x14ac:dyDescent="0.3">
      <c r="B229" s="1" t="s">
        <v>16</v>
      </c>
      <c r="C229" s="1" t="s">
        <v>20</v>
      </c>
      <c r="D229" s="1" t="s">
        <v>21</v>
      </c>
      <c r="E229" s="2">
        <v>2681</v>
      </c>
      <c r="F229" s="3">
        <v>54</v>
      </c>
    </row>
    <row r="230" spans="2:6" x14ac:dyDescent="0.3">
      <c r="B230" s="1" t="s">
        <v>26</v>
      </c>
      <c r="C230" s="1" t="s">
        <v>6</v>
      </c>
      <c r="D230" s="1" t="s">
        <v>24</v>
      </c>
      <c r="E230" s="2">
        <v>1057</v>
      </c>
      <c r="F230" s="3">
        <v>54</v>
      </c>
    </row>
    <row r="231" spans="2:6" x14ac:dyDescent="0.3">
      <c r="B231" s="1" t="s">
        <v>26</v>
      </c>
      <c r="C231" s="1" t="s">
        <v>30</v>
      </c>
      <c r="D231" s="1" t="s">
        <v>31</v>
      </c>
      <c r="E231" s="2">
        <v>252</v>
      </c>
      <c r="F231" s="3">
        <v>54</v>
      </c>
    </row>
    <row r="232" spans="2:6" x14ac:dyDescent="0.3">
      <c r="B232" s="1" t="s">
        <v>25</v>
      </c>
      <c r="C232" s="1" t="s">
        <v>17</v>
      </c>
      <c r="D232" s="1" t="s">
        <v>42</v>
      </c>
      <c r="E232" s="2">
        <v>5236</v>
      </c>
      <c r="F232" s="3">
        <v>51</v>
      </c>
    </row>
    <row r="233" spans="2:6" x14ac:dyDescent="0.3">
      <c r="B233" s="1" t="s">
        <v>27</v>
      </c>
      <c r="C233" s="1" t="s">
        <v>17</v>
      </c>
      <c r="D233" s="1" t="s">
        <v>32</v>
      </c>
      <c r="E233" s="2">
        <v>3640</v>
      </c>
      <c r="F233" s="3">
        <v>51</v>
      </c>
    </row>
    <row r="234" spans="2:6" x14ac:dyDescent="0.3">
      <c r="B234" s="1" t="s">
        <v>5</v>
      </c>
      <c r="C234" s="1" t="s">
        <v>20</v>
      </c>
      <c r="D234" s="1" t="s">
        <v>38</v>
      </c>
      <c r="E234" s="2">
        <v>623</v>
      </c>
      <c r="F234" s="3">
        <v>51</v>
      </c>
    </row>
    <row r="235" spans="2:6" x14ac:dyDescent="0.3">
      <c r="B235" s="1" t="s">
        <v>26</v>
      </c>
      <c r="C235" s="1" t="s">
        <v>20</v>
      </c>
      <c r="D235" s="1" t="s">
        <v>31</v>
      </c>
      <c r="E235" s="2">
        <v>56</v>
      </c>
      <c r="F235" s="3">
        <v>51</v>
      </c>
    </row>
    <row r="236" spans="2:6" x14ac:dyDescent="0.3">
      <c r="B236" s="1" t="s">
        <v>5</v>
      </c>
      <c r="C236" s="1" t="s">
        <v>30</v>
      </c>
      <c r="D236" s="1" t="s">
        <v>42</v>
      </c>
      <c r="E236" s="2">
        <v>6748</v>
      </c>
      <c r="F236" s="3">
        <v>48</v>
      </c>
    </row>
    <row r="237" spans="2:6" x14ac:dyDescent="0.3">
      <c r="B237" s="1" t="s">
        <v>23</v>
      </c>
      <c r="C237" s="1" t="s">
        <v>6</v>
      </c>
      <c r="D237" s="1" t="s">
        <v>19</v>
      </c>
      <c r="E237" s="2">
        <v>6391</v>
      </c>
      <c r="F237" s="3">
        <v>48</v>
      </c>
    </row>
    <row r="238" spans="2:6" x14ac:dyDescent="0.3">
      <c r="B238" s="1" t="s">
        <v>23</v>
      </c>
      <c r="C238" s="1" t="s">
        <v>30</v>
      </c>
      <c r="D238" s="1" t="s">
        <v>19</v>
      </c>
      <c r="E238" s="2">
        <v>2226</v>
      </c>
      <c r="F238" s="3">
        <v>48</v>
      </c>
    </row>
    <row r="239" spans="2:6" x14ac:dyDescent="0.3">
      <c r="B239" s="1" t="s">
        <v>5</v>
      </c>
      <c r="C239" s="1" t="s">
        <v>9</v>
      </c>
      <c r="D239" s="1" t="s">
        <v>38</v>
      </c>
      <c r="E239" s="2">
        <v>1638</v>
      </c>
      <c r="F239" s="3">
        <v>48</v>
      </c>
    </row>
    <row r="240" spans="2:6" x14ac:dyDescent="0.3">
      <c r="B240" s="1" t="s">
        <v>16</v>
      </c>
      <c r="C240" s="1" t="s">
        <v>30</v>
      </c>
      <c r="D240" s="1" t="s">
        <v>12</v>
      </c>
      <c r="E240" s="2">
        <v>525</v>
      </c>
      <c r="F240" s="3">
        <v>48</v>
      </c>
    </row>
    <row r="241" spans="2:6" x14ac:dyDescent="0.3">
      <c r="B241" s="1" t="s">
        <v>26</v>
      </c>
      <c r="C241" s="1" t="s">
        <v>14</v>
      </c>
      <c r="D241" s="1" t="s">
        <v>28</v>
      </c>
      <c r="E241" s="2">
        <v>189</v>
      </c>
      <c r="F241" s="3">
        <v>48</v>
      </c>
    </row>
    <row r="242" spans="2:6" x14ac:dyDescent="0.3">
      <c r="B242" s="1" t="s">
        <v>25</v>
      </c>
      <c r="C242" s="1" t="s">
        <v>6</v>
      </c>
      <c r="D242" s="1" t="s">
        <v>21</v>
      </c>
      <c r="E242" s="2">
        <v>182</v>
      </c>
      <c r="F242" s="3">
        <v>48</v>
      </c>
    </row>
    <row r="243" spans="2:6" x14ac:dyDescent="0.3">
      <c r="B243" s="1" t="s">
        <v>25</v>
      </c>
      <c r="C243" s="1" t="s">
        <v>20</v>
      </c>
      <c r="D243" s="1" t="s">
        <v>18</v>
      </c>
      <c r="E243" s="2">
        <v>7483</v>
      </c>
      <c r="F243" s="3">
        <v>45</v>
      </c>
    </row>
    <row r="244" spans="2:6" x14ac:dyDescent="0.3">
      <c r="B244" s="1" t="s">
        <v>8</v>
      </c>
      <c r="C244" s="1" t="s">
        <v>6</v>
      </c>
      <c r="D244" s="1" t="s">
        <v>42</v>
      </c>
      <c r="E244" s="2">
        <v>6279</v>
      </c>
      <c r="F244" s="3">
        <v>45</v>
      </c>
    </row>
    <row r="245" spans="2:6" x14ac:dyDescent="0.3">
      <c r="B245" s="1" t="s">
        <v>11</v>
      </c>
      <c r="C245" s="1" t="s">
        <v>6</v>
      </c>
      <c r="D245" s="1" t="s">
        <v>40</v>
      </c>
      <c r="E245" s="2">
        <v>2919</v>
      </c>
      <c r="F245" s="3">
        <v>45</v>
      </c>
    </row>
    <row r="246" spans="2:6" x14ac:dyDescent="0.3">
      <c r="B246" s="1" t="s">
        <v>5</v>
      </c>
      <c r="C246" s="1" t="s">
        <v>20</v>
      </c>
      <c r="D246" s="1" t="s">
        <v>32</v>
      </c>
      <c r="E246" s="2">
        <v>2541</v>
      </c>
      <c r="F246" s="3">
        <v>45</v>
      </c>
    </row>
    <row r="247" spans="2:6" x14ac:dyDescent="0.3">
      <c r="B247" s="1" t="s">
        <v>23</v>
      </c>
      <c r="C247" s="1" t="s">
        <v>14</v>
      </c>
      <c r="D247" s="1" t="s">
        <v>22</v>
      </c>
      <c r="E247" s="2">
        <v>8435</v>
      </c>
      <c r="F247" s="3">
        <v>42</v>
      </c>
    </row>
    <row r="248" spans="2:6" x14ac:dyDescent="0.3">
      <c r="B248" s="1" t="s">
        <v>27</v>
      </c>
      <c r="C248" s="1" t="s">
        <v>30</v>
      </c>
      <c r="D248" s="1" t="s">
        <v>18</v>
      </c>
      <c r="E248" s="2">
        <v>6300</v>
      </c>
      <c r="F248" s="3">
        <v>42</v>
      </c>
    </row>
    <row r="249" spans="2:6" x14ac:dyDescent="0.3">
      <c r="B249" s="1" t="s">
        <v>5</v>
      </c>
      <c r="C249" s="1" t="s">
        <v>17</v>
      </c>
      <c r="D249" s="1" t="s">
        <v>37</v>
      </c>
      <c r="E249" s="2">
        <v>5775</v>
      </c>
      <c r="F249" s="3">
        <v>42</v>
      </c>
    </row>
    <row r="250" spans="2:6" x14ac:dyDescent="0.3">
      <c r="B250" s="1" t="s">
        <v>26</v>
      </c>
      <c r="C250" s="1" t="s">
        <v>6</v>
      </c>
      <c r="D250" s="1" t="s">
        <v>37</v>
      </c>
      <c r="E250" s="2">
        <v>2863</v>
      </c>
      <c r="F250" s="3">
        <v>42</v>
      </c>
    </row>
    <row r="251" spans="2:6" x14ac:dyDescent="0.3">
      <c r="B251" s="1" t="s">
        <v>25</v>
      </c>
      <c r="C251" s="1" t="s">
        <v>14</v>
      </c>
      <c r="D251" s="1" t="s">
        <v>29</v>
      </c>
      <c r="E251" s="2">
        <v>16184</v>
      </c>
      <c r="F251" s="3">
        <v>39</v>
      </c>
    </row>
    <row r="252" spans="2:6" x14ac:dyDescent="0.3">
      <c r="B252" s="1" t="s">
        <v>23</v>
      </c>
      <c r="C252" s="1" t="s">
        <v>30</v>
      </c>
      <c r="D252" s="1" t="s">
        <v>28</v>
      </c>
      <c r="E252" s="2">
        <v>7777</v>
      </c>
      <c r="F252" s="3">
        <v>39</v>
      </c>
    </row>
    <row r="253" spans="2:6" x14ac:dyDescent="0.3">
      <c r="B253" s="1" t="s">
        <v>27</v>
      </c>
      <c r="C253" s="1" t="s">
        <v>14</v>
      </c>
      <c r="D253" s="1" t="s">
        <v>18</v>
      </c>
      <c r="E253" s="2">
        <v>3339</v>
      </c>
      <c r="F253" s="3">
        <v>39</v>
      </c>
    </row>
    <row r="254" spans="2:6" x14ac:dyDescent="0.3">
      <c r="B254" s="1" t="s">
        <v>5</v>
      </c>
      <c r="C254" s="1" t="s">
        <v>20</v>
      </c>
      <c r="D254" s="1" t="s">
        <v>21</v>
      </c>
      <c r="E254" s="2">
        <v>1988</v>
      </c>
      <c r="F254" s="3">
        <v>39</v>
      </c>
    </row>
    <row r="255" spans="2:6" x14ac:dyDescent="0.3">
      <c r="B255" s="1" t="s">
        <v>13</v>
      </c>
      <c r="C255" s="1" t="s">
        <v>30</v>
      </c>
      <c r="D255" s="1" t="s">
        <v>28</v>
      </c>
      <c r="E255" s="2">
        <v>1463</v>
      </c>
      <c r="F255" s="3">
        <v>39</v>
      </c>
    </row>
    <row r="256" spans="2:6" x14ac:dyDescent="0.3">
      <c r="B256" s="1" t="s">
        <v>27</v>
      </c>
      <c r="C256" s="1" t="s">
        <v>14</v>
      </c>
      <c r="D256" s="1" t="s">
        <v>29</v>
      </c>
      <c r="E256" s="2">
        <v>9198</v>
      </c>
      <c r="F256" s="3">
        <v>36</v>
      </c>
    </row>
    <row r="257" spans="2:6" x14ac:dyDescent="0.3">
      <c r="B257" s="1" t="s">
        <v>16</v>
      </c>
      <c r="C257" s="1" t="s">
        <v>20</v>
      </c>
      <c r="D257" s="1" t="s">
        <v>41</v>
      </c>
      <c r="E257" s="2">
        <v>7322</v>
      </c>
      <c r="F257" s="3">
        <v>36</v>
      </c>
    </row>
    <row r="258" spans="2:6" x14ac:dyDescent="0.3">
      <c r="B258" s="1" t="s">
        <v>26</v>
      </c>
      <c r="C258" s="1" t="s">
        <v>17</v>
      </c>
      <c r="D258" s="1" t="s">
        <v>37</v>
      </c>
      <c r="E258" s="2">
        <v>4802</v>
      </c>
      <c r="F258" s="3">
        <v>36</v>
      </c>
    </row>
    <row r="259" spans="2:6" x14ac:dyDescent="0.3">
      <c r="B259" s="1" t="s">
        <v>26</v>
      </c>
      <c r="C259" s="1" t="s">
        <v>17</v>
      </c>
      <c r="D259" s="1" t="s">
        <v>34</v>
      </c>
      <c r="E259" s="2">
        <v>630</v>
      </c>
      <c r="F259" s="3">
        <v>36</v>
      </c>
    </row>
    <row r="260" spans="2:6" x14ac:dyDescent="0.3">
      <c r="B260" s="1" t="s">
        <v>5</v>
      </c>
      <c r="C260" s="1" t="s">
        <v>14</v>
      </c>
      <c r="D260" s="1" t="s">
        <v>12</v>
      </c>
      <c r="E260" s="2">
        <v>217</v>
      </c>
      <c r="F260" s="3">
        <v>36</v>
      </c>
    </row>
    <row r="261" spans="2:6" x14ac:dyDescent="0.3">
      <c r="B261" s="1" t="s">
        <v>35</v>
      </c>
      <c r="C261" s="1" t="s">
        <v>17</v>
      </c>
      <c r="D261" s="1" t="s">
        <v>19</v>
      </c>
      <c r="E261" s="2">
        <v>12950</v>
      </c>
      <c r="F261" s="3">
        <v>30</v>
      </c>
    </row>
    <row r="262" spans="2:6" x14ac:dyDescent="0.3">
      <c r="B262" s="1" t="s">
        <v>8</v>
      </c>
      <c r="C262" s="1" t="s">
        <v>6</v>
      </c>
      <c r="D262" s="1" t="s">
        <v>37</v>
      </c>
      <c r="E262" s="2">
        <v>9709</v>
      </c>
      <c r="F262" s="3">
        <v>30</v>
      </c>
    </row>
    <row r="263" spans="2:6" x14ac:dyDescent="0.3">
      <c r="B263" s="1" t="s">
        <v>5</v>
      </c>
      <c r="C263" s="1" t="s">
        <v>17</v>
      </c>
      <c r="D263" s="1" t="s">
        <v>39</v>
      </c>
      <c r="E263" s="2">
        <v>6370</v>
      </c>
      <c r="F263" s="3">
        <v>30</v>
      </c>
    </row>
    <row r="264" spans="2:6" x14ac:dyDescent="0.3">
      <c r="B264" s="1" t="s">
        <v>5</v>
      </c>
      <c r="C264" s="1" t="s">
        <v>14</v>
      </c>
      <c r="D264" s="1" t="s">
        <v>18</v>
      </c>
      <c r="E264" s="2">
        <v>5439</v>
      </c>
      <c r="F264" s="3">
        <v>30</v>
      </c>
    </row>
    <row r="265" spans="2:6" x14ac:dyDescent="0.3">
      <c r="B265" s="1" t="s">
        <v>35</v>
      </c>
      <c r="C265" s="1" t="s">
        <v>6</v>
      </c>
      <c r="D265" s="1" t="s">
        <v>34</v>
      </c>
      <c r="E265" s="2">
        <v>4683</v>
      </c>
      <c r="F265" s="3">
        <v>30</v>
      </c>
    </row>
    <row r="266" spans="2:6" x14ac:dyDescent="0.3">
      <c r="B266" s="1" t="s">
        <v>16</v>
      </c>
      <c r="C266" s="1" t="s">
        <v>14</v>
      </c>
      <c r="D266" s="1" t="s">
        <v>31</v>
      </c>
      <c r="E266" s="2">
        <v>4319</v>
      </c>
      <c r="F266" s="3">
        <v>30</v>
      </c>
    </row>
    <row r="267" spans="2:6" x14ac:dyDescent="0.3">
      <c r="B267" s="1" t="s">
        <v>8</v>
      </c>
      <c r="C267" s="1" t="s">
        <v>17</v>
      </c>
      <c r="D267" s="1" t="s">
        <v>15</v>
      </c>
      <c r="E267" s="2">
        <v>9660</v>
      </c>
      <c r="F267" s="3">
        <v>27</v>
      </c>
    </row>
    <row r="268" spans="2:6" x14ac:dyDescent="0.3">
      <c r="B268" s="1" t="s">
        <v>11</v>
      </c>
      <c r="C268" s="1" t="s">
        <v>30</v>
      </c>
      <c r="D268" s="1" t="s">
        <v>41</v>
      </c>
      <c r="E268" s="2">
        <v>6832</v>
      </c>
      <c r="F268" s="3">
        <v>27</v>
      </c>
    </row>
    <row r="269" spans="2:6" x14ac:dyDescent="0.3">
      <c r="B269" s="1" t="s">
        <v>16</v>
      </c>
      <c r="C269" s="1" t="s">
        <v>17</v>
      </c>
      <c r="D269" s="1" t="s">
        <v>28</v>
      </c>
      <c r="E269" s="2">
        <v>6048</v>
      </c>
      <c r="F269" s="3">
        <v>27</v>
      </c>
    </row>
    <row r="270" spans="2:6" x14ac:dyDescent="0.3">
      <c r="B270" s="1" t="s">
        <v>35</v>
      </c>
      <c r="C270" s="1" t="s">
        <v>6</v>
      </c>
      <c r="D270" s="1" t="s">
        <v>40</v>
      </c>
      <c r="E270" s="2">
        <v>3059</v>
      </c>
      <c r="F270" s="3">
        <v>27</v>
      </c>
    </row>
    <row r="271" spans="2:6" x14ac:dyDescent="0.3">
      <c r="B271" s="1" t="s">
        <v>23</v>
      </c>
      <c r="C271" s="1" t="s">
        <v>9</v>
      </c>
      <c r="D271" s="1" t="s">
        <v>29</v>
      </c>
      <c r="E271" s="2">
        <v>2135</v>
      </c>
      <c r="F271" s="3">
        <v>27</v>
      </c>
    </row>
    <row r="272" spans="2:6" x14ac:dyDescent="0.3">
      <c r="B272" s="1" t="s">
        <v>8</v>
      </c>
      <c r="C272" s="1" t="s">
        <v>17</v>
      </c>
      <c r="D272" s="1" t="s">
        <v>42</v>
      </c>
      <c r="E272" s="2">
        <v>1561</v>
      </c>
      <c r="F272" s="3">
        <v>27</v>
      </c>
    </row>
    <row r="273" spans="2:6" x14ac:dyDescent="0.3">
      <c r="B273" s="1" t="s">
        <v>35</v>
      </c>
      <c r="C273" s="1" t="s">
        <v>30</v>
      </c>
      <c r="D273" s="1" t="s">
        <v>22</v>
      </c>
      <c r="E273" s="2">
        <v>4053</v>
      </c>
      <c r="F273" s="3">
        <v>24</v>
      </c>
    </row>
    <row r="274" spans="2:6" x14ac:dyDescent="0.3">
      <c r="B274" s="1" t="s">
        <v>23</v>
      </c>
      <c r="C274" s="1" t="s">
        <v>30</v>
      </c>
      <c r="D274" s="1" t="s">
        <v>37</v>
      </c>
      <c r="E274" s="2">
        <v>3829</v>
      </c>
      <c r="F274" s="3">
        <v>24</v>
      </c>
    </row>
    <row r="275" spans="2:6" x14ac:dyDescent="0.3">
      <c r="B275" s="1" t="s">
        <v>26</v>
      </c>
      <c r="C275" s="1" t="s">
        <v>14</v>
      </c>
      <c r="D275" s="1" t="s">
        <v>29</v>
      </c>
      <c r="E275" s="2">
        <v>11417</v>
      </c>
      <c r="F275" s="3">
        <v>21</v>
      </c>
    </row>
    <row r="276" spans="2:6" x14ac:dyDescent="0.3">
      <c r="B276" s="1" t="s">
        <v>25</v>
      </c>
      <c r="C276" s="1" t="s">
        <v>6</v>
      </c>
      <c r="D276" s="1" t="s">
        <v>18</v>
      </c>
      <c r="E276" s="2">
        <v>8813</v>
      </c>
      <c r="F276" s="3">
        <v>21</v>
      </c>
    </row>
    <row r="277" spans="2:6" x14ac:dyDescent="0.3">
      <c r="B277" s="1" t="s">
        <v>5</v>
      </c>
      <c r="C277" s="1" t="s">
        <v>6</v>
      </c>
      <c r="D277" s="1" t="s">
        <v>36</v>
      </c>
      <c r="E277" s="2">
        <v>7693</v>
      </c>
      <c r="F277" s="3">
        <v>21</v>
      </c>
    </row>
    <row r="278" spans="2:6" x14ac:dyDescent="0.3">
      <c r="B278" s="1" t="s">
        <v>25</v>
      </c>
      <c r="C278" s="1" t="s">
        <v>30</v>
      </c>
      <c r="D278" s="1" t="s">
        <v>39</v>
      </c>
      <c r="E278" s="2">
        <v>6986</v>
      </c>
      <c r="F278" s="3">
        <v>21</v>
      </c>
    </row>
    <row r="279" spans="2:6" x14ac:dyDescent="0.3">
      <c r="B279" s="1" t="s">
        <v>25</v>
      </c>
      <c r="C279" s="1" t="s">
        <v>20</v>
      </c>
      <c r="D279" s="1" t="s">
        <v>10</v>
      </c>
      <c r="E279" s="2">
        <v>5075</v>
      </c>
      <c r="F279" s="3">
        <v>21</v>
      </c>
    </row>
    <row r="280" spans="2:6" x14ac:dyDescent="0.3">
      <c r="B280" s="1" t="s">
        <v>23</v>
      </c>
      <c r="C280" s="1" t="s">
        <v>9</v>
      </c>
      <c r="D280" s="1" t="s">
        <v>39</v>
      </c>
      <c r="E280" s="2">
        <v>2478</v>
      </c>
      <c r="F280" s="3">
        <v>21</v>
      </c>
    </row>
    <row r="281" spans="2:6" x14ac:dyDescent="0.3">
      <c r="B281" s="1" t="s">
        <v>13</v>
      </c>
      <c r="C281" s="1" t="s">
        <v>20</v>
      </c>
      <c r="D281" s="1" t="s">
        <v>18</v>
      </c>
      <c r="E281" s="2">
        <v>154</v>
      </c>
      <c r="F281" s="3">
        <v>21</v>
      </c>
    </row>
    <row r="282" spans="2:6" x14ac:dyDescent="0.3">
      <c r="B282" s="1" t="s">
        <v>27</v>
      </c>
      <c r="C282" s="1" t="s">
        <v>30</v>
      </c>
      <c r="D282" s="1" t="s">
        <v>33</v>
      </c>
      <c r="E282" s="2">
        <v>2583</v>
      </c>
      <c r="F282" s="3">
        <v>18</v>
      </c>
    </row>
    <row r="283" spans="2:6" x14ac:dyDescent="0.3">
      <c r="B283" s="1" t="s">
        <v>27</v>
      </c>
      <c r="C283" s="1" t="s">
        <v>14</v>
      </c>
      <c r="D283" s="1" t="s">
        <v>36</v>
      </c>
      <c r="E283" s="2">
        <v>1281</v>
      </c>
      <c r="F283" s="3">
        <v>18</v>
      </c>
    </row>
    <row r="284" spans="2:6" x14ac:dyDescent="0.3">
      <c r="B284" s="1" t="s">
        <v>26</v>
      </c>
      <c r="C284" s="1" t="s">
        <v>6</v>
      </c>
      <c r="D284" s="1" t="s">
        <v>36</v>
      </c>
      <c r="E284" s="2">
        <v>238</v>
      </c>
      <c r="F284" s="3">
        <v>18</v>
      </c>
    </row>
    <row r="285" spans="2:6" x14ac:dyDescent="0.3">
      <c r="B285" s="1" t="s">
        <v>25</v>
      </c>
      <c r="C285" s="1" t="s">
        <v>14</v>
      </c>
      <c r="D285" s="1" t="s">
        <v>34</v>
      </c>
      <c r="E285" s="2">
        <v>6314</v>
      </c>
      <c r="F285" s="3">
        <v>15</v>
      </c>
    </row>
    <row r="286" spans="2:6" x14ac:dyDescent="0.3">
      <c r="B286" s="1" t="s">
        <v>25</v>
      </c>
      <c r="C286" s="1" t="s">
        <v>9</v>
      </c>
      <c r="D286" s="1" t="s">
        <v>15</v>
      </c>
      <c r="E286" s="2">
        <v>2415</v>
      </c>
      <c r="F286" s="3">
        <v>15</v>
      </c>
    </row>
    <row r="287" spans="2:6" x14ac:dyDescent="0.3">
      <c r="B287" s="1" t="s">
        <v>16</v>
      </c>
      <c r="C287" s="1" t="s">
        <v>30</v>
      </c>
      <c r="D287" s="1" t="s">
        <v>37</v>
      </c>
      <c r="E287" s="2">
        <v>1442</v>
      </c>
      <c r="F287" s="3">
        <v>15</v>
      </c>
    </row>
    <row r="288" spans="2:6" x14ac:dyDescent="0.3">
      <c r="B288" s="1" t="s">
        <v>26</v>
      </c>
      <c r="C288" s="1" t="s">
        <v>9</v>
      </c>
      <c r="D288" s="1" t="s">
        <v>36</v>
      </c>
      <c r="E288" s="2">
        <v>553</v>
      </c>
      <c r="F288" s="3">
        <v>15</v>
      </c>
    </row>
    <row r="289" spans="2:6" x14ac:dyDescent="0.3">
      <c r="B289" s="1" t="s">
        <v>5</v>
      </c>
      <c r="C289" s="1" t="s">
        <v>17</v>
      </c>
      <c r="D289" s="1" t="s">
        <v>22</v>
      </c>
      <c r="E289" s="2">
        <v>5817</v>
      </c>
      <c r="F289" s="3">
        <v>12</v>
      </c>
    </row>
    <row r="290" spans="2:6" x14ac:dyDescent="0.3">
      <c r="B290" s="1" t="s">
        <v>25</v>
      </c>
      <c r="C290" s="1" t="s">
        <v>6</v>
      </c>
      <c r="D290" s="1" t="s">
        <v>24</v>
      </c>
      <c r="E290" s="2">
        <v>4991</v>
      </c>
      <c r="F290" s="3">
        <v>12</v>
      </c>
    </row>
    <row r="291" spans="2:6" x14ac:dyDescent="0.3">
      <c r="B291" s="1" t="s">
        <v>16</v>
      </c>
      <c r="C291" s="1" t="s">
        <v>14</v>
      </c>
      <c r="D291" s="1" t="s">
        <v>10</v>
      </c>
      <c r="E291" s="2">
        <v>6118</v>
      </c>
      <c r="F291" s="3">
        <v>9</v>
      </c>
    </row>
    <row r="292" spans="2:6" x14ac:dyDescent="0.3">
      <c r="B292" s="1" t="s">
        <v>35</v>
      </c>
      <c r="C292" s="1" t="s">
        <v>30</v>
      </c>
      <c r="D292" s="1" t="s">
        <v>42</v>
      </c>
      <c r="E292" s="2">
        <v>4991</v>
      </c>
      <c r="F292" s="3">
        <v>9</v>
      </c>
    </row>
    <row r="293" spans="2:6" x14ac:dyDescent="0.3">
      <c r="B293" s="1" t="s">
        <v>13</v>
      </c>
      <c r="C293" s="1" t="s">
        <v>6</v>
      </c>
      <c r="D293" s="1" t="s">
        <v>41</v>
      </c>
      <c r="E293" s="2">
        <v>2933</v>
      </c>
      <c r="F293" s="3">
        <v>9</v>
      </c>
    </row>
    <row r="294" spans="2:6" x14ac:dyDescent="0.3">
      <c r="B294" s="1" t="s">
        <v>25</v>
      </c>
      <c r="C294" s="1" t="s">
        <v>9</v>
      </c>
      <c r="D294" s="1" t="s">
        <v>12</v>
      </c>
      <c r="E294" s="2">
        <v>2744</v>
      </c>
      <c r="F294" s="3">
        <v>9</v>
      </c>
    </row>
    <row r="295" spans="2:6" x14ac:dyDescent="0.3">
      <c r="B295" s="1" t="s">
        <v>11</v>
      </c>
      <c r="C295" s="1" t="s">
        <v>20</v>
      </c>
      <c r="D295" s="1" t="s">
        <v>28</v>
      </c>
      <c r="E295" s="2">
        <v>2408</v>
      </c>
      <c r="F295" s="3">
        <v>9</v>
      </c>
    </row>
    <row r="296" spans="2:6" x14ac:dyDescent="0.3">
      <c r="B296" s="1" t="s">
        <v>16</v>
      </c>
      <c r="C296" s="1" t="s">
        <v>6</v>
      </c>
      <c r="D296" s="1" t="s">
        <v>42</v>
      </c>
      <c r="E296" s="2">
        <v>6818</v>
      </c>
      <c r="F296" s="3">
        <v>6</v>
      </c>
    </row>
    <row r="297" spans="2:6" x14ac:dyDescent="0.3">
      <c r="B297" s="1" t="s">
        <v>35</v>
      </c>
      <c r="C297" s="1" t="s">
        <v>9</v>
      </c>
      <c r="D297" s="1" t="s">
        <v>37</v>
      </c>
      <c r="E297" s="2">
        <v>2562</v>
      </c>
      <c r="F297" s="3">
        <v>6</v>
      </c>
    </row>
    <row r="298" spans="2:6" x14ac:dyDescent="0.3">
      <c r="B298" s="1" t="s">
        <v>16</v>
      </c>
      <c r="C298" s="1" t="s">
        <v>20</v>
      </c>
      <c r="D298" s="1" t="s">
        <v>29</v>
      </c>
      <c r="E298" s="2">
        <v>938</v>
      </c>
      <c r="F298" s="3">
        <v>6</v>
      </c>
    </row>
    <row r="299" spans="2:6" x14ac:dyDescent="0.3">
      <c r="B299" s="1" t="s">
        <v>25</v>
      </c>
      <c r="C299" s="1" t="s">
        <v>14</v>
      </c>
      <c r="D299" s="1" t="s">
        <v>15</v>
      </c>
      <c r="E299" s="2">
        <v>6111</v>
      </c>
      <c r="F299" s="3">
        <v>3</v>
      </c>
    </row>
    <row r="300" spans="2:6" x14ac:dyDescent="0.3">
      <c r="B300" s="1" t="s">
        <v>13</v>
      </c>
      <c r="C300" s="1" t="s">
        <v>20</v>
      </c>
      <c r="D300" s="1" t="s">
        <v>22</v>
      </c>
      <c r="E300" s="2">
        <v>5915</v>
      </c>
      <c r="F300" s="3">
        <v>3</v>
      </c>
    </row>
    <row r="301" spans="2:6" x14ac:dyDescent="0.3">
      <c r="B301" s="1" t="s">
        <v>26</v>
      </c>
      <c r="C301" s="1" t="s">
        <v>20</v>
      </c>
      <c r="D301" s="1" t="s">
        <v>12</v>
      </c>
      <c r="E301" s="2">
        <v>3549</v>
      </c>
      <c r="F301" s="3">
        <v>3</v>
      </c>
    </row>
    <row r="302" spans="2:6" x14ac:dyDescent="0.3">
      <c r="B302" s="1" t="s">
        <v>16</v>
      </c>
      <c r="C302" s="1" t="s">
        <v>17</v>
      </c>
      <c r="D302" s="1" t="s">
        <v>38</v>
      </c>
      <c r="E302" s="2">
        <v>2989</v>
      </c>
      <c r="F302" s="3">
        <v>3</v>
      </c>
    </row>
    <row r="303" spans="2:6" x14ac:dyDescent="0.3">
      <c r="B303" s="1" t="s">
        <v>23</v>
      </c>
      <c r="C303" s="1" t="s">
        <v>6</v>
      </c>
      <c r="D303" s="1" t="s">
        <v>42</v>
      </c>
      <c r="E303" s="2">
        <v>5306</v>
      </c>
      <c r="F303" s="3">
        <v>0</v>
      </c>
    </row>
  </sheetData>
  <mergeCells count="6">
    <mergeCell ref="A1:XFD2"/>
    <mergeCell ref="L7:P7"/>
    <mergeCell ref="L8:P8"/>
    <mergeCell ref="L9:P9"/>
    <mergeCell ref="L10:M10"/>
    <mergeCell ref="Q7:U7"/>
  </mergeCells>
  <conditionalFormatting sqref="T9:T18">
    <cfRule type="top10" dxfId="0" priority="1" rank="10"/>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B09C-FA79-48FF-A5FF-1ECA0DBEDF9E}">
  <dimension ref="A1:K10"/>
  <sheetViews>
    <sheetView workbookViewId="0">
      <selection activeCell="G4" sqref="G4"/>
    </sheetView>
  </sheetViews>
  <sheetFormatPr defaultRowHeight="14.4" x14ac:dyDescent="0.3"/>
  <cols>
    <col min="2" max="2" width="11.5546875" bestFit="1" customWidth="1"/>
    <col min="3" max="3" width="12" bestFit="1" customWidth="1"/>
    <col min="4" max="4" width="9.44140625" bestFit="1" customWidth="1"/>
    <col min="7" max="7" width="34.6640625" customWidth="1"/>
    <col min="10" max="10" width="9.44140625" bestFit="1" customWidth="1"/>
  </cols>
  <sheetData>
    <row r="1" spans="1:11" s="4" customFormat="1" ht="14.4" customHeight="1" x14ac:dyDescent="0.3">
      <c r="A1" s="57" t="s">
        <v>75</v>
      </c>
      <c r="B1" s="57"/>
      <c r="C1" s="57"/>
      <c r="D1" s="57"/>
      <c r="E1" s="57"/>
      <c r="F1" s="57"/>
      <c r="G1" s="57"/>
    </row>
    <row r="2" spans="1:11" s="4" customFormat="1" ht="14.4" customHeight="1" x14ac:dyDescent="0.3">
      <c r="A2" s="57"/>
      <c r="B2" s="57"/>
      <c r="C2" s="57"/>
      <c r="D2" s="57"/>
      <c r="E2" s="57"/>
      <c r="F2" s="57"/>
      <c r="G2" s="57"/>
    </row>
    <row r="3" spans="1:11" x14ac:dyDescent="0.3">
      <c r="A3" s="18"/>
      <c r="B3" s="18"/>
      <c r="C3" s="18"/>
      <c r="D3" s="18"/>
      <c r="E3" s="18"/>
      <c r="F3" s="18"/>
      <c r="G3" s="18"/>
      <c r="H3" s="18"/>
      <c r="I3" s="18"/>
      <c r="J3" s="18"/>
    </row>
    <row r="4" spans="1:11" x14ac:dyDescent="0.3">
      <c r="A4" s="18"/>
      <c r="B4" s="40" t="s">
        <v>74</v>
      </c>
      <c r="C4" s="41" t="s">
        <v>3</v>
      </c>
      <c r="E4" s="41" t="s">
        <v>4</v>
      </c>
      <c r="F4" s="18"/>
      <c r="G4" s="18"/>
      <c r="H4" s="18"/>
      <c r="I4" s="18" t="s">
        <v>74</v>
      </c>
      <c r="J4" s="18" t="s">
        <v>3</v>
      </c>
      <c r="K4" s="18" t="s">
        <v>4</v>
      </c>
    </row>
    <row r="5" spans="1:11" x14ac:dyDescent="0.3">
      <c r="B5" s="1" t="s">
        <v>30</v>
      </c>
      <c r="C5" s="38">
        <f>SUMIFS(Data1[Amount],Data1[Geography],B5)</f>
        <v>252469</v>
      </c>
      <c r="D5" s="38">
        <f>C5</f>
        <v>252469</v>
      </c>
      <c r="E5" s="39">
        <f>SUMIFS(Data1[Units],Data1[Geography],B5)</f>
        <v>8760</v>
      </c>
      <c r="F5" s="5"/>
      <c r="I5" s="1" t="s">
        <v>20</v>
      </c>
      <c r="J5" s="38">
        <f>SUMIFS(Data1[Amount],Data1[Geography],I5)</f>
        <v>168679</v>
      </c>
      <c r="K5" s="39">
        <f>SUMIFS(Data1[Units],Data1[Geography],I5)</f>
        <v>6264</v>
      </c>
    </row>
    <row r="6" spans="1:11" x14ac:dyDescent="0.3">
      <c r="B6" s="1" t="s">
        <v>14</v>
      </c>
      <c r="C6" s="38">
        <f>SUMIFS(Data1[Amount],Data1[Geography],B6)</f>
        <v>237944</v>
      </c>
      <c r="D6" s="38">
        <f t="shared" ref="D6:D10" si="0">C6</f>
        <v>237944</v>
      </c>
      <c r="E6" s="39">
        <f>SUMIFS(Data1[Units],Data1[Geography],B6)</f>
        <v>7302</v>
      </c>
      <c r="I6" s="1" t="s">
        <v>14</v>
      </c>
      <c r="J6" s="38">
        <f>SUMIFS(Data1[Amount],Data1[Geography],I6)</f>
        <v>237944</v>
      </c>
      <c r="K6" s="39">
        <f>SUMIFS(Data1[Units],Data1[Geography],I6)</f>
        <v>7302</v>
      </c>
    </row>
    <row r="7" spans="1:11" x14ac:dyDescent="0.3">
      <c r="B7" s="1" t="s">
        <v>6</v>
      </c>
      <c r="C7" s="38">
        <f>SUMIFS(Data1[Amount],Data1[Geography],B7)</f>
        <v>218813</v>
      </c>
      <c r="D7" s="38">
        <f t="shared" si="0"/>
        <v>218813</v>
      </c>
      <c r="E7" s="39">
        <f>SUMIFS(Data1[Units],Data1[Geography],B7)</f>
        <v>7431</v>
      </c>
      <c r="G7" s="18"/>
      <c r="I7" s="1" t="s">
        <v>30</v>
      </c>
      <c r="J7" s="38">
        <f>SUMIFS(Data1[Amount],Data1[Geography],I7)</f>
        <v>252469</v>
      </c>
      <c r="K7" s="39">
        <f>SUMIFS(Data1[Units],Data1[Geography],I7)</f>
        <v>8760</v>
      </c>
    </row>
    <row r="8" spans="1:11" x14ac:dyDescent="0.3">
      <c r="B8" s="1" t="s">
        <v>9</v>
      </c>
      <c r="C8" s="38">
        <f>SUMIFS(Data1[Amount],Data1[Geography],B8)</f>
        <v>189434</v>
      </c>
      <c r="D8" s="38">
        <f t="shared" si="0"/>
        <v>189434</v>
      </c>
      <c r="E8" s="39">
        <f>SUMIFS(Data1[Units],Data1[Geography],B8)</f>
        <v>10158</v>
      </c>
      <c r="I8" s="1" t="s">
        <v>6</v>
      </c>
      <c r="J8" s="38">
        <f>SUMIFS(Data1[Amount],Data1[Geography],I8)</f>
        <v>218813</v>
      </c>
      <c r="K8" s="39">
        <f>SUMIFS(Data1[Units],Data1[Geography],I8)</f>
        <v>7431</v>
      </c>
    </row>
    <row r="9" spans="1:11" x14ac:dyDescent="0.3">
      <c r="B9" s="1" t="s">
        <v>17</v>
      </c>
      <c r="C9" s="38">
        <f>SUMIFS(Data1[Amount],Data1[Geography],B9)</f>
        <v>173530</v>
      </c>
      <c r="D9" s="38">
        <f t="shared" si="0"/>
        <v>173530</v>
      </c>
      <c r="E9" s="39">
        <f>SUMIFS(Data1[Units],Data1[Geography],B9)</f>
        <v>5745</v>
      </c>
      <c r="I9" s="1" t="s">
        <v>17</v>
      </c>
      <c r="J9" s="38">
        <f>SUMIFS(Data1[Amount],Data1[Geography],I9)</f>
        <v>173530</v>
      </c>
      <c r="K9" s="39">
        <f>SUMIFS(Data1[Units],Data1[Geography],I9)</f>
        <v>5745</v>
      </c>
    </row>
    <row r="10" spans="1:11" x14ac:dyDescent="0.3">
      <c r="B10" s="1" t="s">
        <v>20</v>
      </c>
      <c r="C10" s="38">
        <f>SUMIFS(Data1[Amount],Data1[Geography],B10)</f>
        <v>168679</v>
      </c>
      <c r="D10" s="38">
        <f t="shared" si="0"/>
        <v>168679</v>
      </c>
      <c r="E10" s="39">
        <f>SUMIFS(Data1[Units],Data1[Geography],B10)</f>
        <v>6264</v>
      </c>
      <c r="I10" s="1" t="s">
        <v>9</v>
      </c>
      <c r="J10" s="38">
        <f>SUMIFS(Data1[Amount],Data1[Geography],I10)</f>
        <v>189434</v>
      </c>
      <c r="K10" s="39">
        <f>SUMIFS(Data1[Units],Data1[Geography],I10)</f>
        <v>10158</v>
      </c>
    </row>
  </sheetData>
  <sortState xmlns:xlrd2="http://schemas.microsoft.com/office/spreadsheetml/2017/richdata2" ref="B5:B10">
    <sortCondition ref="B5:B10"/>
  </sortState>
  <mergeCells count="1">
    <mergeCell ref="A1:G2"/>
  </mergeCells>
  <conditionalFormatting sqref="D5:D10">
    <cfRule type="dataBar" priority="1">
      <dataBar showValue="0">
        <cfvo type="min"/>
        <cfvo type="max"/>
        <color rgb="FF638EC6"/>
      </dataBar>
      <extLst>
        <ext xmlns:x14="http://schemas.microsoft.com/office/spreadsheetml/2009/9/main" uri="{B025F937-C7B1-47D3-B67F-A62EFF666E3E}">
          <x14:id>{E0D99178-CCC0-4A3B-B776-24B6F7C1817E}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0D99178-CCC0-4A3B-B776-24B6F7C1817E}">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8A435-D68D-4591-B315-B94FE7442CE6}">
  <dimension ref="A1:H32"/>
  <sheetViews>
    <sheetView zoomScaleNormal="100" workbookViewId="0">
      <selection activeCell="G5" sqref="G5"/>
    </sheetView>
  </sheetViews>
  <sheetFormatPr defaultRowHeight="14.4" x14ac:dyDescent="0.3"/>
  <cols>
    <col min="5" max="5" width="12.5546875" bestFit="1" customWidth="1"/>
    <col min="6" max="7" width="11.77734375" bestFit="1" customWidth="1"/>
    <col min="8" max="8" width="14.44140625" bestFit="1" customWidth="1"/>
  </cols>
  <sheetData>
    <row r="1" spans="1:8" s="59" customFormat="1" x14ac:dyDescent="0.3">
      <c r="A1" s="58" t="s">
        <v>76</v>
      </c>
    </row>
    <row r="2" spans="1:8" s="59" customFormat="1" x14ac:dyDescent="0.3"/>
    <row r="6" spans="1:8" x14ac:dyDescent="0.3">
      <c r="E6" s="29" t="s">
        <v>66</v>
      </c>
      <c r="F6" s="1" t="s">
        <v>65</v>
      </c>
      <c r="G6" s="1" t="s">
        <v>77</v>
      </c>
      <c r="H6" s="1" t="s">
        <v>64</v>
      </c>
    </row>
    <row r="7" spans="1:8" x14ac:dyDescent="0.3">
      <c r="E7" s="42" t="s">
        <v>30</v>
      </c>
      <c r="F7" s="44">
        <v>8760</v>
      </c>
      <c r="G7" s="44">
        <v>252469</v>
      </c>
      <c r="H7" s="43">
        <v>252469</v>
      </c>
    </row>
    <row r="8" spans="1:8" x14ac:dyDescent="0.3">
      <c r="E8" s="42" t="s">
        <v>14</v>
      </c>
      <c r="F8" s="44">
        <v>7302</v>
      </c>
      <c r="G8" s="44">
        <v>237944</v>
      </c>
      <c r="H8" s="43">
        <v>237944</v>
      </c>
    </row>
    <row r="9" spans="1:8" x14ac:dyDescent="0.3">
      <c r="E9" s="42" t="s">
        <v>6</v>
      </c>
      <c r="F9" s="44">
        <v>7431</v>
      </c>
      <c r="G9" s="44">
        <v>218813</v>
      </c>
      <c r="H9" s="43">
        <v>218813</v>
      </c>
    </row>
    <row r="10" spans="1:8" x14ac:dyDescent="0.3">
      <c r="E10" s="42" t="s">
        <v>9</v>
      </c>
      <c r="F10" s="44">
        <v>10158</v>
      </c>
      <c r="G10" s="44">
        <v>189434</v>
      </c>
      <c r="H10" s="43">
        <v>189434</v>
      </c>
    </row>
    <row r="11" spans="1:8" x14ac:dyDescent="0.3">
      <c r="E11" s="42" t="s">
        <v>17</v>
      </c>
      <c r="F11" s="44">
        <v>5745</v>
      </c>
      <c r="G11" s="44">
        <v>173530</v>
      </c>
      <c r="H11" s="43">
        <v>173530</v>
      </c>
    </row>
    <row r="12" spans="1:8" x14ac:dyDescent="0.3">
      <c r="E12" s="42" t="s">
        <v>20</v>
      </c>
      <c r="F12" s="44">
        <v>6264</v>
      </c>
      <c r="G12" s="44">
        <v>168679</v>
      </c>
      <c r="H12" s="43">
        <v>168679</v>
      </c>
    </row>
    <row r="21" spans="5:7" x14ac:dyDescent="0.3">
      <c r="E21" s="29" t="s">
        <v>66</v>
      </c>
      <c r="F21" s="1" t="s">
        <v>64</v>
      </c>
      <c r="G21" s="1" t="s">
        <v>65</v>
      </c>
    </row>
    <row r="22" spans="5:7" x14ac:dyDescent="0.3">
      <c r="E22" s="30" t="s">
        <v>26</v>
      </c>
      <c r="F22" s="28">
        <v>123949</v>
      </c>
      <c r="G22" s="28">
        <v>4110</v>
      </c>
    </row>
    <row r="23" spans="5:7" x14ac:dyDescent="0.3">
      <c r="E23" s="30" t="s">
        <v>8</v>
      </c>
      <c r="F23" s="28">
        <v>98084</v>
      </c>
      <c r="G23" s="28">
        <v>4704</v>
      </c>
    </row>
    <row r="24" spans="5:7" x14ac:dyDescent="0.3">
      <c r="E24" s="30" t="s">
        <v>13</v>
      </c>
      <c r="F24" s="28">
        <v>98210</v>
      </c>
      <c r="G24" s="28">
        <v>3867</v>
      </c>
    </row>
    <row r="25" spans="5:7" x14ac:dyDescent="0.3">
      <c r="E25" s="30" t="s">
        <v>23</v>
      </c>
      <c r="F25" s="28">
        <v>149975</v>
      </c>
      <c r="G25" s="28">
        <v>5295</v>
      </c>
    </row>
    <row r="26" spans="5:7" x14ac:dyDescent="0.3">
      <c r="E26" s="30" t="s">
        <v>16</v>
      </c>
      <c r="F26" s="28">
        <v>130697</v>
      </c>
      <c r="G26" s="28">
        <v>5925</v>
      </c>
    </row>
    <row r="27" spans="5:7" x14ac:dyDescent="0.3">
      <c r="E27" s="30" t="s">
        <v>25</v>
      </c>
      <c r="F27" s="28">
        <v>165725</v>
      </c>
      <c r="G27" s="28">
        <v>3669</v>
      </c>
    </row>
    <row r="28" spans="5:7" x14ac:dyDescent="0.3">
      <c r="E28" s="30" t="s">
        <v>27</v>
      </c>
      <c r="F28" s="28">
        <v>106834</v>
      </c>
      <c r="G28" s="28">
        <v>5007</v>
      </c>
    </row>
    <row r="29" spans="5:7" x14ac:dyDescent="0.3">
      <c r="E29" s="30" t="s">
        <v>11</v>
      </c>
      <c r="F29" s="28">
        <v>132580</v>
      </c>
      <c r="G29" s="28">
        <v>4554</v>
      </c>
    </row>
    <row r="30" spans="5:7" x14ac:dyDescent="0.3">
      <c r="E30" s="30" t="s">
        <v>35</v>
      </c>
      <c r="F30" s="28">
        <v>83216</v>
      </c>
      <c r="G30" s="28">
        <v>3843</v>
      </c>
    </row>
    <row r="31" spans="5:7" x14ac:dyDescent="0.3">
      <c r="E31" s="30" t="s">
        <v>5</v>
      </c>
      <c r="F31" s="28">
        <v>151599</v>
      </c>
      <c r="G31" s="28">
        <v>4686</v>
      </c>
    </row>
    <row r="32" spans="5:7" x14ac:dyDescent="0.3">
      <c r="E32" s="30" t="s">
        <v>67</v>
      </c>
      <c r="F32" s="28">
        <v>1240869</v>
      </c>
      <c r="G32" s="28">
        <v>45660</v>
      </c>
    </row>
  </sheetData>
  <mergeCells count="1">
    <mergeCell ref="A1:XFD2"/>
  </mergeCells>
  <conditionalFormatting pivot="1" sqref="G7:G12">
    <cfRule type="dataBar" priority="1">
      <dataBar showValue="0">
        <cfvo type="min"/>
        <cfvo type="max"/>
        <color theme="5" tint="0.39997558519241921"/>
      </dataBar>
      <extLst>
        <ext xmlns:x14="http://schemas.microsoft.com/office/spreadsheetml/2009/9/main" uri="{B025F937-C7B1-47D3-B67F-A62EFF666E3E}">
          <x14:id>{9CF0FAA1-19E0-4E7E-8641-1A47B5C40DCF}</x14:id>
        </ext>
      </extLst>
    </cfRule>
  </conditionalFormatting>
  <pageMargins left="0.7" right="0.7" top="0.75" bottom="0.75" header="0.3" footer="0.3"/>
  <pageSetup paperSize="9" orientation="landscape" horizontalDpi="4294967293" verticalDpi="0" r:id="rId3"/>
  <drawing r:id="rId4"/>
  <extLst>
    <ext xmlns:x14="http://schemas.microsoft.com/office/spreadsheetml/2009/9/main" uri="{78C0D931-6437-407d-A8EE-F0AAD7539E65}">
      <x14:conditionalFormattings>
        <x14:conditionalFormatting xmlns:xm="http://schemas.microsoft.com/office/excel/2006/main" pivot="1">
          <x14:cfRule type="dataBar" id="{9CF0FAA1-19E0-4E7E-8641-1A47B5C40DCF}">
            <x14:dataBar minLength="0" maxLength="100" gradient="0">
              <x14:cfvo type="autoMin"/>
              <x14:cfvo type="autoMax"/>
              <x14:negativeFillColor rgb="FFFF0000"/>
              <x14:axisColor rgb="FF000000"/>
            </x14:dataBar>
          </x14:cfRule>
          <xm:sqref>G7:G12</xm:sqref>
        </x14:conditionalFormatting>
      </x14:conditionalFormattings>
    </ex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9EED-1CCC-4EA6-AC40-125D10013E4F}">
  <dimension ref="A1:D28"/>
  <sheetViews>
    <sheetView topLeftCell="A2" workbookViewId="0">
      <selection activeCell="F23" sqref="F23"/>
    </sheetView>
  </sheetViews>
  <sheetFormatPr defaultRowHeight="14.4" x14ac:dyDescent="0.3"/>
  <cols>
    <col min="2" max="2" width="20.21875" bestFit="1" customWidth="1"/>
    <col min="3" max="3" width="11.77734375" bestFit="1" customWidth="1"/>
    <col min="4" max="5" width="12.21875" bestFit="1" customWidth="1"/>
  </cols>
  <sheetData>
    <row r="1" spans="1:4" s="60" customFormat="1" ht="25.8" customHeight="1" x14ac:dyDescent="0.3">
      <c r="A1" s="60" t="s">
        <v>78</v>
      </c>
    </row>
    <row r="2" spans="1:4" s="60" customFormat="1" x14ac:dyDescent="0.3"/>
    <row r="5" spans="1:4" x14ac:dyDescent="0.3">
      <c r="B5" s="29" t="s">
        <v>66</v>
      </c>
      <c r="C5" t="s">
        <v>79</v>
      </c>
      <c r="D5" s="46"/>
    </row>
    <row r="6" spans="1:4" x14ac:dyDescent="0.3">
      <c r="B6" s="48" t="s">
        <v>31</v>
      </c>
      <c r="C6" s="45">
        <v>68.985507246376812</v>
      </c>
      <c r="D6" s="45">
        <f>C6</f>
        <v>68.985507246376812</v>
      </c>
    </row>
    <row r="7" spans="1:4" x14ac:dyDescent="0.3">
      <c r="B7" s="48" t="s">
        <v>37</v>
      </c>
      <c r="C7" s="45">
        <v>35.698464912280699</v>
      </c>
      <c r="D7" s="45">
        <f t="shared" ref="D7:D26" si="0">C7</f>
        <v>35.698464912280699</v>
      </c>
    </row>
    <row r="8" spans="1:4" x14ac:dyDescent="0.3">
      <c r="B8" s="48" t="s">
        <v>29</v>
      </c>
      <c r="C8" s="45">
        <v>34.129353233830848</v>
      </c>
      <c r="D8" s="45">
        <f t="shared" si="0"/>
        <v>34.129353233830848</v>
      </c>
    </row>
    <row r="9" spans="1:4" x14ac:dyDescent="0.3">
      <c r="B9" s="48" t="s">
        <v>10</v>
      </c>
      <c r="C9" s="45">
        <v>27.494949494949495</v>
      </c>
      <c r="D9" s="45">
        <f t="shared" si="0"/>
        <v>27.494949494949495</v>
      </c>
    </row>
    <row r="10" spans="1:4" x14ac:dyDescent="0.3">
      <c r="B10" s="48" t="s">
        <v>38</v>
      </c>
      <c r="C10" s="45">
        <v>27.351851851851851</v>
      </c>
      <c r="D10" s="45">
        <f t="shared" si="0"/>
        <v>27.351851851851851</v>
      </c>
    </row>
    <row r="11" spans="1:4" x14ac:dyDescent="0.3">
      <c r="B11" s="48" t="s">
        <v>34</v>
      </c>
      <c r="C11" s="45">
        <v>25.935897435897434</v>
      </c>
      <c r="D11" s="45">
        <f t="shared" si="0"/>
        <v>25.935897435897434</v>
      </c>
    </row>
    <row r="12" spans="1:4" x14ac:dyDescent="0.3">
      <c r="B12" s="48" t="s">
        <v>24</v>
      </c>
      <c r="C12" s="45">
        <v>25.345410628019323</v>
      </c>
      <c r="D12" s="45">
        <f t="shared" si="0"/>
        <v>25.345410628019323</v>
      </c>
    </row>
    <row r="13" spans="1:4" x14ac:dyDescent="0.3">
      <c r="B13" s="48" t="s">
        <v>40</v>
      </c>
      <c r="C13" s="45">
        <v>25.097222222222221</v>
      </c>
      <c r="D13" s="45">
        <f t="shared" si="0"/>
        <v>25.097222222222221</v>
      </c>
    </row>
    <row r="14" spans="1:4" x14ac:dyDescent="0.3">
      <c r="B14" s="48" t="s">
        <v>15</v>
      </c>
      <c r="C14" s="45">
        <v>21.166666666666668</v>
      </c>
      <c r="D14" s="45">
        <f t="shared" si="0"/>
        <v>21.166666666666668</v>
      </c>
    </row>
    <row r="15" spans="1:4" x14ac:dyDescent="0.3">
      <c r="B15" s="48" t="s">
        <v>21</v>
      </c>
      <c r="C15" s="45">
        <v>19.321138211382113</v>
      </c>
      <c r="D15" s="45">
        <f t="shared" si="0"/>
        <v>19.321138211382113</v>
      </c>
    </row>
    <row r="16" spans="1:4" x14ac:dyDescent="0.3">
      <c r="B16" s="48" t="s">
        <v>7</v>
      </c>
      <c r="C16" s="45">
        <v>19.279069767441861</v>
      </c>
      <c r="D16" s="45">
        <f t="shared" si="0"/>
        <v>19.279069767441861</v>
      </c>
    </row>
    <row r="17" spans="2:4" x14ac:dyDescent="0.3">
      <c r="B17" s="48" t="s">
        <v>39</v>
      </c>
      <c r="C17" s="45">
        <v>18.639429312581065</v>
      </c>
      <c r="D17" s="45">
        <f t="shared" si="0"/>
        <v>18.639429312581065</v>
      </c>
    </row>
    <row r="18" spans="2:4" x14ac:dyDescent="0.3">
      <c r="B18" s="48" t="s">
        <v>22</v>
      </c>
      <c r="C18" s="45">
        <v>18.551051051051051</v>
      </c>
      <c r="D18" s="45">
        <f t="shared" si="0"/>
        <v>18.551051051051051</v>
      </c>
    </row>
    <row r="19" spans="2:4" x14ac:dyDescent="0.3">
      <c r="B19" s="48" t="s">
        <v>36</v>
      </c>
      <c r="C19" s="45">
        <v>16.234463276836159</v>
      </c>
      <c r="D19" s="45">
        <f t="shared" si="0"/>
        <v>16.234463276836159</v>
      </c>
    </row>
    <row r="20" spans="2:4" x14ac:dyDescent="0.3">
      <c r="B20" s="48" t="s">
        <v>32</v>
      </c>
      <c r="C20" s="45">
        <v>14.273361227336123</v>
      </c>
      <c r="D20" s="45">
        <f t="shared" si="0"/>
        <v>14.273361227336123</v>
      </c>
    </row>
    <row r="21" spans="2:4" x14ac:dyDescent="0.3">
      <c r="B21" s="48" t="s">
        <v>19</v>
      </c>
      <c r="C21" s="45">
        <v>11.626157407407407</v>
      </c>
      <c r="D21" s="45">
        <f t="shared" si="0"/>
        <v>11.626157407407407</v>
      </c>
    </row>
    <row r="22" spans="2:4" x14ac:dyDescent="0.3">
      <c r="B22" s="48" t="s">
        <v>18</v>
      </c>
      <c r="C22" s="45">
        <v>10.52991452991453</v>
      </c>
      <c r="D22" s="45">
        <f t="shared" si="0"/>
        <v>10.52991452991453</v>
      </c>
    </row>
    <row r="23" spans="2:4" x14ac:dyDescent="0.3">
      <c r="B23" s="48" t="s">
        <v>12</v>
      </c>
      <c r="C23" s="45">
        <v>8.9695340501792113</v>
      </c>
      <c r="D23" s="45">
        <f t="shared" si="0"/>
        <v>8.9695340501792113</v>
      </c>
    </row>
    <row r="24" spans="2:4" x14ac:dyDescent="0.3">
      <c r="B24" s="48" t="s">
        <v>33</v>
      </c>
      <c r="C24" s="45">
        <v>6.9408212560386477</v>
      </c>
      <c r="D24" s="45">
        <f t="shared" si="0"/>
        <v>6.9408212560386477</v>
      </c>
    </row>
    <row r="25" spans="2:4" x14ac:dyDescent="0.3">
      <c r="B25" s="48" t="s">
        <v>28</v>
      </c>
      <c r="C25" s="45">
        <v>5.2442244224422438</v>
      </c>
      <c r="D25" s="45">
        <f t="shared" si="0"/>
        <v>5.2442244224422438</v>
      </c>
    </row>
    <row r="26" spans="2:4" x14ac:dyDescent="0.3">
      <c r="B26" s="48" t="s">
        <v>41</v>
      </c>
      <c r="C26" s="45">
        <v>2.486842105263158</v>
      </c>
      <c r="D26" s="45">
        <f t="shared" si="0"/>
        <v>2.486842105263158</v>
      </c>
    </row>
    <row r="27" spans="2:4" x14ac:dyDescent="0.3">
      <c r="B27" s="48" t="s">
        <v>42</v>
      </c>
      <c r="C27" s="45">
        <v>0.61635220125786161</v>
      </c>
      <c r="D27" s="45"/>
    </row>
    <row r="28" spans="2:4" x14ac:dyDescent="0.3">
      <c r="B28" s="48" t="s">
        <v>67</v>
      </c>
      <c r="C28" s="45">
        <v>18.648749753888559</v>
      </c>
    </row>
  </sheetData>
  <mergeCells count="1">
    <mergeCell ref="A1:XFD2"/>
  </mergeCells>
  <conditionalFormatting sqref="D6:D27">
    <cfRule type="dataBar" priority="1">
      <dataBar showValue="0">
        <cfvo type="min"/>
        <cfvo type="max"/>
        <color theme="3" tint="0.79998168889431442"/>
      </dataBar>
      <extLst>
        <ext xmlns:x14="http://schemas.microsoft.com/office/spreadsheetml/2009/9/main" uri="{B025F937-C7B1-47D3-B67F-A62EFF666E3E}">
          <x14:id>{E3CB52A7-D21E-42D2-820D-25D3DB5C7FC6}</x14:id>
        </ext>
      </extLst>
    </cfRule>
    <cfRule type="dataBar" priority="2">
      <dataBar>
        <cfvo type="min"/>
        <cfvo type="max"/>
        <color rgb="FFFFB628"/>
      </dataBar>
      <extLst>
        <ext xmlns:x14="http://schemas.microsoft.com/office/spreadsheetml/2009/9/main" uri="{B025F937-C7B1-47D3-B67F-A62EFF666E3E}">
          <x14:id>{AE6C3FB2-7DE2-4215-8B39-33489AC93543}</x14:id>
        </ext>
      </extLst>
    </cfRule>
  </conditionalFormatting>
  <pageMargins left="0.7" right="0.7" top="0.75" bottom="0.75" header="0.3" footer="0.3"/>
  <pageSetup paperSize="9" orientation="portrait" horizontalDpi="4294967293" verticalDpi="0" r:id="rId2"/>
  <drawing r:id="rId3"/>
  <extLst>
    <ext xmlns:x14="http://schemas.microsoft.com/office/spreadsheetml/2009/9/main" uri="{78C0D931-6437-407d-A8EE-F0AAD7539E65}">
      <x14:conditionalFormattings>
        <x14:conditionalFormatting xmlns:xm="http://schemas.microsoft.com/office/excel/2006/main">
          <x14:cfRule type="dataBar" id="{E3CB52A7-D21E-42D2-820D-25D3DB5C7FC6}">
            <x14:dataBar minLength="0" maxLength="100" gradient="0">
              <x14:cfvo type="autoMin"/>
              <x14:cfvo type="autoMax"/>
              <x14:negativeFillColor rgb="FFFF0000"/>
              <x14:axisColor rgb="FF000000"/>
            </x14:dataBar>
          </x14:cfRule>
          <x14:cfRule type="dataBar" id="{AE6C3FB2-7DE2-4215-8B39-33489AC93543}">
            <x14:dataBar minLength="0" maxLength="100" border="1" negativeBarBorderColorSameAsPositive="0">
              <x14:cfvo type="autoMin"/>
              <x14:cfvo type="autoMax"/>
              <x14:borderColor rgb="FFFFB628"/>
              <x14:negativeFillColor rgb="FFFF0000"/>
              <x14:negativeBorderColor rgb="FFFF0000"/>
              <x14:axisColor rgb="FF000000"/>
            </x14:dataBar>
          </x14:cfRule>
          <xm:sqref>D6:D27</xm:sqref>
        </x14:conditionalFormatting>
      </x14:conditionalFormattings>
    </ex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006F0-0AAC-4EDE-8944-3A000EE77F43}">
  <dimension ref="A1:F305"/>
  <sheetViews>
    <sheetView zoomScaleNormal="100" workbookViewId="0">
      <selection activeCell="G29" sqref="G29"/>
    </sheetView>
  </sheetViews>
  <sheetFormatPr defaultRowHeight="14.4" x14ac:dyDescent="0.3"/>
  <cols>
    <col min="1" max="1" width="15.109375" style="47" bestFit="1" customWidth="1"/>
    <col min="2" max="2" width="12.44140625" style="47" bestFit="1" customWidth="1"/>
    <col min="3" max="3" width="20.21875" style="47" bestFit="1" customWidth="1"/>
    <col min="4" max="4" width="8" bestFit="1" customWidth="1"/>
    <col min="5" max="5" width="5.33203125" bestFit="1" customWidth="1"/>
  </cols>
  <sheetData>
    <row r="1" spans="1:6" s="61" customFormat="1" x14ac:dyDescent="0.3">
      <c r="A1" s="61" t="s">
        <v>80</v>
      </c>
    </row>
    <row r="2" spans="1:6" s="61" customFormat="1" x14ac:dyDescent="0.3"/>
    <row r="3" spans="1:6" x14ac:dyDescent="0.3">
      <c r="A3"/>
      <c r="B3"/>
      <c r="C3"/>
    </row>
    <row r="4" spans="1:6" x14ac:dyDescent="0.3">
      <c r="A4"/>
      <c r="B4"/>
      <c r="C4"/>
    </row>
    <row r="5" spans="1:6" x14ac:dyDescent="0.3">
      <c r="A5" s="16" t="s">
        <v>0</v>
      </c>
      <c r="B5" s="16" t="s">
        <v>1</v>
      </c>
      <c r="C5" s="16" t="s">
        <v>2</v>
      </c>
      <c r="D5" s="17" t="s">
        <v>3</v>
      </c>
      <c r="E5" s="17" t="s">
        <v>4</v>
      </c>
      <c r="F5" s="6"/>
    </row>
    <row r="6" spans="1:6" x14ac:dyDescent="0.3">
      <c r="A6" s="1" t="s">
        <v>5</v>
      </c>
      <c r="B6" s="1" t="s">
        <v>6</v>
      </c>
      <c r="C6" s="1" t="s">
        <v>7</v>
      </c>
      <c r="D6" s="2">
        <v>1624</v>
      </c>
      <c r="E6" s="3">
        <v>114</v>
      </c>
    </row>
    <row r="7" spans="1:6" x14ac:dyDescent="0.3">
      <c r="A7" s="1" t="s">
        <v>8</v>
      </c>
      <c r="B7" s="1" t="s">
        <v>9</v>
      </c>
      <c r="C7" s="1" t="s">
        <v>10</v>
      </c>
      <c r="D7" s="2">
        <v>6706</v>
      </c>
      <c r="E7" s="3">
        <v>459</v>
      </c>
    </row>
    <row r="8" spans="1:6" x14ac:dyDescent="0.3">
      <c r="A8" s="1" t="s">
        <v>11</v>
      </c>
      <c r="B8" s="1" t="s">
        <v>9</v>
      </c>
      <c r="C8" s="1" t="s">
        <v>12</v>
      </c>
      <c r="D8" s="2">
        <v>959</v>
      </c>
      <c r="E8" s="3">
        <v>147</v>
      </c>
    </row>
    <row r="9" spans="1:6" x14ac:dyDescent="0.3">
      <c r="A9" s="1" t="s">
        <v>13</v>
      </c>
      <c r="B9" s="1" t="s">
        <v>14</v>
      </c>
      <c r="C9" s="1" t="s">
        <v>15</v>
      </c>
      <c r="D9" s="2">
        <v>9632</v>
      </c>
      <c r="E9" s="3">
        <v>288</v>
      </c>
    </row>
    <row r="10" spans="1:6" x14ac:dyDescent="0.3">
      <c r="A10" s="1" t="s">
        <v>16</v>
      </c>
      <c r="B10" s="1" t="s">
        <v>17</v>
      </c>
      <c r="C10" s="1" t="s">
        <v>18</v>
      </c>
      <c r="D10" s="2">
        <v>2100</v>
      </c>
      <c r="E10" s="3">
        <v>414</v>
      </c>
    </row>
    <row r="11" spans="1:6" x14ac:dyDescent="0.3">
      <c r="A11" s="1" t="s">
        <v>5</v>
      </c>
      <c r="B11" s="1" t="s">
        <v>9</v>
      </c>
      <c r="C11" s="1" t="s">
        <v>19</v>
      </c>
      <c r="D11" s="2">
        <v>8869</v>
      </c>
      <c r="E11" s="3">
        <v>432</v>
      </c>
    </row>
    <row r="12" spans="1:6" x14ac:dyDescent="0.3">
      <c r="A12" s="1" t="s">
        <v>16</v>
      </c>
      <c r="B12" s="1" t="s">
        <v>20</v>
      </c>
      <c r="C12" s="1" t="s">
        <v>21</v>
      </c>
      <c r="D12" s="2">
        <v>2681</v>
      </c>
      <c r="E12" s="3">
        <v>54</v>
      </c>
    </row>
    <row r="13" spans="1:6" x14ac:dyDescent="0.3">
      <c r="A13" s="1" t="s">
        <v>8</v>
      </c>
      <c r="B13" s="1" t="s">
        <v>9</v>
      </c>
      <c r="C13" s="1" t="s">
        <v>22</v>
      </c>
      <c r="D13" s="2">
        <v>5012</v>
      </c>
      <c r="E13" s="3">
        <v>210</v>
      </c>
    </row>
    <row r="14" spans="1:6" x14ac:dyDescent="0.3">
      <c r="A14" s="1" t="s">
        <v>23</v>
      </c>
      <c r="B14" s="1" t="s">
        <v>20</v>
      </c>
      <c r="C14" s="1" t="s">
        <v>24</v>
      </c>
      <c r="D14" s="2">
        <v>1281</v>
      </c>
      <c r="E14" s="3">
        <v>75</v>
      </c>
    </row>
    <row r="15" spans="1:6" x14ac:dyDescent="0.3">
      <c r="A15" s="1" t="s">
        <v>25</v>
      </c>
      <c r="B15" s="1" t="s">
        <v>6</v>
      </c>
      <c r="C15" s="1" t="s">
        <v>24</v>
      </c>
      <c r="D15" s="2">
        <v>4991</v>
      </c>
      <c r="E15" s="3">
        <v>12</v>
      </c>
    </row>
    <row r="16" spans="1:6" x14ac:dyDescent="0.3">
      <c r="A16" s="1" t="s">
        <v>26</v>
      </c>
      <c r="B16" s="1" t="s">
        <v>17</v>
      </c>
      <c r="C16" s="1" t="s">
        <v>18</v>
      </c>
      <c r="D16" s="2">
        <v>1785</v>
      </c>
      <c r="E16" s="3">
        <v>462</v>
      </c>
    </row>
    <row r="17" spans="1:5" x14ac:dyDescent="0.3">
      <c r="A17" s="1" t="s">
        <v>27</v>
      </c>
      <c r="B17" s="1" t="s">
        <v>6</v>
      </c>
      <c r="C17" s="1" t="s">
        <v>28</v>
      </c>
      <c r="D17" s="2">
        <v>3983</v>
      </c>
      <c r="E17" s="3">
        <v>144</v>
      </c>
    </row>
    <row r="18" spans="1:5" x14ac:dyDescent="0.3">
      <c r="A18" s="1" t="s">
        <v>11</v>
      </c>
      <c r="B18" s="1" t="s">
        <v>20</v>
      </c>
      <c r="C18" s="1" t="s">
        <v>29</v>
      </c>
      <c r="D18" s="2">
        <v>2646</v>
      </c>
      <c r="E18" s="3">
        <v>120</v>
      </c>
    </row>
    <row r="19" spans="1:5" x14ac:dyDescent="0.3">
      <c r="A19" s="1" t="s">
        <v>26</v>
      </c>
      <c r="B19" s="1" t="s">
        <v>30</v>
      </c>
      <c r="C19" s="1" t="s">
        <v>31</v>
      </c>
      <c r="D19" s="2">
        <v>252</v>
      </c>
      <c r="E19" s="3">
        <v>54</v>
      </c>
    </row>
    <row r="20" spans="1:5" x14ac:dyDescent="0.3">
      <c r="A20" s="1" t="s">
        <v>27</v>
      </c>
      <c r="B20" s="1" t="s">
        <v>9</v>
      </c>
      <c r="C20" s="1" t="s">
        <v>18</v>
      </c>
      <c r="D20" s="2">
        <v>2464</v>
      </c>
      <c r="E20" s="3">
        <v>234</v>
      </c>
    </row>
    <row r="21" spans="1:5" x14ac:dyDescent="0.3">
      <c r="A21" s="1" t="s">
        <v>27</v>
      </c>
      <c r="B21" s="1" t="s">
        <v>9</v>
      </c>
      <c r="C21" s="1" t="s">
        <v>32</v>
      </c>
      <c r="D21" s="2">
        <v>2114</v>
      </c>
      <c r="E21" s="3">
        <v>66</v>
      </c>
    </row>
    <row r="22" spans="1:5" x14ac:dyDescent="0.3">
      <c r="A22" s="1" t="s">
        <v>16</v>
      </c>
      <c r="B22" s="1" t="s">
        <v>6</v>
      </c>
      <c r="C22" s="1" t="s">
        <v>21</v>
      </c>
      <c r="D22" s="2">
        <v>7693</v>
      </c>
      <c r="E22" s="3">
        <v>87</v>
      </c>
    </row>
    <row r="23" spans="1:5" x14ac:dyDescent="0.3">
      <c r="A23" s="1" t="s">
        <v>25</v>
      </c>
      <c r="B23" s="1" t="s">
        <v>30</v>
      </c>
      <c r="C23" s="1" t="s">
        <v>33</v>
      </c>
      <c r="D23" s="2">
        <v>15610</v>
      </c>
      <c r="E23" s="3">
        <v>339</v>
      </c>
    </row>
    <row r="24" spans="1:5" x14ac:dyDescent="0.3">
      <c r="A24" s="1" t="s">
        <v>13</v>
      </c>
      <c r="B24" s="1" t="s">
        <v>30</v>
      </c>
      <c r="C24" s="1" t="s">
        <v>22</v>
      </c>
      <c r="D24" s="2">
        <v>336</v>
      </c>
      <c r="E24" s="3">
        <v>144</v>
      </c>
    </row>
    <row r="25" spans="1:5" x14ac:dyDescent="0.3">
      <c r="A25" s="1" t="s">
        <v>26</v>
      </c>
      <c r="B25" s="1" t="s">
        <v>17</v>
      </c>
      <c r="C25" s="1" t="s">
        <v>33</v>
      </c>
      <c r="D25" s="2">
        <v>9443</v>
      </c>
      <c r="E25" s="3">
        <v>162</v>
      </c>
    </row>
    <row r="26" spans="1:5" x14ac:dyDescent="0.3">
      <c r="A26" s="1" t="s">
        <v>11</v>
      </c>
      <c r="B26" s="1" t="s">
        <v>30</v>
      </c>
      <c r="C26" s="1" t="s">
        <v>34</v>
      </c>
      <c r="D26" s="2">
        <v>8155</v>
      </c>
      <c r="E26" s="3">
        <v>90</v>
      </c>
    </row>
    <row r="27" spans="1:5" x14ac:dyDescent="0.3">
      <c r="A27" s="1" t="s">
        <v>8</v>
      </c>
      <c r="B27" s="1" t="s">
        <v>20</v>
      </c>
      <c r="C27" s="1" t="s">
        <v>34</v>
      </c>
      <c r="D27" s="2">
        <v>1701</v>
      </c>
      <c r="E27" s="3">
        <v>234</v>
      </c>
    </row>
    <row r="28" spans="1:5" x14ac:dyDescent="0.3">
      <c r="A28" s="1" t="s">
        <v>35</v>
      </c>
      <c r="B28" s="1" t="s">
        <v>20</v>
      </c>
      <c r="C28" s="1" t="s">
        <v>22</v>
      </c>
      <c r="D28" s="2">
        <v>2205</v>
      </c>
      <c r="E28" s="3">
        <v>141</v>
      </c>
    </row>
    <row r="29" spans="1:5" x14ac:dyDescent="0.3">
      <c r="A29" s="1" t="s">
        <v>8</v>
      </c>
      <c r="B29" s="1" t="s">
        <v>6</v>
      </c>
      <c r="C29" s="1" t="s">
        <v>36</v>
      </c>
      <c r="D29" s="2">
        <v>1771</v>
      </c>
      <c r="E29" s="3">
        <v>204</v>
      </c>
    </row>
    <row r="30" spans="1:5" x14ac:dyDescent="0.3">
      <c r="A30" s="1" t="s">
        <v>13</v>
      </c>
      <c r="B30" s="1" t="s">
        <v>9</v>
      </c>
      <c r="C30" s="1" t="s">
        <v>37</v>
      </c>
      <c r="D30" s="2">
        <v>2114</v>
      </c>
      <c r="E30" s="3">
        <v>186</v>
      </c>
    </row>
    <row r="31" spans="1:5" x14ac:dyDescent="0.3">
      <c r="A31" s="1" t="s">
        <v>13</v>
      </c>
      <c r="B31" s="1" t="s">
        <v>14</v>
      </c>
      <c r="C31" s="1" t="s">
        <v>31</v>
      </c>
      <c r="D31" s="2">
        <v>10311</v>
      </c>
      <c r="E31" s="3">
        <v>231</v>
      </c>
    </row>
    <row r="32" spans="1:5" x14ac:dyDescent="0.3">
      <c r="A32" s="1" t="s">
        <v>27</v>
      </c>
      <c r="B32" s="1" t="s">
        <v>17</v>
      </c>
      <c r="C32" s="1" t="s">
        <v>29</v>
      </c>
      <c r="D32" s="2">
        <v>21</v>
      </c>
      <c r="E32" s="3">
        <v>168</v>
      </c>
    </row>
    <row r="33" spans="1:5" x14ac:dyDescent="0.3">
      <c r="A33" s="1" t="s">
        <v>35</v>
      </c>
      <c r="B33" s="1" t="s">
        <v>9</v>
      </c>
      <c r="C33" s="1" t="s">
        <v>33</v>
      </c>
      <c r="D33" s="2">
        <v>1974</v>
      </c>
      <c r="E33" s="3">
        <v>195</v>
      </c>
    </row>
    <row r="34" spans="1:5" x14ac:dyDescent="0.3">
      <c r="A34" s="1" t="s">
        <v>25</v>
      </c>
      <c r="B34" s="1" t="s">
        <v>14</v>
      </c>
      <c r="C34" s="1" t="s">
        <v>34</v>
      </c>
      <c r="D34" s="2">
        <v>6314</v>
      </c>
      <c r="E34" s="3">
        <v>15</v>
      </c>
    </row>
    <row r="35" spans="1:5" x14ac:dyDescent="0.3">
      <c r="A35" s="1" t="s">
        <v>35</v>
      </c>
      <c r="B35" s="1" t="s">
        <v>6</v>
      </c>
      <c r="C35" s="1" t="s">
        <v>34</v>
      </c>
      <c r="D35" s="2">
        <v>4683</v>
      </c>
      <c r="E35" s="3">
        <v>30</v>
      </c>
    </row>
    <row r="36" spans="1:5" x14ac:dyDescent="0.3">
      <c r="A36" s="1" t="s">
        <v>13</v>
      </c>
      <c r="B36" s="1" t="s">
        <v>6</v>
      </c>
      <c r="C36" s="1" t="s">
        <v>38</v>
      </c>
      <c r="D36" s="2">
        <v>6398</v>
      </c>
      <c r="E36" s="3">
        <v>102</v>
      </c>
    </row>
    <row r="37" spans="1:5" x14ac:dyDescent="0.3">
      <c r="A37" s="1" t="s">
        <v>26</v>
      </c>
      <c r="B37" s="1" t="s">
        <v>9</v>
      </c>
      <c r="C37" s="1" t="s">
        <v>36</v>
      </c>
      <c r="D37" s="2">
        <v>553</v>
      </c>
      <c r="E37" s="3">
        <v>15</v>
      </c>
    </row>
    <row r="38" spans="1:5" x14ac:dyDescent="0.3">
      <c r="A38" s="1" t="s">
        <v>8</v>
      </c>
      <c r="B38" s="1" t="s">
        <v>17</v>
      </c>
      <c r="C38" s="1" t="s">
        <v>7</v>
      </c>
      <c r="D38" s="2">
        <v>7021</v>
      </c>
      <c r="E38" s="3">
        <v>183</v>
      </c>
    </row>
    <row r="39" spans="1:5" x14ac:dyDescent="0.3">
      <c r="A39" s="1" t="s">
        <v>5</v>
      </c>
      <c r="B39" s="1" t="s">
        <v>17</v>
      </c>
      <c r="C39" s="1" t="s">
        <v>22</v>
      </c>
      <c r="D39" s="2">
        <v>5817</v>
      </c>
      <c r="E39" s="3">
        <v>12</v>
      </c>
    </row>
    <row r="40" spans="1:5" x14ac:dyDescent="0.3">
      <c r="A40" s="1" t="s">
        <v>13</v>
      </c>
      <c r="B40" s="1" t="s">
        <v>17</v>
      </c>
      <c r="C40" s="1" t="s">
        <v>24</v>
      </c>
      <c r="D40" s="2">
        <v>3976</v>
      </c>
      <c r="E40" s="3">
        <v>72</v>
      </c>
    </row>
    <row r="41" spans="1:5" x14ac:dyDescent="0.3">
      <c r="A41" s="1" t="s">
        <v>16</v>
      </c>
      <c r="B41" s="1" t="s">
        <v>20</v>
      </c>
      <c r="C41" s="1" t="s">
        <v>39</v>
      </c>
      <c r="D41" s="2">
        <v>1134</v>
      </c>
      <c r="E41" s="3">
        <v>282</v>
      </c>
    </row>
    <row r="42" spans="1:5" x14ac:dyDescent="0.3">
      <c r="A42" s="1" t="s">
        <v>26</v>
      </c>
      <c r="B42" s="1" t="s">
        <v>17</v>
      </c>
      <c r="C42" s="1" t="s">
        <v>40</v>
      </c>
      <c r="D42" s="2">
        <v>6027</v>
      </c>
      <c r="E42" s="3">
        <v>144</v>
      </c>
    </row>
    <row r="43" spans="1:5" x14ac:dyDescent="0.3">
      <c r="A43" s="1" t="s">
        <v>16</v>
      </c>
      <c r="B43" s="1" t="s">
        <v>6</v>
      </c>
      <c r="C43" s="1" t="s">
        <v>29</v>
      </c>
      <c r="D43" s="2">
        <v>1904</v>
      </c>
      <c r="E43" s="3">
        <v>405</v>
      </c>
    </row>
    <row r="44" spans="1:5" x14ac:dyDescent="0.3">
      <c r="A44" s="1" t="s">
        <v>23</v>
      </c>
      <c r="B44" s="1" t="s">
        <v>30</v>
      </c>
      <c r="C44" s="1" t="s">
        <v>10</v>
      </c>
      <c r="D44" s="2">
        <v>3262</v>
      </c>
      <c r="E44" s="3">
        <v>75</v>
      </c>
    </row>
    <row r="45" spans="1:5" x14ac:dyDescent="0.3">
      <c r="A45" s="1" t="s">
        <v>5</v>
      </c>
      <c r="B45" s="1" t="s">
        <v>30</v>
      </c>
      <c r="C45" s="1" t="s">
        <v>39</v>
      </c>
      <c r="D45" s="2">
        <v>2289</v>
      </c>
      <c r="E45" s="3">
        <v>135</v>
      </c>
    </row>
    <row r="46" spans="1:5" x14ac:dyDescent="0.3">
      <c r="A46" s="1" t="s">
        <v>25</v>
      </c>
      <c r="B46" s="1" t="s">
        <v>30</v>
      </c>
      <c r="C46" s="1" t="s">
        <v>39</v>
      </c>
      <c r="D46" s="2">
        <v>6986</v>
      </c>
      <c r="E46" s="3">
        <v>21</v>
      </c>
    </row>
    <row r="47" spans="1:5" x14ac:dyDescent="0.3">
      <c r="A47" s="1" t="s">
        <v>26</v>
      </c>
      <c r="B47" s="1" t="s">
        <v>20</v>
      </c>
      <c r="C47" s="1" t="s">
        <v>34</v>
      </c>
      <c r="D47" s="2">
        <v>4417</v>
      </c>
      <c r="E47" s="3">
        <v>153</v>
      </c>
    </row>
    <row r="48" spans="1:5" x14ac:dyDescent="0.3">
      <c r="A48" s="1" t="s">
        <v>16</v>
      </c>
      <c r="B48" s="1" t="s">
        <v>30</v>
      </c>
      <c r="C48" s="1" t="s">
        <v>37</v>
      </c>
      <c r="D48" s="2">
        <v>1442</v>
      </c>
      <c r="E48" s="3">
        <v>15</v>
      </c>
    </row>
    <row r="49" spans="1:5" x14ac:dyDescent="0.3">
      <c r="A49" s="1" t="s">
        <v>27</v>
      </c>
      <c r="B49" s="1" t="s">
        <v>9</v>
      </c>
      <c r="C49" s="1" t="s">
        <v>24</v>
      </c>
      <c r="D49" s="2">
        <v>2415</v>
      </c>
      <c r="E49" s="3">
        <v>255</v>
      </c>
    </row>
    <row r="50" spans="1:5" x14ac:dyDescent="0.3">
      <c r="A50" s="1" t="s">
        <v>26</v>
      </c>
      <c r="B50" s="1" t="s">
        <v>6</v>
      </c>
      <c r="C50" s="1" t="s">
        <v>36</v>
      </c>
      <c r="D50" s="2">
        <v>238</v>
      </c>
      <c r="E50" s="3">
        <v>18</v>
      </c>
    </row>
    <row r="51" spans="1:5" x14ac:dyDescent="0.3">
      <c r="A51" s="1" t="s">
        <v>16</v>
      </c>
      <c r="B51" s="1" t="s">
        <v>6</v>
      </c>
      <c r="C51" s="1" t="s">
        <v>34</v>
      </c>
      <c r="D51" s="2">
        <v>4949</v>
      </c>
      <c r="E51" s="3">
        <v>189</v>
      </c>
    </row>
    <row r="52" spans="1:5" x14ac:dyDescent="0.3">
      <c r="A52" s="1" t="s">
        <v>25</v>
      </c>
      <c r="B52" s="1" t="s">
        <v>20</v>
      </c>
      <c r="C52" s="1" t="s">
        <v>10</v>
      </c>
      <c r="D52" s="2">
        <v>5075</v>
      </c>
      <c r="E52" s="3">
        <v>21</v>
      </c>
    </row>
    <row r="53" spans="1:5" x14ac:dyDescent="0.3">
      <c r="A53" s="1" t="s">
        <v>27</v>
      </c>
      <c r="B53" s="1" t="s">
        <v>14</v>
      </c>
      <c r="C53" s="1" t="s">
        <v>29</v>
      </c>
      <c r="D53" s="2">
        <v>9198</v>
      </c>
      <c r="E53" s="3">
        <v>36</v>
      </c>
    </row>
    <row r="54" spans="1:5" x14ac:dyDescent="0.3">
      <c r="A54" s="1" t="s">
        <v>16</v>
      </c>
      <c r="B54" s="1" t="s">
        <v>30</v>
      </c>
      <c r="C54" s="1" t="s">
        <v>32</v>
      </c>
      <c r="D54" s="2">
        <v>3339</v>
      </c>
      <c r="E54" s="3">
        <v>75</v>
      </c>
    </row>
    <row r="55" spans="1:5" x14ac:dyDescent="0.3">
      <c r="A55" s="1" t="s">
        <v>5</v>
      </c>
      <c r="B55" s="1" t="s">
        <v>30</v>
      </c>
      <c r="C55" s="1" t="s">
        <v>28</v>
      </c>
      <c r="D55" s="2">
        <v>5019</v>
      </c>
      <c r="E55" s="3">
        <v>156</v>
      </c>
    </row>
    <row r="56" spans="1:5" x14ac:dyDescent="0.3">
      <c r="A56" s="1" t="s">
        <v>25</v>
      </c>
      <c r="B56" s="1" t="s">
        <v>14</v>
      </c>
      <c r="C56" s="1" t="s">
        <v>29</v>
      </c>
      <c r="D56" s="2">
        <v>16184</v>
      </c>
      <c r="E56" s="3">
        <v>39</v>
      </c>
    </row>
    <row r="57" spans="1:5" x14ac:dyDescent="0.3">
      <c r="A57" s="1" t="s">
        <v>16</v>
      </c>
      <c r="B57" s="1" t="s">
        <v>14</v>
      </c>
      <c r="C57" s="1" t="s">
        <v>41</v>
      </c>
      <c r="D57" s="2">
        <v>497</v>
      </c>
      <c r="E57" s="3">
        <v>63</v>
      </c>
    </row>
    <row r="58" spans="1:5" x14ac:dyDescent="0.3">
      <c r="A58" s="1" t="s">
        <v>26</v>
      </c>
      <c r="B58" s="1" t="s">
        <v>14</v>
      </c>
      <c r="C58" s="1" t="s">
        <v>32</v>
      </c>
      <c r="D58" s="2">
        <v>8211</v>
      </c>
      <c r="E58" s="3">
        <v>75</v>
      </c>
    </row>
    <row r="59" spans="1:5" x14ac:dyDescent="0.3">
      <c r="A59" s="1" t="s">
        <v>26</v>
      </c>
      <c r="B59" s="1" t="s">
        <v>20</v>
      </c>
      <c r="C59" s="1" t="s">
        <v>40</v>
      </c>
      <c r="D59" s="2">
        <v>6580</v>
      </c>
      <c r="E59" s="3">
        <v>183</v>
      </c>
    </row>
    <row r="60" spans="1:5" x14ac:dyDescent="0.3">
      <c r="A60" s="1" t="s">
        <v>13</v>
      </c>
      <c r="B60" s="1" t="s">
        <v>9</v>
      </c>
      <c r="C60" s="1" t="s">
        <v>31</v>
      </c>
      <c r="D60" s="2">
        <v>4760</v>
      </c>
      <c r="E60" s="3">
        <v>69</v>
      </c>
    </row>
    <row r="61" spans="1:5" x14ac:dyDescent="0.3">
      <c r="A61" s="1" t="s">
        <v>5</v>
      </c>
      <c r="B61" s="1" t="s">
        <v>14</v>
      </c>
      <c r="C61" s="1" t="s">
        <v>18</v>
      </c>
      <c r="D61" s="2">
        <v>5439</v>
      </c>
      <c r="E61" s="3">
        <v>30</v>
      </c>
    </row>
    <row r="62" spans="1:5" x14ac:dyDescent="0.3">
      <c r="A62" s="1" t="s">
        <v>13</v>
      </c>
      <c r="B62" s="1" t="s">
        <v>30</v>
      </c>
      <c r="C62" s="1" t="s">
        <v>28</v>
      </c>
      <c r="D62" s="2">
        <v>1463</v>
      </c>
      <c r="E62" s="3">
        <v>39</v>
      </c>
    </row>
    <row r="63" spans="1:5" x14ac:dyDescent="0.3">
      <c r="A63" s="1" t="s">
        <v>27</v>
      </c>
      <c r="B63" s="1" t="s">
        <v>30</v>
      </c>
      <c r="C63" s="1" t="s">
        <v>10</v>
      </c>
      <c r="D63" s="2">
        <v>7777</v>
      </c>
      <c r="E63" s="3">
        <v>504</v>
      </c>
    </row>
    <row r="64" spans="1:5" x14ac:dyDescent="0.3">
      <c r="A64" s="1" t="s">
        <v>11</v>
      </c>
      <c r="B64" s="1" t="s">
        <v>6</v>
      </c>
      <c r="C64" s="1" t="s">
        <v>32</v>
      </c>
      <c r="D64" s="2">
        <v>1085</v>
      </c>
      <c r="E64" s="3">
        <v>273</v>
      </c>
    </row>
    <row r="65" spans="1:5" x14ac:dyDescent="0.3">
      <c r="A65" s="1" t="s">
        <v>25</v>
      </c>
      <c r="B65" s="1" t="s">
        <v>6</v>
      </c>
      <c r="C65" s="1" t="s">
        <v>21</v>
      </c>
      <c r="D65" s="2">
        <v>182</v>
      </c>
      <c r="E65" s="3">
        <v>48</v>
      </c>
    </row>
    <row r="66" spans="1:5" x14ac:dyDescent="0.3">
      <c r="A66" s="1" t="s">
        <v>16</v>
      </c>
      <c r="B66" s="1" t="s">
        <v>30</v>
      </c>
      <c r="C66" s="1" t="s">
        <v>39</v>
      </c>
      <c r="D66" s="2">
        <v>4242</v>
      </c>
      <c r="E66" s="3">
        <v>207</v>
      </c>
    </row>
    <row r="67" spans="1:5" x14ac:dyDescent="0.3">
      <c r="A67" s="1" t="s">
        <v>16</v>
      </c>
      <c r="B67" s="1" t="s">
        <v>14</v>
      </c>
      <c r="C67" s="1" t="s">
        <v>10</v>
      </c>
      <c r="D67" s="2">
        <v>6118</v>
      </c>
      <c r="E67" s="3">
        <v>9</v>
      </c>
    </row>
    <row r="68" spans="1:5" x14ac:dyDescent="0.3">
      <c r="A68" s="1" t="s">
        <v>35</v>
      </c>
      <c r="B68" s="1" t="s">
        <v>14</v>
      </c>
      <c r="C68" s="1" t="s">
        <v>34</v>
      </c>
      <c r="D68" s="2">
        <v>2317</v>
      </c>
      <c r="E68" s="3">
        <v>261</v>
      </c>
    </row>
    <row r="69" spans="1:5" x14ac:dyDescent="0.3">
      <c r="A69" s="1" t="s">
        <v>16</v>
      </c>
      <c r="B69" s="1" t="s">
        <v>20</v>
      </c>
      <c r="C69" s="1" t="s">
        <v>29</v>
      </c>
      <c r="D69" s="2">
        <v>938</v>
      </c>
      <c r="E69" s="3">
        <v>6</v>
      </c>
    </row>
    <row r="70" spans="1:5" x14ac:dyDescent="0.3">
      <c r="A70" s="1" t="s">
        <v>8</v>
      </c>
      <c r="B70" s="1" t="s">
        <v>6</v>
      </c>
      <c r="C70" s="1" t="s">
        <v>37</v>
      </c>
      <c r="D70" s="2">
        <v>9709</v>
      </c>
      <c r="E70" s="3">
        <v>30</v>
      </c>
    </row>
    <row r="71" spans="1:5" x14ac:dyDescent="0.3">
      <c r="A71" s="1" t="s">
        <v>23</v>
      </c>
      <c r="B71" s="1" t="s">
        <v>30</v>
      </c>
      <c r="C71" s="1" t="s">
        <v>33</v>
      </c>
      <c r="D71" s="2">
        <v>2205</v>
      </c>
      <c r="E71" s="3">
        <v>138</v>
      </c>
    </row>
    <row r="72" spans="1:5" x14ac:dyDescent="0.3">
      <c r="A72" s="1" t="s">
        <v>23</v>
      </c>
      <c r="B72" s="1" t="s">
        <v>6</v>
      </c>
      <c r="C72" s="1" t="s">
        <v>28</v>
      </c>
      <c r="D72" s="2">
        <v>4487</v>
      </c>
      <c r="E72" s="3">
        <v>111</v>
      </c>
    </row>
    <row r="73" spans="1:5" x14ac:dyDescent="0.3">
      <c r="A73" s="1" t="s">
        <v>25</v>
      </c>
      <c r="B73" s="1" t="s">
        <v>9</v>
      </c>
      <c r="C73" s="1" t="s">
        <v>15</v>
      </c>
      <c r="D73" s="2">
        <v>2415</v>
      </c>
      <c r="E73" s="3">
        <v>15</v>
      </c>
    </row>
    <row r="74" spans="1:5" x14ac:dyDescent="0.3">
      <c r="A74" s="1" t="s">
        <v>5</v>
      </c>
      <c r="B74" s="1" t="s">
        <v>30</v>
      </c>
      <c r="C74" s="1" t="s">
        <v>36</v>
      </c>
      <c r="D74" s="2">
        <v>4018</v>
      </c>
      <c r="E74" s="3">
        <v>162</v>
      </c>
    </row>
    <row r="75" spans="1:5" x14ac:dyDescent="0.3">
      <c r="A75" s="1" t="s">
        <v>25</v>
      </c>
      <c r="B75" s="1" t="s">
        <v>30</v>
      </c>
      <c r="C75" s="1" t="s">
        <v>36</v>
      </c>
      <c r="D75" s="2">
        <v>861</v>
      </c>
      <c r="E75" s="3">
        <v>195</v>
      </c>
    </row>
    <row r="76" spans="1:5" x14ac:dyDescent="0.3">
      <c r="A76" s="1" t="s">
        <v>35</v>
      </c>
      <c r="B76" s="1" t="s">
        <v>20</v>
      </c>
      <c r="C76" s="1" t="s">
        <v>24</v>
      </c>
      <c r="D76" s="2">
        <v>5586</v>
      </c>
      <c r="E76" s="3">
        <v>525</v>
      </c>
    </row>
    <row r="77" spans="1:5" x14ac:dyDescent="0.3">
      <c r="A77" s="1" t="s">
        <v>23</v>
      </c>
      <c r="B77" s="1" t="s">
        <v>30</v>
      </c>
      <c r="C77" s="1" t="s">
        <v>19</v>
      </c>
      <c r="D77" s="2">
        <v>2226</v>
      </c>
      <c r="E77" s="3">
        <v>48</v>
      </c>
    </row>
    <row r="78" spans="1:5" x14ac:dyDescent="0.3">
      <c r="A78" s="1" t="s">
        <v>11</v>
      </c>
      <c r="B78" s="1" t="s">
        <v>30</v>
      </c>
      <c r="C78" s="1" t="s">
        <v>40</v>
      </c>
      <c r="D78" s="2">
        <v>14329</v>
      </c>
      <c r="E78" s="3">
        <v>150</v>
      </c>
    </row>
    <row r="79" spans="1:5" x14ac:dyDescent="0.3">
      <c r="A79" s="1" t="s">
        <v>11</v>
      </c>
      <c r="B79" s="1" t="s">
        <v>30</v>
      </c>
      <c r="C79" s="1" t="s">
        <v>33</v>
      </c>
      <c r="D79" s="2">
        <v>8463</v>
      </c>
      <c r="E79" s="3">
        <v>492</v>
      </c>
    </row>
    <row r="80" spans="1:5" x14ac:dyDescent="0.3">
      <c r="A80" s="1" t="s">
        <v>25</v>
      </c>
      <c r="B80" s="1" t="s">
        <v>30</v>
      </c>
      <c r="C80" s="1" t="s">
        <v>32</v>
      </c>
      <c r="D80" s="2">
        <v>2891</v>
      </c>
      <c r="E80" s="3">
        <v>102</v>
      </c>
    </row>
    <row r="81" spans="1:5" x14ac:dyDescent="0.3">
      <c r="A81" s="1" t="s">
        <v>27</v>
      </c>
      <c r="B81" s="1" t="s">
        <v>14</v>
      </c>
      <c r="C81" s="1" t="s">
        <v>34</v>
      </c>
      <c r="D81" s="2">
        <v>3773</v>
      </c>
      <c r="E81" s="3">
        <v>165</v>
      </c>
    </row>
    <row r="82" spans="1:5" x14ac:dyDescent="0.3">
      <c r="A82" s="1" t="s">
        <v>13</v>
      </c>
      <c r="B82" s="1" t="s">
        <v>14</v>
      </c>
      <c r="C82" s="1" t="s">
        <v>40</v>
      </c>
      <c r="D82" s="2">
        <v>854</v>
      </c>
      <c r="E82" s="3">
        <v>309</v>
      </c>
    </row>
    <row r="83" spans="1:5" x14ac:dyDescent="0.3">
      <c r="A83" s="1" t="s">
        <v>16</v>
      </c>
      <c r="B83" s="1" t="s">
        <v>14</v>
      </c>
      <c r="C83" s="1" t="s">
        <v>28</v>
      </c>
      <c r="D83" s="2">
        <v>4970</v>
      </c>
      <c r="E83" s="3">
        <v>156</v>
      </c>
    </row>
    <row r="84" spans="1:5" x14ac:dyDescent="0.3">
      <c r="A84" s="1" t="s">
        <v>11</v>
      </c>
      <c r="B84" s="1" t="s">
        <v>9</v>
      </c>
      <c r="C84" s="1" t="s">
        <v>42</v>
      </c>
      <c r="D84" s="2">
        <v>98</v>
      </c>
      <c r="E84" s="3">
        <v>159</v>
      </c>
    </row>
    <row r="85" spans="1:5" x14ac:dyDescent="0.3">
      <c r="A85" s="1" t="s">
        <v>25</v>
      </c>
      <c r="B85" s="1" t="s">
        <v>9</v>
      </c>
      <c r="C85" s="1" t="s">
        <v>37</v>
      </c>
      <c r="D85" s="2">
        <v>13391</v>
      </c>
      <c r="E85" s="3">
        <v>201</v>
      </c>
    </row>
    <row r="86" spans="1:5" x14ac:dyDescent="0.3">
      <c r="A86" s="1" t="s">
        <v>8</v>
      </c>
      <c r="B86" s="1" t="s">
        <v>17</v>
      </c>
      <c r="C86" s="1" t="s">
        <v>21</v>
      </c>
      <c r="D86" s="2">
        <v>8890</v>
      </c>
      <c r="E86" s="3">
        <v>210</v>
      </c>
    </row>
    <row r="87" spans="1:5" x14ac:dyDescent="0.3">
      <c r="A87" s="1" t="s">
        <v>26</v>
      </c>
      <c r="B87" s="1" t="s">
        <v>20</v>
      </c>
      <c r="C87" s="1" t="s">
        <v>31</v>
      </c>
      <c r="D87" s="2">
        <v>56</v>
      </c>
      <c r="E87" s="3">
        <v>51</v>
      </c>
    </row>
    <row r="88" spans="1:5" x14ac:dyDescent="0.3">
      <c r="A88" s="1" t="s">
        <v>27</v>
      </c>
      <c r="B88" s="1" t="s">
        <v>14</v>
      </c>
      <c r="C88" s="1" t="s">
        <v>18</v>
      </c>
      <c r="D88" s="2">
        <v>3339</v>
      </c>
      <c r="E88" s="3">
        <v>39</v>
      </c>
    </row>
    <row r="89" spans="1:5" x14ac:dyDescent="0.3">
      <c r="A89" s="1" t="s">
        <v>35</v>
      </c>
      <c r="B89" s="1" t="s">
        <v>9</v>
      </c>
      <c r="C89" s="1" t="s">
        <v>15</v>
      </c>
      <c r="D89" s="2">
        <v>3808</v>
      </c>
      <c r="E89" s="3">
        <v>279</v>
      </c>
    </row>
    <row r="90" spans="1:5" x14ac:dyDescent="0.3">
      <c r="A90" s="1" t="s">
        <v>35</v>
      </c>
      <c r="B90" s="1" t="s">
        <v>20</v>
      </c>
      <c r="C90" s="1" t="s">
        <v>31</v>
      </c>
      <c r="D90" s="2">
        <v>63</v>
      </c>
      <c r="E90" s="3">
        <v>123</v>
      </c>
    </row>
    <row r="91" spans="1:5" x14ac:dyDescent="0.3">
      <c r="A91" s="1" t="s">
        <v>26</v>
      </c>
      <c r="B91" s="1" t="s">
        <v>17</v>
      </c>
      <c r="C91" s="1" t="s">
        <v>39</v>
      </c>
      <c r="D91" s="2">
        <v>7812</v>
      </c>
      <c r="E91" s="3">
        <v>81</v>
      </c>
    </row>
    <row r="92" spans="1:5" x14ac:dyDescent="0.3">
      <c r="A92" s="1" t="s">
        <v>5</v>
      </c>
      <c r="B92" s="1" t="s">
        <v>6</v>
      </c>
      <c r="C92" s="1" t="s">
        <v>36</v>
      </c>
      <c r="D92" s="2">
        <v>7693</v>
      </c>
      <c r="E92" s="3">
        <v>21</v>
      </c>
    </row>
    <row r="93" spans="1:5" x14ac:dyDescent="0.3">
      <c r="A93" s="1" t="s">
        <v>27</v>
      </c>
      <c r="B93" s="1" t="s">
        <v>14</v>
      </c>
      <c r="C93" s="1" t="s">
        <v>40</v>
      </c>
      <c r="D93" s="2">
        <v>973</v>
      </c>
      <c r="E93" s="3">
        <v>162</v>
      </c>
    </row>
    <row r="94" spans="1:5" x14ac:dyDescent="0.3">
      <c r="A94" s="1" t="s">
        <v>35</v>
      </c>
      <c r="B94" s="1" t="s">
        <v>9</v>
      </c>
      <c r="C94" s="1" t="s">
        <v>41</v>
      </c>
      <c r="D94" s="2">
        <v>567</v>
      </c>
      <c r="E94" s="3">
        <v>228</v>
      </c>
    </row>
    <row r="95" spans="1:5" x14ac:dyDescent="0.3">
      <c r="A95" s="1" t="s">
        <v>35</v>
      </c>
      <c r="B95" s="1" t="s">
        <v>14</v>
      </c>
      <c r="C95" s="1" t="s">
        <v>32</v>
      </c>
      <c r="D95" s="2">
        <v>2471</v>
      </c>
      <c r="E95" s="3">
        <v>342</v>
      </c>
    </row>
    <row r="96" spans="1:5" x14ac:dyDescent="0.3">
      <c r="A96" s="1" t="s">
        <v>25</v>
      </c>
      <c r="B96" s="1" t="s">
        <v>20</v>
      </c>
      <c r="C96" s="1" t="s">
        <v>31</v>
      </c>
      <c r="D96" s="2">
        <v>7189</v>
      </c>
      <c r="E96" s="3">
        <v>54</v>
      </c>
    </row>
    <row r="97" spans="1:5" x14ac:dyDescent="0.3">
      <c r="A97" s="1" t="s">
        <v>13</v>
      </c>
      <c r="B97" s="1" t="s">
        <v>9</v>
      </c>
      <c r="C97" s="1" t="s">
        <v>40</v>
      </c>
      <c r="D97" s="2">
        <v>7455</v>
      </c>
      <c r="E97" s="3">
        <v>216</v>
      </c>
    </row>
    <row r="98" spans="1:5" x14ac:dyDescent="0.3">
      <c r="A98" s="1" t="s">
        <v>27</v>
      </c>
      <c r="B98" s="1" t="s">
        <v>30</v>
      </c>
      <c r="C98" s="1" t="s">
        <v>42</v>
      </c>
      <c r="D98" s="2">
        <v>3108</v>
      </c>
      <c r="E98" s="3">
        <v>54</v>
      </c>
    </row>
    <row r="99" spans="1:5" x14ac:dyDescent="0.3">
      <c r="A99" s="1" t="s">
        <v>16</v>
      </c>
      <c r="B99" s="1" t="s">
        <v>20</v>
      </c>
      <c r="C99" s="1" t="s">
        <v>18</v>
      </c>
      <c r="D99" s="2">
        <v>469</v>
      </c>
      <c r="E99" s="3">
        <v>75</v>
      </c>
    </row>
    <row r="100" spans="1:5" x14ac:dyDescent="0.3">
      <c r="A100" s="1" t="s">
        <v>11</v>
      </c>
      <c r="B100" s="1" t="s">
        <v>6</v>
      </c>
      <c r="C100" s="1" t="s">
        <v>34</v>
      </c>
      <c r="D100" s="2">
        <v>2737</v>
      </c>
      <c r="E100" s="3">
        <v>93</v>
      </c>
    </row>
    <row r="101" spans="1:5" x14ac:dyDescent="0.3">
      <c r="A101" s="1" t="s">
        <v>11</v>
      </c>
      <c r="B101" s="1" t="s">
        <v>6</v>
      </c>
      <c r="C101" s="1" t="s">
        <v>18</v>
      </c>
      <c r="D101" s="2">
        <v>4305</v>
      </c>
      <c r="E101" s="3">
        <v>156</v>
      </c>
    </row>
    <row r="102" spans="1:5" x14ac:dyDescent="0.3">
      <c r="A102" s="1" t="s">
        <v>11</v>
      </c>
      <c r="B102" s="1" t="s">
        <v>20</v>
      </c>
      <c r="C102" s="1" t="s">
        <v>28</v>
      </c>
      <c r="D102" s="2">
        <v>2408</v>
      </c>
      <c r="E102" s="3">
        <v>9</v>
      </c>
    </row>
    <row r="103" spans="1:5" x14ac:dyDescent="0.3">
      <c r="A103" s="1" t="s">
        <v>27</v>
      </c>
      <c r="B103" s="1" t="s">
        <v>14</v>
      </c>
      <c r="C103" s="1" t="s">
        <v>36</v>
      </c>
      <c r="D103" s="2">
        <v>1281</v>
      </c>
      <c r="E103" s="3">
        <v>18</v>
      </c>
    </row>
    <row r="104" spans="1:5" x14ac:dyDescent="0.3">
      <c r="A104" s="1" t="s">
        <v>5</v>
      </c>
      <c r="B104" s="1" t="s">
        <v>9</v>
      </c>
      <c r="C104" s="1" t="s">
        <v>10</v>
      </c>
      <c r="D104" s="2">
        <v>12348</v>
      </c>
      <c r="E104" s="3">
        <v>234</v>
      </c>
    </row>
    <row r="105" spans="1:5" x14ac:dyDescent="0.3">
      <c r="A105" s="1" t="s">
        <v>27</v>
      </c>
      <c r="B105" s="1" t="s">
        <v>30</v>
      </c>
      <c r="C105" s="1" t="s">
        <v>40</v>
      </c>
      <c r="D105" s="2">
        <v>3689</v>
      </c>
      <c r="E105" s="3">
        <v>312</v>
      </c>
    </row>
    <row r="106" spans="1:5" x14ac:dyDescent="0.3">
      <c r="A106" s="1" t="s">
        <v>23</v>
      </c>
      <c r="B106" s="1" t="s">
        <v>14</v>
      </c>
      <c r="C106" s="1" t="s">
        <v>36</v>
      </c>
      <c r="D106" s="2">
        <v>2870</v>
      </c>
      <c r="E106" s="3">
        <v>300</v>
      </c>
    </row>
    <row r="107" spans="1:5" x14ac:dyDescent="0.3">
      <c r="A107" s="1" t="s">
        <v>26</v>
      </c>
      <c r="B107" s="1" t="s">
        <v>14</v>
      </c>
      <c r="C107" s="1" t="s">
        <v>39</v>
      </c>
      <c r="D107" s="2">
        <v>798</v>
      </c>
      <c r="E107" s="3">
        <v>519</v>
      </c>
    </row>
    <row r="108" spans="1:5" x14ac:dyDescent="0.3">
      <c r="A108" s="1" t="s">
        <v>13</v>
      </c>
      <c r="B108" s="1" t="s">
        <v>6</v>
      </c>
      <c r="C108" s="1" t="s">
        <v>41</v>
      </c>
      <c r="D108" s="2">
        <v>2933</v>
      </c>
      <c r="E108" s="3">
        <v>9</v>
      </c>
    </row>
    <row r="109" spans="1:5" x14ac:dyDescent="0.3">
      <c r="A109" s="1" t="s">
        <v>25</v>
      </c>
      <c r="B109" s="1" t="s">
        <v>9</v>
      </c>
      <c r="C109" s="1" t="s">
        <v>12</v>
      </c>
      <c r="D109" s="2">
        <v>2744</v>
      </c>
      <c r="E109" s="3">
        <v>9</v>
      </c>
    </row>
    <row r="110" spans="1:5" x14ac:dyDescent="0.3">
      <c r="A110" s="1" t="s">
        <v>5</v>
      </c>
      <c r="B110" s="1" t="s">
        <v>14</v>
      </c>
      <c r="C110" s="1" t="s">
        <v>19</v>
      </c>
      <c r="D110" s="2">
        <v>9772</v>
      </c>
      <c r="E110" s="3">
        <v>90</v>
      </c>
    </row>
    <row r="111" spans="1:5" x14ac:dyDescent="0.3">
      <c r="A111" s="1" t="s">
        <v>23</v>
      </c>
      <c r="B111" s="1" t="s">
        <v>30</v>
      </c>
      <c r="C111" s="1" t="s">
        <v>18</v>
      </c>
      <c r="D111" s="2">
        <v>1568</v>
      </c>
      <c r="E111" s="3">
        <v>96</v>
      </c>
    </row>
    <row r="112" spans="1:5" x14ac:dyDescent="0.3">
      <c r="A112" s="1" t="s">
        <v>26</v>
      </c>
      <c r="B112" s="1" t="s">
        <v>14</v>
      </c>
      <c r="C112" s="1" t="s">
        <v>29</v>
      </c>
      <c r="D112" s="2">
        <v>11417</v>
      </c>
      <c r="E112" s="3">
        <v>21</v>
      </c>
    </row>
    <row r="113" spans="1:5" x14ac:dyDescent="0.3">
      <c r="A113" s="1" t="s">
        <v>5</v>
      </c>
      <c r="B113" s="1" t="s">
        <v>30</v>
      </c>
      <c r="C113" s="1" t="s">
        <v>42</v>
      </c>
      <c r="D113" s="2">
        <v>6748</v>
      </c>
      <c r="E113" s="3">
        <v>48</v>
      </c>
    </row>
    <row r="114" spans="1:5" x14ac:dyDescent="0.3">
      <c r="A114" s="1" t="s">
        <v>35</v>
      </c>
      <c r="B114" s="1" t="s">
        <v>14</v>
      </c>
      <c r="C114" s="1" t="s">
        <v>39</v>
      </c>
      <c r="D114" s="2">
        <v>1407</v>
      </c>
      <c r="E114" s="3">
        <v>72</v>
      </c>
    </row>
    <row r="115" spans="1:5" x14ac:dyDescent="0.3">
      <c r="A115" s="1" t="s">
        <v>8</v>
      </c>
      <c r="B115" s="1" t="s">
        <v>9</v>
      </c>
      <c r="C115" s="1" t="s">
        <v>32</v>
      </c>
      <c r="D115" s="2">
        <v>2023</v>
      </c>
      <c r="E115" s="3">
        <v>168</v>
      </c>
    </row>
    <row r="116" spans="1:5" x14ac:dyDescent="0.3">
      <c r="A116" s="1" t="s">
        <v>25</v>
      </c>
      <c r="B116" s="1" t="s">
        <v>17</v>
      </c>
      <c r="C116" s="1" t="s">
        <v>42</v>
      </c>
      <c r="D116" s="2">
        <v>5236</v>
      </c>
      <c r="E116" s="3">
        <v>51</v>
      </c>
    </row>
    <row r="117" spans="1:5" x14ac:dyDescent="0.3">
      <c r="A117" s="1" t="s">
        <v>13</v>
      </c>
      <c r="B117" s="1" t="s">
        <v>14</v>
      </c>
      <c r="C117" s="1" t="s">
        <v>36</v>
      </c>
      <c r="D117" s="2">
        <v>1925</v>
      </c>
      <c r="E117" s="3">
        <v>192</v>
      </c>
    </row>
    <row r="118" spans="1:5" x14ac:dyDescent="0.3">
      <c r="A118" s="1" t="s">
        <v>23</v>
      </c>
      <c r="B118" s="1" t="s">
        <v>6</v>
      </c>
      <c r="C118" s="1" t="s">
        <v>24</v>
      </c>
      <c r="D118" s="2">
        <v>6608</v>
      </c>
      <c r="E118" s="3">
        <v>225</v>
      </c>
    </row>
    <row r="119" spans="1:5" x14ac:dyDescent="0.3">
      <c r="A119" s="1" t="s">
        <v>16</v>
      </c>
      <c r="B119" s="1" t="s">
        <v>30</v>
      </c>
      <c r="C119" s="1" t="s">
        <v>42</v>
      </c>
      <c r="D119" s="2">
        <v>8008</v>
      </c>
      <c r="E119" s="3">
        <v>456</v>
      </c>
    </row>
    <row r="120" spans="1:5" x14ac:dyDescent="0.3">
      <c r="A120" s="1" t="s">
        <v>35</v>
      </c>
      <c r="B120" s="1" t="s">
        <v>30</v>
      </c>
      <c r="C120" s="1" t="s">
        <v>18</v>
      </c>
      <c r="D120" s="2">
        <v>1428</v>
      </c>
      <c r="E120" s="3">
        <v>93</v>
      </c>
    </row>
    <row r="121" spans="1:5" x14ac:dyDescent="0.3">
      <c r="A121" s="1" t="s">
        <v>16</v>
      </c>
      <c r="B121" s="1" t="s">
        <v>30</v>
      </c>
      <c r="C121" s="1" t="s">
        <v>12</v>
      </c>
      <c r="D121" s="2">
        <v>525</v>
      </c>
      <c r="E121" s="3">
        <v>48</v>
      </c>
    </row>
    <row r="122" spans="1:5" x14ac:dyDescent="0.3">
      <c r="A122" s="1" t="s">
        <v>16</v>
      </c>
      <c r="B122" s="1" t="s">
        <v>6</v>
      </c>
      <c r="C122" s="1" t="s">
        <v>15</v>
      </c>
      <c r="D122" s="2">
        <v>1505</v>
      </c>
      <c r="E122" s="3">
        <v>102</v>
      </c>
    </row>
    <row r="123" spans="1:5" x14ac:dyDescent="0.3">
      <c r="A123" s="1" t="s">
        <v>23</v>
      </c>
      <c r="B123" s="1" t="s">
        <v>9</v>
      </c>
      <c r="C123" s="1" t="s">
        <v>7</v>
      </c>
      <c r="D123" s="2">
        <v>6755</v>
      </c>
      <c r="E123" s="3">
        <v>252</v>
      </c>
    </row>
    <row r="124" spans="1:5" x14ac:dyDescent="0.3">
      <c r="A124" s="1" t="s">
        <v>26</v>
      </c>
      <c r="B124" s="1" t="s">
        <v>6</v>
      </c>
      <c r="C124" s="1" t="s">
        <v>15</v>
      </c>
      <c r="D124" s="2">
        <v>11571</v>
      </c>
      <c r="E124" s="3">
        <v>138</v>
      </c>
    </row>
    <row r="125" spans="1:5" x14ac:dyDescent="0.3">
      <c r="A125" s="1" t="s">
        <v>5</v>
      </c>
      <c r="B125" s="1" t="s">
        <v>20</v>
      </c>
      <c r="C125" s="1" t="s">
        <v>18</v>
      </c>
      <c r="D125" s="2">
        <v>2541</v>
      </c>
      <c r="E125" s="3">
        <v>90</v>
      </c>
    </row>
    <row r="126" spans="1:5" x14ac:dyDescent="0.3">
      <c r="A126" s="1" t="s">
        <v>13</v>
      </c>
      <c r="B126" s="1" t="s">
        <v>6</v>
      </c>
      <c r="C126" s="1" t="s">
        <v>7</v>
      </c>
      <c r="D126" s="2">
        <v>1526</v>
      </c>
      <c r="E126" s="3">
        <v>240</v>
      </c>
    </row>
    <row r="127" spans="1:5" x14ac:dyDescent="0.3">
      <c r="A127" s="1" t="s">
        <v>5</v>
      </c>
      <c r="B127" s="1" t="s">
        <v>20</v>
      </c>
      <c r="C127" s="1" t="s">
        <v>12</v>
      </c>
      <c r="D127" s="2">
        <v>6125</v>
      </c>
      <c r="E127" s="3">
        <v>102</v>
      </c>
    </row>
    <row r="128" spans="1:5" x14ac:dyDescent="0.3">
      <c r="A128" s="1" t="s">
        <v>13</v>
      </c>
      <c r="B128" s="1" t="s">
        <v>9</v>
      </c>
      <c r="C128" s="1" t="s">
        <v>39</v>
      </c>
      <c r="D128" s="2">
        <v>847</v>
      </c>
      <c r="E128" s="3">
        <v>129</v>
      </c>
    </row>
    <row r="129" spans="1:5" x14ac:dyDescent="0.3">
      <c r="A129" s="1" t="s">
        <v>8</v>
      </c>
      <c r="B129" s="1" t="s">
        <v>9</v>
      </c>
      <c r="C129" s="1" t="s">
        <v>39</v>
      </c>
      <c r="D129" s="2">
        <v>4753</v>
      </c>
      <c r="E129" s="3">
        <v>300</v>
      </c>
    </row>
    <row r="130" spans="1:5" x14ac:dyDescent="0.3">
      <c r="A130" s="1" t="s">
        <v>16</v>
      </c>
      <c r="B130" s="1" t="s">
        <v>20</v>
      </c>
      <c r="C130" s="1" t="s">
        <v>19</v>
      </c>
      <c r="D130" s="2">
        <v>959</v>
      </c>
      <c r="E130" s="3">
        <v>135</v>
      </c>
    </row>
    <row r="131" spans="1:5" x14ac:dyDescent="0.3">
      <c r="A131" s="1" t="s">
        <v>23</v>
      </c>
      <c r="B131" s="1" t="s">
        <v>9</v>
      </c>
      <c r="C131" s="1" t="s">
        <v>38</v>
      </c>
      <c r="D131" s="2">
        <v>2793</v>
      </c>
      <c r="E131" s="3">
        <v>114</v>
      </c>
    </row>
    <row r="132" spans="1:5" x14ac:dyDescent="0.3">
      <c r="A132" s="1" t="s">
        <v>23</v>
      </c>
      <c r="B132" s="1" t="s">
        <v>9</v>
      </c>
      <c r="C132" s="1" t="s">
        <v>24</v>
      </c>
      <c r="D132" s="2">
        <v>4606</v>
      </c>
      <c r="E132" s="3">
        <v>63</v>
      </c>
    </row>
    <row r="133" spans="1:5" x14ac:dyDescent="0.3">
      <c r="A133" s="1" t="s">
        <v>23</v>
      </c>
      <c r="B133" s="1" t="s">
        <v>14</v>
      </c>
      <c r="C133" s="1" t="s">
        <v>32</v>
      </c>
      <c r="D133" s="2">
        <v>5551</v>
      </c>
      <c r="E133" s="3">
        <v>252</v>
      </c>
    </row>
    <row r="134" spans="1:5" x14ac:dyDescent="0.3">
      <c r="A134" s="1" t="s">
        <v>35</v>
      </c>
      <c r="B134" s="1" t="s">
        <v>14</v>
      </c>
      <c r="C134" s="1" t="s">
        <v>10</v>
      </c>
      <c r="D134" s="2">
        <v>6657</v>
      </c>
      <c r="E134" s="3">
        <v>303</v>
      </c>
    </row>
    <row r="135" spans="1:5" x14ac:dyDescent="0.3">
      <c r="A135" s="1" t="s">
        <v>23</v>
      </c>
      <c r="B135" s="1" t="s">
        <v>17</v>
      </c>
      <c r="C135" s="1" t="s">
        <v>28</v>
      </c>
      <c r="D135" s="2">
        <v>4438</v>
      </c>
      <c r="E135" s="3">
        <v>246</v>
      </c>
    </row>
    <row r="136" spans="1:5" x14ac:dyDescent="0.3">
      <c r="A136" s="1" t="s">
        <v>8</v>
      </c>
      <c r="B136" s="1" t="s">
        <v>20</v>
      </c>
      <c r="C136" s="1" t="s">
        <v>22</v>
      </c>
      <c r="D136" s="2">
        <v>168</v>
      </c>
      <c r="E136" s="3">
        <v>84</v>
      </c>
    </row>
    <row r="137" spans="1:5" x14ac:dyDescent="0.3">
      <c r="A137" s="1" t="s">
        <v>23</v>
      </c>
      <c r="B137" s="1" t="s">
        <v>30</v>
      </c>
      <c r="C137" s="1" t="s">
        <v>28</v>
      </c>
      <c r="D137" s="2">
        <v>7777</v>
      </c>
      <c r="E137" s="3">
        <v>39</v>
      </c>
    </row>
    <row r="138" spans="1:5" x14ac:dyDescent="0.3">
      <c r="A138" s="1" t="s">
        <v>25</v>
      </c>
      <c r="B138" s="1" t="s">
        <v>14</v>
      </c>
      <c r="C138" s="1" t="s">
        <v>28</v>
      </c>
      <c r="D138" s="2">
        <v>3339</v>
      </c>
      <c r="E138" s="3">
        <v>348</v>
      </c>
    </row>
    <row r="139" spans="1:5" x14ac:dyDescent="0.3">
      <c r="A139" s="1" t="s">
        <v>23</v>
      </c>
      <c r="B139" s="1" t="s">
        <v>6</v>
      </c>
      <c r="C139" s="1" t="s">
        <v>19</v>
      </c>
      <c r="D139" s="2">
        <v>6391</v>
      </c>
      <c r="E139" s="3">
        <v>48</v>
      </c>
    </row>
    <row r="140" spans="1:5" x14ac:dyDescent="0.3">
      <c r="A140" s="1" t="s">
        <v>25</v>
      </c>
      <c r="B140" s="1" t="s">
        <v>6</v>
      </c>
      <c r="C140" s="1" t="s">
        <v>22</v>
      </c>
      <c r="D140" s="2">
        <v>518</v>
      </c>
      <c r="E140" s="3">
        <v>75</v>
      </c>
    </row>
    <row r="141" spans="1:5" x14ac:dyDescent="0.3">
      <c r="A141" s="1" t="s">
        <v>23</v>
      </c>
      <c r="B141" s="1" t="s">
        <v>20</v>
      </c>
      <c r="C141" s="1" t="s">
        <v>40</v>
      </c>
      <c r="D141" s="2">
        <v>5677</v>
      </c>
      <c r="E141" s="3">
        <v>258</v>
      </c>
    </row>
    <row r="142" spans="1:5" x14ac:dyDescent="0.3">
      <c r="A142" s="1" t="s">
        <v>16</v>
      </c>
      <c r="B142" s="1" t="s">
        <v>17</v>
      </c>
      <c r="C142" s="1" t="s">
        <v>28</v>
      </c>
      <c r="D142" s="2">
        <v>6048</v>
      </c>
      <c r="E142" s="3">
        <v>27</v>
      </c>
    </row>
    <row r="143" spans="1:5" x14ac:dyDescent="0.3">
      <c r="A143" s="1" t="s">
        <v>8</v>
      </c>
      <c r="B143" s="1" t="s">
        <v>20</v>
      </c>
      <c r="C143" s="1" t="s">
        <v>10</v>
      </c>
      <c r="D143" s="2">
        <v>3752</v>
      </c>
      <c r="E143" s="3">
        <v>213</v>
      </c>
    </row>
    <row r="144" spans="1:5" x14ac:dyDescent="0.3">
      <c r="A144" s="1" t="s">
        <v>25</v>
      </c>
      <c r="B144" s="1" t="s">
        <v>9</v>
      </c>
      <c r="C144" s="1" t="s">
        <v>32</v>
      </c>
      <c r="D144" s="2">
        <v>4480</v>
      </c>
      <c r="E144" s="3">
        <v>357</v>
      </c>
    </row>
    <row r="145" spans="1:5" x14ac:dyDescent="0.3">
      <c r="A145" s="1" t="s">
        <v>11</v>
      </c>
      <c r="B145" s="1" t="s">
        <v>6</v>
      </c>
      <c r="C145" s="1" t="s">
        <v>12</v>
      </c>
      <c r="D145" s="2">
        <v>259</v>
      </c>
      <c r="E145" s="3">
        <v>207</v>
      </c>
    </row>
    <row r="146" spans="1:5" x14ac:dyDescent="0.3">
      <c r="A146" s="1" t="s">
        <v>8</v>
      </c>
      <c r="B146" s="1" t="s">
        <v>6</v>
      </c>
      <c r="C146" s="1" t="s">
        <v>7</v>
      </c>
      <c r="D146" s="2">
        <v>42</v>
      </c>
      <c r="E146" s="3">
        <v>150</v>
      </c>
    </row>
    <row r="147" spans="1:5" x14ac:dyDescent="0.3">
      <c r="A147" s="1" t="s">
        <v>13</v>
      </c>
      <c r="B147" s="1" t="s">
        <v>14</v>
      </c>
      <c r="C147" s="1" t="s">
        <v>42</v>
      </c>
      <c r="D147" s="2">
        <v>98</v>
      </c>
      <c r="E147" s="3">
        <v>204</v>
      </c>
    </row>
    <row r="148" spans="1:5" x14ac:dyDescent="0.3">
      <c r="A148" s="1" t="s">
        <v>23</v>
      </c>
      <c r="B148" s="1" t="s">
        <v>9</v>
      </c>
      <c r="C148" s="1" t="s">
        <v>39</v>
      </c>
      <c r="D148" s="2">
        <v>2478</v>
      </c>
      <c r="E148" s="3">
        <v>21</v>
      </c>
    </row>
    <row r="149" spans="1:5" x14ac:dyDescent="0.3">
      <c r="A149" s="1" t="s">
        <v>13</v>
      </c>
      <c r="B149" s="1" t="s">
        <v>30</v>
      </c>
      <c r="C149" s="1" t="s">
        <v>19</v>
      </c>
      <c r="D149" s="2">
        <v>7847</v>
      </c>
      <c r="E149" s="3">
        <v>174</v>
      </c>
    </row>
    <row r="150" spans="1:5" x14ac:dyDescent="0.3">
      <c r="A150" s="1" t="s">
        <v>26</v>
      </c>
      <c r="B150" s="1" t="s">
        <v>6</v>
      </c>
      <c r="C150" s="1" t="s">
        <v>28</v>
      </c>
      <c r="D150" s="2">
        <v>9926</v>
      </c>
      <c r="E150" s="3">
        <v>201</v>
      </c>
    </row>
    <row r="151" spans="1:5" x14ac:dyDescent="0.3">
      <c r="A151" s="1" t="s">
        <v>8</v>
      </c>
      <c r="B151" s="1" t="s">
        <v>20</v>
      </c>
      <c r="C151" s="1" t="s">
        <v>31</v>
      </c>
      <c r="D151" s="2">
        <v>819</v>
      </c>
      <c r="E151" s="3">
        <v>510</v>
      </c>
    </row>
    <row r="152" spans="1:5" x14ac:dyDescent="0.3">
      <c r="A152" s="1" t="s">
        <v>16</v>
      </c>
      <c r="B152" s="1" t="s">
        <v>17</v>
      </c>
      <c r="C152" s="1" t="s">
        <v>32</v>
      </c>
      <c r="D152" s="2">
        <v>3052</v>
      </c>
      <c r="E152" s="3">
        <v>378</v>
      </c>
    </row>
    <row r="153" spans="1:5" x14ac:dyDescent="0.3">
      <c r="A153" s="1" t="s">
        <v>11</v>
      </c>
      <c r="B153" s="1" t="s">
        <v>30</v>
      </c>
      <c r="C153" s="1" t="s">
        <v>41</v>
      </c>
      <c r="D153" s="2">
        <v>6832</v>
      </c>
      <c r="E153" s="3">
        <v>27</v>
      </c>
    </row>
    <row r="154" spans="1:5" x14ac:dyDescent="0.3">
      <c r="A154" s="1" t="s">
        <v>26</v>
      </c>
      <c r="B154" s="1" t="s">
        <v>17</v>
      </c>
      <c r="C154" s="1" t="s">
        <v>29</v>
      </c>
      <c r="D154" s="2">
        <v>2016</v>
      </c>
      <c r="E154" s="3">
        <v>117</v>
      </c>
    </row>
    <row r="155" spans="1:5" x14ac:dyDescent="0.3">
      <c r="A155" s="1" t="s">
        <v>16</v>
      </c>
      <c r="B155" s="1" t="s">
        <v>20</v>
      </c>
      <c r="C155" s="1" t="s">
        <v>41</v>
      </c>
      <c r="D155" s="2">
        <v>7322</v>
      </c>
      <c r="E155" s="3">
        <v>36</v>
      </c>
    </row>
    <row r="156" spans="1:5" x14ac:dyDescent="0.3">
      <c r="A156" s="1" t="s">
        <v>8</v>
      </c>
      <c r="B156" s="1" t="s">
        <v>9</v>
      </c>
      <c r="C156" s="1" t="s">
        <v>19</v>
      </c>
      <c r="D156" s="2">
        <v>357</v>
      </c>
      <c r="E156" s="3">
        <v>126</v>
      </c>
    </row>
    <row r="157" spans="1:5" x14ac:dyDescent="0.3">
      <c r="A157" s="1" t="s">
        <v>11</v>
      </c>
      <c r="B157" s="1" t="s">
        <v>17</v>
      </c>
      <c r="C157" s="1" t="s">
        <v>18</v>
      </c>
      <c r="D157" s="2">
        <v>3192</v>
      </c>
      <c r="E157" s="3">
        <v>72</v>
      </c>
    </row>
    <row r="158" spans="1:5" x14ac:dyDescent="0.3">
      <c r="A158" s="1" t="s">
        <v>23</v>
      </c>
      <c r="B158" s="1" t="s">
        <v>14</v>
      </c>
      <c r="C158" s="1" t="s">
        <v>22</v>
      </c>
      <c r="D158" s="2">
        <v>8435</v>
      </c>
      <c r="E158" s="3">
        <v>42</v>
      </c>
    </row>
    <row r="159" spans="1:5" x14ac:dyDescent="0.3">
      <c r="A159" s="1" t="s">
        <v>5</v>
      </c>
      <c r="B159" s="1" t="s">
        <v>17</v>
      </c>
      <c r="C159" s="1" t="s">
        <v>32</v>
      </c>
      <c r="D159" s="2">
        <v>0</v>
      </c>
      <c r="E159" s="3">
        <v>135</v>
      </c>
    </row>
    <row r="160" spans="1:5" x14ac:dyDescent="0.3">
      <c r="A160" s="1" t="s">
        <v>23</v>
      </c>
      <c r="B160" s="1" t="s">
        <v>30</v>
      </c>
      <c r="C160" s="1" t="s">
        <v>38</v>
      </c>
      <c r="D160" s="2">
        <v>8862</v>
      </c>
      <c r="E160" s="3">
        <v>189</v>
      </c>
    </row>
    <row r="161" spans="1:5" x14ac:dyDescent="0.3">
      <c r="A161" s="1" t="s">
        <v>16</v>
      </c>
      <c r="B161" s="1" t="s">
        <v>6</v>
      </c>
      <c r="C161" s="1" t="s">
        <v>40</v>
      </c>
      <c r="D161" s="2">
        <v>3556</v>
      </c>
      <c r="E161" s="3">
        <v>459</v>
      </c>
    </row>
    <row r="162" spans="1:5" x14ac:dyDescent="0.3">
      <c r="A162" s="1" t="s">
        <v>25</v>
      </c>
      <c r="B162" s="1" t="s">
        <v>30</v>
      </c>
      <c r="C162" s="1" t="s">
        <v>37</v>
      </c>
      <c r="D162" s="2">
        <v>7280</v>
      </c>
      <c r="E162" s="3">
        <v>201</v>
      </c>
    </row>
    <row r="163" spans="1:5" x14ac:dyDescent="0.3">
      <c r="A163" s="1" t="s">
        <v>16</v>
      </c>
      <c r="B163" s="1" t="s">
        <v>30</v>
      </c>
      <c r="C163" s="1" t="s">
        <v>7</v>
      </c>
      <c r="D163" s="2">
        <v>3402</v>
      </c>
      <c r="E163" s="3">
        <v>366</v>
      </c>
    </row>
    <row r="164" spans="1:5" x14ac:dyDescent="0.3">
      <c r="A164" s="1" t="s">
        <v>27</v>
      </c>
      <c r="B164" s="1" t="s">
        <v>6</v>
      </c>
      <c r="C164" s="1" t="s">
        <v>32</v>
      </c>
      <c r="D164" s="2">
        <v>4592</v>
      </c>
      <c r="E164" s="3">
        <v>324</v>
      </c>
    </row>
    <row r="165" spans="1:5" x14ac:dyDescent="0.3">
      <c r="A165" s="1" t="s">
        <v>11</v>
      </c>
      <c r="B165" s="1" t="s">
        <v>9</v>
      </c>
      <c r="C165" s="1" t="s">
        <v>37</v>
      </c>
      <c r="D165" s="2">
        <v>7833</v>
      </c>
      <c r="E165" s="3">
        <v>243</v>
      </c>
    </row>
    <row r="166" spans="1:5" x14ac:dyDescent="0.3">
      <c r="A166" s="1" t="s">
        <v>26</v>
      </c>
      <c r="B166" s="1" t="s">
        <v>17</v>
      </c>
      <c r="C166" s="1" t="s">
        <v>41</v>
      </c>
      <c r="D166" s="2">
        <v>7651</v>
      </c>
      <c r="E166" s="3">
        <v>213</v>
      </c>
    </row>
    <row r="167" spans="1:5" x14ac:dyDescent="0.3">
      <c r="A167" s="1" t="s">
        <v>5</v>
      </c>
      <c r="B167" s="1" t="s">
        <v>9</v>
      </c>
      <c r="C167" s="1" t="s">
        <v>7</v>
      </c>
      <c r="D167" s="2">
        <v>2275</v>
      </c>
      <c r="E167" s="3">
        <v>447</v>
      </c>
    </row>
    <row r="168" spans="1:5" x14ac:dyDescent="0.3">
      <c r="A168" s="1" t="s">
        <v>5</v>
      </c>
      <c r="B168" s="1" t="s">
        <v>20</v>
      </c>
      <c r="C168" s="1" t="s">
        <v>31</v>
      </c>
      <c r="D168" s="2">
        <v>5670</v>
      </c>
      <c r="E168" s="3">
        <v>297</v>
      </c>
    </row>
    <row r="169" spans="1:5" x14ac:dyDescent="0.3">
      <c r="A169" s="1" t="s">
        <v>23</v>
      </c>
      <c r="B169" s="1" t="s">
        <v>9</v>
      </c>
      <c r="C169" s="1" t="s">
        <v>29</v>
      </c>
      <c r="D169" s="2">
        <v>2135</v>
      </c>
      <c r="E169" s="3">
        <v>27</v>
      </c>
    </row>
    <row r="170" spans="1:5" x14ac:dyDescent="0.3">
      <c r="A170" s="1" t="s">
        <v>5</v>
      </c>
      <c r="B170" s="1" t="s">
        <v>30</v>
      </c>
      <c r="C170" s="1" t="s">
        <v>34</v>
      </c>
      <c r="D170" s="2">
        <v>2779</v>
      </c>
      <c r="E170" s="3">
        <v>75</v>
      </c>
    </row>
    <row r="171" spans="1:5" x14ac:dyDescent="0.3">
      <c r="A171" s="1" t="s">
        <v>35</v>
      </c>
      <c r="B171" s="1" t="s">
        <v>17</v>
      </c>
      <c r="C171" s="1" t="s">
        <v>19</v>
      </c>
      <c r="D171" s="2">
        <v>12950</v>
      </c>
      <c r="E171" s="3">
        <v>30</v>
      </c>
    </row>
    <row r="172" spans="1:5" x14ac:dyDescent="0.3">
      <c r="A172" s="1" t="s">
        <v>23</v>
      </c>
      <c r="B172" s="1" t="s">
        <v>14</v>
      </c>
      <c r="C172" s="1" t="s">
        <v>15</v>
      </c>
      <c r="D172" s="2">
        <v>2646</v>
      </c>
      <c r="E172" s="3">
        <v>177</v>
      </c>
    </row>
    <row r="173" spans="1:5" x14ac:dyDescent="0.3">
      <c r="A173" s="1" t="s">
        <v>5</v>
      </c>
      <c r="B173" s="1" t="s">
        <v>30</v>
      </c>
      <c r="C173" s="1" t="s">
        <v>19</v>
      </c>
      <c r="D173" s="2">
        <v>3794</v>
      </c>
      <c r="E173" s="3">
        <v>159</v>
      </c>
    </row>
    <row r="174" spans="1:5" x14ac:dyDescent="0.3">
      <c r="A174" s="1" t="s">
        <v>27</v>
      </c>
      <c r="B174" s="1" t="s">
        <v>9</v>
      </c>
      <c r="C174" s="1" t="s">
        <v>19</v>
      </c>
      <c r="D174" s="2">
        <v>819</v>
      </c>
      <c r="E174" s="3">
        <v>306</v>
      </c>
    </row>
    <row r="175" spans="1:5" x14ac:dyDescent="0.3">
      <c r="A175" s="1" t="s">
        <v>27</v>
      </c>
      <c r="B175" s="1" t="s">
        <v>30</v>
      </c>
      <c r="C175" s="1" t="s">
        <v>33</v>
      </c>
      <c r="D175" s="2">
        <v>2583</v>
      </c>
      <c r="E175" s="3">
        <v>18</v>
      </c>
    </row>
    <row r="176" spans="1:5" x14ac:dyDescent="0.3">
      <c r="A176" s="1" t="s">
        <v>23</v>
      </c>
      <c r="B176" s="1" t="s">
        <v>9</v>
      </c>
      <c r="C176" s="1" t="s">
        <v>36</v>
      </c>
      <c r="D176" s="2">
        <v>4585</v>
      </c>
      <c r="E176" s="3">
        <v>240</v>
      </c>
    </row>
    <row r="177" spans="1:5" x14ac:dyDescent="0.3">
      <c r="A177" s="1" t="s">
        <v>25</v>
      </c>
      <c r="B177" s="1" t="s">
        <v>30</v>
      </c>
      <c r="C177" s="1" t="s">
        <v>19</v>
      </c>
      <c r="D177" s="2">
        <v>1652</v>
      </c>
      <c r="E177" s="3">
        <v>93</v>
      </c>
    </row>
    <row r="178" spans="1:5" x14ac:dyDescent="0.3">
      <c r="A178" s="1" t="s">
        <v>35</v>
      </c>
      <c r="B178" s="1" t="s">
        <v>30</v>
      </c>
      <c r="C178" s="1" t="s">
        <v>42</v>
      </c>
      <c r="D178" s="2">
        <v>4991</v>
      </c>
      <c r="E178" s="3">
        <v>9</v>
      </c>
    </row>
    <row r="179" spans="1:5" x14ac:dyDescent="0.3">
      <c r="A179" s="1" t="s">
        <v>8</v>
      </c>
      <c r="B179" s="1" t="s">
        <v>30</v>
      </c>
      <c r="C179" s="1" t="s">
        <v>29</v>
      </c>
      <c r="D179" s="2">
        <v>2009</v>
      </c>
      <c r="E179" s="3">
        <v>219</v>
      </c>
    </row>
    <row r="180" spans="1:5" x14ac:dyDescent="0.3">
      <c r="A180" s="1" t="s">
        <v>26</v>
      </c>
      <c r="B180" s="1" t="s">
        <v>17</v>
      </c>
      <c r="C180" s="1" t="s">
        <v>22</v>
      </c>
      <c r="D180" s="2">
        <v>1568</v>
      </c>
      <c r="E180" s="3">
        <v>141</v>
      </c>
    </row>
    <row r="181" spans="1:5" x14ac:dyDescent="0.3">
      <c r="A181" s="1" t="s">
        <v>13</v>
      </c>
      <c r="B181" s="1" t="s">
        <v>6</v>
      </c>
      <c r="C181" s="1" t="s">
        <v>33</v>
      </c>
      <c r="D181" s="2">
        <v>3388</v>
      </c>
      <c r="E181" s="3">
        <v>123</v>
      </c>
    </row>
    <row r="182" spans="1:5" x14ac:dyDescent="0.3">
      <c r="A182" s="1" t="s">
        <v>5</v>
      </c>
      <c r="B182" s="1" t="s">
        <v>20</v>
      </c>
      <c r="C182" s="1" t="s">
        <v>38</v>
      </c>
      <c r="D182" s="2">
        <v>623</v>
      </c>
      <c r="E182" s="3">
        <v>51</v>
      </c>
    </row>
    <row r="183" spans="1:5" x14ac:dyDescent="0.3">
      <c r="A183" s="1" t="s">
        <v>16</v>
      </c>
      <c r="B183" s="1" t="s">
        <v>14</v>
      </c>
      <c r="C183" s="1" t="s">
        <v>12</v>
      </c>
      <c r="D183" s="2">
        <v>10073</v>
      </c>
      <c r="E183" s="3">
        <v>120</v>
      </c>
    </row>
    <row r="184" spans="1:5" x14ac:dyDescent="0.3">
      <c r="A184" s="1" t="s">
        <v>8</v>
      </c>
      <c r="B184" s="1" t="s">
        <v>17</v>
      </c>
      <c r="C184" s="1" t="s">
        <v>42</v>
      </c>
      <c r="D184" s="2">
        <v>1561</v>
      </c>
      <c r="E184" s="3">
        <v>27</v>
      </c>
    </row>
    <row r="185" spans="1:5" x14ac:dyDescent="0.3">
      <c r="A185" s="1" t="s">
        <v>11</v>
      </c>
      <c r="B185" s="1" t="s">
        <v>14</v>
      </c>
      <c r="C185" s="1" t="s">
        <v>39</v>
      </c>
      <c r="D185" s="2">
        <v>11522</v>
      </c>
      <c r="E185" s="3">
        <v>204</v>
      </c>
    </row>
    <row r="186" spans="1:5" x14ac:dyDescent="0.3">
      <c r="A186" s="1" t="s">
        <v>16</v>
      </c>
      <c r="B186" s="1" t="s">
        <v>20</v>
      </c>
      <c r="C186" s="1" t="s">
        <v>31</v>
      </c>
      <c r="D186" s="2">
        <v>2317</v>
      </c>
      <c r="E186" s="3">
        <v>123</v>
      </c>
    </row>
    <row r="187" spans="1:5" x14ac:dyDescent="0.3">
      <c r="A187" s="1" t="s">
        <v>35</v>
      </c>
      <c r="B187" s="1" t="s">
        <v>6</v>
      </c>
      <c r="C187" s="1" t="s">
        <v>40</v>
      </c>
      <c r="D187" s="2">
        <v>3059</v>
      </c>
      <c r="E187" s="3">
        <v>27</v>
      </c>
    </row>
    <row r="188" spans="1:5" x14ac:dyDescent="0.3">
      <c r="A188" s="1" t="s">
        <v>13</v>
      </c>
      <c r="B188" s="1" t="s">
        <v>6</v>
      </c>
      <c r="C188" s="1" t="s">
        <v>42</v>
      </c>
      <c r="D188" s="2">
        <v>2324</v>
      </c>
      <c r="E188" s="3">
        <v>177</v>
      </c>
    </row>
    <row r="189" spans="1:5" x14ac:dyDescent="0.3">
      <c r="A189" s="1" t="s">
        <v>27</v>
      </c>
      <c r="B189" s="1" t="s">
        <v>17</v>
      </c>
      <c r="C189" s="1" t="s">
        <v>42</v>
      </c>
      <c r="D189" s="2">
        <v>4956</v>
      </c>
      <c r="E189" s="3">
        <v>171</v>
      </c>
    </row>
    <row r="190" spans="1:5" x14ac:dyDescent="0.3">
      <c r="A190" s="1" t="s">
        <v>35</v>
      </c>
      <c r="B190" s="1" t="s">
        <v>30</v>
      </c>
      <c r="C190" s="1" t="s">
        <v>36</v>
      </c>
      <c r="D190" s="2">
        <v>5355</v>
      </c>
      <c r="E190" s="3">
        <v>204</v>
      </c>
    </row>
    <row r="191" spans="1:5" x14ac:dyDescent="0.3">
      <c r="A191" s="1" t="s">
        <v>27</v>
      </c>
      <c r="B191" s="1" t="s">
        <v>30</v>
      </c>
      <c r="C191" s="1" t="s">
        <v>24</v>
      </c>
      <c r="D191" s="2">
        <v>7259</v>
      </c>
      <c r="E191" s="3">
        <v>276</v>
      </c>
    </row>
    <row r="192" spans="1:5" x14ac:dyDescent="0.3">
      <c r="A192" s="1" t="s">
        <v>8</v>
      </c>
      <c r="B192" s="1" t="s">
        <v>6</v>
      </c>
      <c r="C192" s="1" t="s">
        <v>42</v>
      </c>
      <c r="D192" s="2">
        <v>6279</v>
      </c>
      <c r="E192" s="3">
        <v>45</v>
      </c>
    </row>
    <row r="193" spans="1:5" x14ac:dyDescent="0.3">
      <c r="A193" s="1" t="s">
        <v>5</v>
      </c>
      <c r="B193" s="1" t="s">
        <v>20</v>
      </c>
      <c r="C193" s="1" t="s">
        <v>32</v>
      </c>
      <c r="D193" s="2">
        <v>2541</v>
      </c>
      <c r="E193" s="3">
        <v>45</v>
      </c>
    </row>
    <row r="194" spans="1:5" x14ac:dyDescent="0.3">
      <c r="A194" s="1" t="s">
        <v>16</v>
      </c>
      <c r="B194" s="1" t="s">
        <v>9</v>
      </c>
      <c r="C194" s="1" t="s">
        <v>39</v>
      </c>
      <c r="D194" s="2">
        <v>3864</v>
      </c>
      <c r="E194" s="3">
        <v>177</v>
      </c>
    </row>
    <row r="195" spans="1:5" x14ac:dyDescent="0.3">
      <c r="A195" s="1" t="s">
        <v>25</v>
      </c>
      <c r="B195" s="1" t="s">
        <v>14</v>
      </c>
      <c r="C195" s="1" t="s">
        <v>31</v>
      </c>
      <c r="D195" s="2">
        <v>6146</v>
      </c>
      <c r="E195" s="3">
        <v>63</v>
      </c>
    </row>
    <row r="196" spans="1:5" x14ac:dyDescent="0.3">
      <c r="A196" s="1" t="s">
        <v>11</v>
      </c>
      <c r="B196" s="1" t="s">
        <v>17</v>
      </c>
      <c r="C196" s="1" t="s">
        <v>15</v>
      </c>
      <c r="D196" s="2">
        <v>2639</v>
      </c>
      <c r="E196" s="3">
        <v>204</v>
      </c>
    </row>
    <row r="197" spans="1:5" x14ac:dyDescent="0.3">
      <c r="A197" s="1" t="s">
        <v>8</v>
      </c>
      <c r="B197" s="1" t="s">
        <v>6</v>
      </c>
      <c r="C197" s="1" t="s">
        <v>22</v>
      </c>
      <c r="D197" s="2">
        <v>1890</v>
      </c>
      <c r="E197" s="3">
        <v>195</v>
      </c>
    </row>
    <row r="198" spans="1:5" x14ac:dyDescent="0.3">
      <c r="A198" s="1" t="s">
        <v>23</v>
      </c>
      <c r="B198" s="1" t="s">
        <v>30</v>
      </c>
      <c r="C198" s="1" t="s">
        <v>24</v>
      </c>
      <c r="D198" s="2">
        <v>1932</v>
      </c>
      <c r="E198" s="3">
        <v>369</v>
      </c>
    </row>
    <row r="199" spans="1:5" x14ac:dyDescent="0.3">
      <c r="A199" s="1" t="s">
        <v>27</v>
      </c>
      <c r="B199" s="1" t="s">
        <v>30</v>
      </c>
      <c r="C199" s="1" t="s">
        <v>18</v>
      </c>
      <c r="D199" s="2">
        <v>6300</v>
      </c>
      <c r="E199" s="3">
        <v>42</v>
      </c>
    </row>
    <row r="200" spans="1:5" x14ac:dyDescent="0.3">
      <c r="A200" s="1" t="s">
        <v>16</v>
      </c>
      <c r="B200" s="1" t="s">
        <v>6</v>
      </c>
      <c r="C200" s="1" t="s">
        <v>7</v>
      </c>
      <c r="D200" s="2">
        <v>560</v>
      </c>
      <c r="E200" s="3">
        <v>81</v>
      </c>
    </row>
    <row r="201" spans="1:5" x14ac:dyDescent="0.3">
      <c r="A201" s="1" t="s">
        <v>11</v>
      </c>
      <c r="B201" s="1" t="s">
        <v>6</v>
      </c>
      <c r="C201" s="1" t="s">
        <v>42</v>
      </c>
      <c r="D201" s="2">
        <v>2856</v>
      </c>
      <c r="E201" s="3">
        <v>246</v>
      </c>
    </row>
    <row r="202" spans="1:5" x14ac:dyDescent="0.3">
      <c r="A202" s="1" t="s">
        <v>11</v>
      </c>
      <c r="B202" s="1" t="s">
        <v>30</v>
      </c>
      <c r="C202" s="1" t="s">
        <v>28</v>
      </c>
      <c r="D202" s="2">
        <v>707</v>
      </c>
      <c r="E202" s="3">
        <v>174</v>
      </c>
    </row>
    <row r="203" spans="1:5" x14ac:dyDescent="0.3">
      <c r="A203" s="1" t="s">
        <v>8</v>
      </c>
      <c r="B203" s="1" t="s">
        <v>9</v>
      </c>
      <c r="C203" s="1" t="s">
        <v>7</v>
      </c>
      <c r="D203" s="2">
        <v>3598</v>
      </c>
      <c r="E203" s="3">
        <v>81</v>
      </c>
    </row>
    <row r="204" spans="1:5" x14ac:dyDescent="0.3">
      <c r="A204" s="1" t="s">
        <v>5</v>
      </c>
      <c r="B204" s="1" t="s">
        <v>9</v>
      </c>
      <c r="C204" s="1" t="s">
        <v>22</v>
      </c>
      <c r="D204" s="2">
        <v>6853</v>
      </c>
      <c r="E204" s="3">
        <v>372</v>
      </c>
    </row>
    <row r="205" spans="1:5" x14ac:dyDescent="0.3">
      <c r="A205" s="1" t="s">
        <v>5</v>
      </c>
      <c r="B205" s="1" t="s">
        <v>9</v>
      </c>
      <c r="C205" s="1" t="s">
        <v>29</v>
      </c>
      <c r="D205" s="2">
        <v>4725</v>
      </c>
      <c r="E205" s="3">
        <v>174</v>
      </c>
    </row>
    <row r="206" spans="1:5" x14ac:dyDescent="0.3">
      <c r="A206" s="1" t="s">
        <v>13</v>
      </c>
      <c r="B206" s="1" t="s">
        <v>14</v>
      </c>
      <c r="C206" s="1" t="s">
        <v>10</v>
      </c>
      <c r="D206" s="2">
        <v>10304</v>
      </c>
      <c r="E206" s="3">
        <v>84</v>
      </c>
    </row>
    <row r="207" spans="1:5" x14ac:dyDescent="0.3">
      <c r="A207" s="1" t="s">
        <v>13</v>
      </c>
      <c r="B207" s="1" t="s">
        <v>30</v>
      </c>
      <c r="C207" s="1" t="s">
        <v>29</v>
      </c>
      <c r="D207" s="2">
        <v>1274</v>
      </c>
      <c r="E207" s="3">
        <v>225</v>
      </c>
    </row>
    <row r="208" spans="1:5" x14ac:dyDescent="0.3">
      <c r="A208" s="1" t="s">
        <v>25</v>
      </c>
      <c r="B208" s="1" t="s">
        <v>14</v>
      </c>
      <c r="C208" s="1" t="s">
        <v>7</v>
      </c>
      <c r="D208" s="2">
        <v>1526</v>
      </c>
      <c r="E208" s="3">
        <v>105</v>
      </c>
    </row>
    <row r="209" spans="1:5" x14ac:dyDescent="0.3">
      <c r="A209" s="1" t="s">
        <v>5</v>
      </c>
      <c r="B209" s="1" t="s">
        <v>17</v>
      </c>
      <c r="C209" s="1" t="s">
        <v>40</v>
      </c>
      <c r="D209" s="2">
        <v>3101</v>
      </c>
      <c r="E209" s="3">
        <v>225</v>
      </c>
    </row>
    <row r="210" spans="1:5" x14ac:dyDescent="0.3">
      <c r="A210" s="1" t="s">
        <v>26</v>
      </c>
      <c r="B210" s="1" t="s">
        <v>6</v>
      </c>
      <c r="C210" s="1" t="s">
        <v>24</v>
      </c>
      <c r="D210" s="2">
        <v>1057</v>
      </c>
      <c r="E210" s="3">
        <v>54</v>
      </c>
    </row>
    <row r="211" spans="1:5" x14ac:dyDescent="0.3">
      <c r="A211" s="1" t="s">
        <v>23</v>
      </c>
      <c r="B211" s="1" t="s">
        <v>6</v>
      </c>
      <c r="C211" s="1" t="s">
        <v>42</v>
      </c>
      <c r="D211" s="2">
        <v>5306</v>
      </c>
      <c r="E211" s="3">
        <v>0</v>
      </c>
    </row>
    <row r="212" spans="1:5" x14ac:dyDescent="0.3">
      <c r="A212" s="1" t="s">
        <v>25</v>
      </c>
      <c r="B212" s="1" t="s">
        <v>17</v>
      </c>
      <c r="C212" s="1" t="s">
        <v>38</v>
      </c>
      <c r="D212" s="2">
        <v>4018</v>
      </c>
      <c r="E212" s="3">
        <v>171</v>
      </c>
    </row>
    <row r="213" spans="1:5" x14ac:dyDescent="0.3">
      <c r="A213" s="1" t="s">
        <v>11</v>
      </c>
      <c r="B213" s="1" t="s">
        <v>30</v>
      </c>
      <c r="C213" s="1" t="s">
        <v>29</v>
      </c>
      <c r="D213" s="2">
        <v>938</v>
      </c>
      <c r="E213" s="3">
        <v>189</v>
      </c>
    </row>
    <row r="214" spans="1:5" x14ac:dyDescent="0.3">
      <c r="A214" s="1" t="s">
        <v>23</v>
      </c>
      <c r="B214" s="1" t="s">
        <v>20</v>
      </c>
      <c r="C214" s="1" t="s">
        <v>15</v>
      </c>
      <c r="D214" s="2">
        <v>1778</v>
      </c>
      <c r="E214" s="3">
        <v>270</v>
      </c>
    </row>
    <row r="215" spans="1:5" x14ac:dyDescent="0.3">
      <c r="A215" s="1" t="s">
        <v>16</v>
      </c>
      <c r="B215" s="1" t="s">
        <v>17</v>
      </c>
      <c r="C215" s="1" t="s">
        <v>7</v>
      </c>
      <c r="D215" s="2">
        <v>1638</v>
      </c>
      <c r="E215" s="3">
        <v>63</v>
      </c>
    </row>
    <row r="216" spans="1:5" x14ac:dyDescent="0.3">
      <c r="A216" s="1" t="s">
        <v>13</v>
      </c>
      <c r="B216" s="1" t="s">
        <v>20</v>
      </c>
      <c r="C216" s="1" t="s">
        <v>18</v>
      </c>
      <c r="D216" s="2">
        <v>154</v>
      </c>
      <c r="E216" s="3">
        <v>21</v>
      </c>
    </row>
    <row r="217" spans="1:5" x14ac:dyDescent="0.3">
      <c r="A217" s="1" t="s">
        <v>23</v>
      </c>
      <c r="B217" s="1" t="s">
        <v>6</v>
      </c>
      <c r="C217" s="1" t="s">
        <v>22</v>
      </c>
      <c r="D217" s="2">
        <v>9835</v>
      </c>
      <c r="E217" s="3">
        <v>207</v>
      </c>
    </row>
    <row r="218" spans="1:5" x14ac:dyDescent="0.3">
      <c r="A218" s="1" t="s">
        <v>11</v>
      </c>
      <c r="B218" s="1" t="s">
        <v>6</v>
      </c>
      <c r="C218" s="1" t="s">
        <v>33</v>
      </c>
      <c r="D218" s="2">
        <v>7273</v>
      </c>
      <c r="E218" s="3">
        <v>96</v>
      </c>
    </row>
    <row r="219" spans="1:5" x14ac:dyDescent="0.3">
      <c r="A219" s="1" t="s">
        <v>25</v>
      </c>
      <c r="B219" s="1" t="s">
        <v>17</v>
      </c>
      <c r="C219" s="1" t="s">
        <v>22</v>
      </c>
      <c r="D219" s="2">
        <v>6909</v>
      </c>
      <c r="E219" s="3">
        <v>81</v>
      </c>
    </row>
    <row r="220" spans="1:5" x14ac:dyDescent="0.3">
      <c r="A220" s="1" t="s">
        <v>11</v>
      </c>
      <c r="B220" s="1" t="s">
        <v>17</v>
      </c>
      <c r="C220" s="1" t="s">
        <v>38</v>
      </c>
      <c r="D220" s="2">
        <v>3920</v>
      </c>
      <c r="E220" s="3">
        <v>306</v>
      </c>
    </row>
    <row r="221" spans="1:5" x14ac:dyDescent="0.3">
      <c r="A221" s="1" t="s">
        <v>35</v>
      </c>
      <c r="B221" s="1" t="s">
        <v>17</v>
      </c>
      <c r="C221" s="1" t="s">
        <v>41</v>
      </c>
      <c r="D221" s="2">
        <v>4858</v>
      </c>
      <c r="E221" s="3">
        <v>279</v>
      </c>
    </row>
    <row r="222" spans="1:5" x14ac:dyDescent="0.3">
      <c r="A222" s="1" t="s">
        <v>26</v>
      </c>
      <c r="B222" s="1" t="s">
        <v>20</v>
      </c>
      <c r="C222" s="1" t="s">
        <v>12</v>
      </c>
      <c r="D222" s="2">
        <v>3549</v>
      </c>
      <c r="E222" s="3">
        <v>3</v>
      </c>
    </row>
    <row r="223" spans="1:5" x14ac:dyDescent="0.3">
      <c r="A223" s="1" t="s">
        <v>23</v>
      </c>
      <c r="B223" s="1" t="s">
        <v>17</v>
      </c>
      <c r="C223" s="1" t="s">
        <v>39</v>
      </c>
      <c r="D223" s="2">
        <v>966</v>
      </c>
      <c r="E223" s="3">
        <v>198</v>
      </c>
    </row>
    <row r="224" spans="1:5" x14ac:dyDescent="0.3">
      <c r="A224" s="1" t="s">
        <v>25</v>
      </c>
      <c r="B224" s="1" t="s">
        <v>17</v>
      </c>
      <c r="C224" s="1" t="s">
        <v>15</v>
      </c>
      <c r="D224" s="2">
        <v>385</v>
      </c>
      <c r="E224" s="3">
        <v>249</v>
      </c>
    </row>
    <row r="225" spans="1:5" x14ac:dyDescent="0.3">
      <c r="A225" s="1" t="s">
        <v>16</v>
      </c>
      <c r="B225" s="1" t="s">
        <v>30</v>
      </c>
      <c r="C225" s="1" t="s">
        <v>29</v>
      </c>
      <c r="D225" s="2">
        <v>2219</v>
      </c>
      <c r="E225" s="3">
        <v>75</v>
      </c>
    </row>
    <row r="226" spans="1:5" x14ac:dyDescent="0.3">
      <c r="A226" s="1" t="s">
        <v>11</v>
      </c>
      <c r="B226" s="1" t="s">
        <v>14</v>
      </c>
      <c r="C226" s="1" t="s">
        <v>10</v>
      </c>
      <c r="D226" s="2">
        <v>2954</v>
      </c>
      <c r="E226" s="3">
        <v>189</v>
      </c>
    </row>
    <row r="227" spans="1:5" x14ac:dyDescent="0.3">
      <c r="A227" s="1" t="s">
        <v>23</v>
      </c>
      <c r="B227" s="1" t="s">
        <v>14</v>
      </c>
      <c r="C227" s="1" t="s">
        <v>10</v>
      </c>
      <c r="D227" s="2">
        <v>280</v>
      </c>
      <c r="E227" s="3">
        <v>87</v>
      </c>
    </row>
    <row r="228" spans="1:5" x14ac:dyDescent="0.3">
      <c r="A228" s="1" t="s">
        <v>13</v>
      </c>
      <c r="B228" s="1" t="s">
        <v>14</v>
      </c>
      <c r="C228" s="1" t="s">
        <v>7</v>
      </c>
      <c r="D228" s="2">
        <v>6118</v>
      </c>
      <c r="E228" s="3">
        <v>174</v>
      </c>
    </row>
    <row r="229" spans="1:5" x14ac:dyDescent="0.3">
      <c r="A229" s="1" t="s">
        <v>26</v>
      </c>
      <c r="B229" s="1" t="s">
        <v>17</v>
      </c>
      <c r="C229" s="1" t="s">
        <v>37</v>
      </c>
      <c r="D229" s="2">
        <v>4802</v>
      </c>
      <c r="E229" s="3">
        <v>36</v>
      </c>
    </row>
    <row r="230" spans="1:5" x14ac:dyDescent="0.3">
      <c r="A230" s="1" t="s">
        <v>11</v>
      </c>
      <c r="B230" s="1" t="s">
        <v>20</v>
      </c>
      <c r="C230" s="1" t="s">
        <v>38</v>
      </c>
      <c r="D230" s="2">
        <v>4137</v>
      </c>
      <c r="E230" s="3">
        <v>60</v>
      </c>
    </row>
    <row r="231" spans="1:5" x14ac:dyDescent="0.3">
      <c r="A231" s="1" t="s">
        <v>27</v>
      </c>
      <c r="B231" s="1" t="s">
        <v>9</v>
      </c>
      <c r="C231" s="1" t="s">
        <v>34</v>
      </c>
      <c r="D231" s="2">
        <v>2023</v>
      </c>
      <c r="E231" s="3">
        <v>78</v>
      </c>
    </row>
    <row r="232" spans="1:5" x14ac:dyDescent="0.3">
      <c r="A232" s="1" t="s">
        <v>11</v>
      </c>
      <c r="B232" s="1" t="s">
        <v>14</v>
      </c>
      <c r="C232" s="1" t="s">
        <v>7</v>
      </c>
      <c r="D232" s="2">
        <v>9051</v>
      </c>
      <c r="E232" s="3">
        <v>57</v>
      </c>
    </row>
    <row r="233" spans="1:5" x14ac:dyDescent="0.3">
      <c r="A233" s="1" t="s">
        <v>11</v>
      </c>
      <c r="B233" s="1" t="s">
        <v>6</v>
      </c>
      <c r="C233" s="1" t="s">
        <v>40</v>
      </c>
      <c r="D233" s="2">
        <v>2919</v>
      </c>
      <c r="E233" s="3">
        <v>45</v>
      </c>
    </row>
    <row r="234" spans="1:5" x14ac:dyDescent="0.3">
      <c r="A234" s="1" t="s">
        <v>13</v>
      </c>
      <c r="B234" s="1" t="s">
        <v>20</v>
      </c>
      <c r="C234" s="1" t="s">
        <v>22</v>
      </c>
      <c r="D234" s="2">
        <v>5915</v>
      </c>
      <c r="E234" s="3">
        <v>3</v>
      </c>
    </row>
    <row r="235" spans="1:5" x14ac:dyDescent="0.3">
      <c r="A235" s="1" t="s">
        <v>35</v>
      </c>
      <c r="B235" s="1" t="s">
        <v>9</v>
      </c>
      <c r="C235" s="1" t="s">
        <v>37</v>
      </c>
      <c r="D235" s="2">
        <v>2562</v>
      </c>
      <c r="E235" s="3">
        <v>6</v>
      </c>
    </row>
    <row r="236" spans="1:5" x14ac:dyDescent="0.3">
      <c r="A236" s="1" t="s">
        <v>25</v>
      </c>
      <c r="B236" s="1" t="s">
        <v>6</v>
      </c>
      <c r="C236" s="1" t="s">
        <v>18</v>
      </c>
      <c r="D236" s="2">
        <v>8813</v>
      </c>
      <c r="E236" s="3">
        <v>21</v>
      </c>
    </row>
    <row r="237" spans="1:5" x14ac:dyDescent="0.3">
      <c r="A237" s="1" t="s">
        <v>25</v>
      </c>
      <c r="B237" s="1" t="s">
        <v>14</v>
      </c>
      <c r="C237" s="1" t="s">
        <v>15</v>
      </c>
      <c r="D237" s="2">
        <v>6111</v>
      </c>
      <c r="E237" s="3">
        <v>3</v>
      </c>
    </row>
    <row r="238" spans="1:5" x14ac:dyDescent="0.3">
      <c r="A238" s="1" t="s">
        <v>8</v>
      </c>
      <c r="B238" s="1" t="s">
        <v>30</v>
      </c>
      <c r="C238" s="1" t="s">
        <v>21</v>
      </c>
      <c r="D238" s="2">
        <v>3507</v>
      </c>
      <c r="E238" s="3">
        <v>288</v>
      </c>
    </row>
    <row r="239" spans="1:5" x14ac:dyDescent="0.3">
      <c r="A239" s="1" t="s">
        <v>16</v>
      </c>
      <c r="B239" s="1" t="s">
        <v>14</v>
      </c>
      <c r="C239" s="1" t="s">
        <v>31</v>
      </c>
      <c r="D239" s="2">
        <v>4319</v>
      </c>
      <c r="E239" s="3">
        <v>30</v>
      </c>
    </row>
    <row r="240" spans="1:5" x14ac:dyDescent="0.3">
      <c r="A240" s="1" t="s">
        <v>5</v>
      </c>
      <c r="B240" s="1" t="s">
        <v>20</v>
      </c>
      <c r="C240" s="1" t="s">
        <v>42</v>
      </c>
      <c r="D240" s="2">
        <v>609</v>
      </c>
      <c r="E240" s="3">
        <v>87</v>
      </c>
    </row>
    <row r="241" spans="1:5" x14ac:dyDescent="0.3">
      <c r="A241" s="1" t="s">
        <v>5</v>
      </c>
      <c r="B241" s="1" t="s">
        <v>17</v>
      </c>
      <c r="C241" s="1" t="s">
        <v>39</v>
      </c>
      <c r="D241" s="2">
        <v>6370</v>
      </c>
      <c r="E241" s="3">
        <v>30</v>
      </c>
    </row>
    <row r="242" spans="1:5" x14ac:dyDescent="0.3">
      <c r="A242" s="1" t="s">
        <v>25</v>
      </c>
      <c r="B242" s="1" t="s">
        <v>20</v>
      </c>
      <c r="C242" s="1" t="s">
        <v>36</v>
      </c>
      <c r="D242" s="2">
        <v>5474</v>
      </c>
      <c r="E242" s="3">
        <v>168</v>
      </c>
    </row>
    <row r="243" spans="1:5" x14ac:dyDescent="0.3">
      <c r="A243" s="1" t="s">
        <v>5</v>
      </c>
      <c r="B243" s="1" t="s">
        <v>14</v>
      </c>
      <c r="C243" s="1" t="s">
        <v>39</v>
      </c>
      <c r="D243" s="2">
        <v>3164</v>
      </c>
      <c r="E243" s="3">
        <v>306</v>
      </c>
    </row>
    <row r="244" spans="1:5" x14ac:dyDescent="0.3">
      <c r="A244" s="1" t="s">
        <v>16</v>
      </c>
      <c r="B244" s="1" t="s">
        <v>9</v>
      </c>
      <c r="C244" s="1" t="s">
        <v>12</v>
      </c>
      <c r="D244" s="2">
        <v>1302</v>
      </c>
      <c r="E244" s="3">
        <v>402</v>
      </c>
    </row>
    <row r="245" spans="1:5" x14ac:dyDescent="0.3">
      <c r="A245" s="1" t="s">
        <v>27</v>
      </c>
      <c r="B245" s="1" t="s">
        <v>6</v>
      </c>
      <c r="C245" s="1" t="s">
        <v>40</v>
      </c>
      <c r="D245" s="2">
        <v>7308</v>
      </c>
      <c r="E245" s="3">
        <v>327</v>
      </c>
    </row>
    <row r="246" spans="1:5" x14ac:dyDescent="0.3">
      <c r="A246" s="1" t="s">
        <v>5</v>
      </c>
      <c r="B246" s="1" t="s">
        <v>6</v>
      </c>
      <c r="C246" s="1" t="s">
        <v>39</v>
      </c>
      <c r="D246" s="2">
        <v>6132</v>
      </c>
      <c r="E246" s="3">
        <v>93</v>
      </c>
    </row>
    <row r="247" spans="1:5" x14ac:dyDescent="0.3">
      <c r="A247" s="1" t="s">
        <v>35</v>
      </c>
      <c r="B247" s="1" t="s">
        <v>9</v>
      </c>
      <c r="C247" s="1" t="s">
        <v>24</v>
      </c>
      <c r="D247" s="2">
        <v>3472</v>
      </c>
      <c r="E247" s="3">
        <v>96</v>
      </c>
    </row>
    <row r="248" spans="1:5" x14ac:dyDescent="0.3">
      <c r="A248" s="1" t="s">
        <v>8</v>
      </c>
      <c r="B248" s="1" t="s">
        <v>17</v>
      </c>
      <c r="C248" s="1" t="s">
        <v>15</v>
      </c>
      <c r="D248" s="2">
        <v>9660</v>
      </c>
      <c r="E248" s="3">
        <v>27</v>
      </c>
    </row>
    <row r="249" spans="1:5" x14ac:dyDescent="0.3">
      <c r="A249" s="1" t="s">
        <v>11</v>
      </c>
      <c r="B249" s="1" t="s">
        <v>20</v>
      </c>
      <c r="C249" s="1" t="s">
        <v>42</v>
      </c>
      <c r="D249" s="2">
        <v>2436</v>
      </c>
      <c r="E249" s="3">
        <v>99</v>
      </c>
    </row>
    <row r="250" spans="1:5" x14ac:dyDescent="0.3">
      <c r="A250" s="1" t="s">
        <v>11</v>
      </c>
      <c r="B250" s="1" t="s">
        <v>20</v>
      </c>
      <c r="C250" s="1" t="s">
        <v>19</v>
      </c>
      <c r="D250" s="2">
        <v>9506</v>
      </c>
      <c r="E250" s="3">
        <v>87</v>
      </c>
    </row>
    <row r="251" spans="1:5" x14ac:dyDescent="0.3">
      <c r="A251" s="1" t="s">
        <v>35</v>
      </c>
      <c r="B251" s="1" t="s">
        <v>6</v>
      </c>
      <c r="C251" s="1" t="s">
        <v>41</v>
      </c>
      <c r="D251" s="2">
        <v>245</v>
      </c>
      <c r="E251" s="3">
        <v>288</v>
      </c>
    </row>
    <row r="252" spans="1:5" x14ac:dyDescent="0.3">
      <c r="A252" s="1" t="s">
        <v>8</v>
      </c>
      <c r="B252" s="1" t="s">
        <v>9</v>
      </c>
      <c r="C252" s="1" t="s">
        <v>33</v>
      </c>
      <c r="D252" s="2">
        <v>2702</v>
      </c>
      <c r="E252" s="3">
        <v>363</v>
      </c>
    </row>
    <row r="253" spans="1:5" x14ac:dyDescent="0.3">
      <c r="A253" s="1" t="s">
        <v>35</v>
      </c>
      <c r="B253" s="1" t="s">
        <v>30</v>
      </c>
      <c r="C253" s="1" t="s">
        <v>28</v>
      </c>
      <c r="D253" s="2">
        <v>700</v>
      </c>
      <c r="E253" s="3">
        <v>87</v>
      </c>
    </row>
    <row r="254" spans="1:5" x14ac:dyDescent="0.3">
      <c r="A254" s="1" t="s">
        <v>16</v>
      </c>
      <c r="B254" s="1" t="s">
        <v>30</v>
      </c>
      <c r="C254" s="1" t="s">
        <v>28</v>
      </c>
      <c r="D254" s="2">
        <v>3759</v>
      </c>
      <c r="E254" s="3">
        <v>150</v>
      </c>
    </row>
    <row r="255" spans="1:5" x14ac:dyDescent="0.3">
      <c r="A255" s="1" t="s">
        <v>26</v>
      </c>
      <c r="B255" s="1" t="s">
        <v>9</v>
      </c>
      <c r="C255" s="1" t="s">
        <v>28</v>
      </c>
      <c r="D255" s="2">
        <v>1589</v>
      </c>
      <c r="E255" s="3">
        <v>303</v>
      </c>
    </row>
    <row r="256" spans="1:5" x14ac:dyDescent="0.3">
      <c r="A256" s="1" t="s">
        <v>23</v>
      </c>
      <c r="B256" s="1" t="s">
        <v>9</v>
      </c>
      <c r="C256" s="1" t="s">
        <v>40</v>
      </c>
      <c r="D256" s="2">
        <v>5194</v>
      </c>
      <c r="E256" s="3">
        <v>288</v>
      </c>
    </row>
    <row r="257" spans="1:5" x14ac:dyDescent="0.3">
      <c r="A257" s="1" t="s">
        <v>35</v>
      </c>
      <c r="B257" s="1" t="s">
        <v>14</v>
      </c>
      <c r="C257" s="1" t="s">
        <v>31</v>
      </c>
      <c r="D257" s="2">
        <v>945</v>
      </c>
      <c r="E257" s="3">
        <v>75</v>
      </c>
    </row>
    <row r="258" spans="1:5" x14ac:dyDescent="0.3">
      <c r="A258" s="1" t="s">
        <v>5</v>
      </c>
      <c r="B258" s="1" t="s">
        <v>20</v>
      </c>
      <c r="C258" s="1" t="s">
        <v>21</v>
      </c>
      <c r="D258" s="2">
        <v>1988</v>
      </c>
      <c r="E258" s="3">
        <v>39</v>
      </c>
    </row>
    <row r="259" spans="1:5" x14ac:dyDescent="0.3">
      <c r="A259" s="1" t="s">
        <v>16</v>
      </c>
      <c r="B259" s="1" t="s">
        <v>30</v>
      </c>
      <c r="C259" s="1" t="s">
        <v>10</v>
      </c>
      <c r="D259" s="2">
        <v>6734</v>
      </c>
      <c r="E259" s="3">
        <v>123</v>
      </c>
    </row>
    <row r="260" spans="1:5" x14ac:dyDescent="0.3">
      <c r="A260" s="1" t="s">
        <v>5</v>
      </c>
      <c r="B260" s="1" t="s">
        <v>14</v>
      </c>
      <c r="C260" s="1" t="s">
        <v>12</v>
      </c>
      <c r="D260" s="2">
        <v>217</v>
      </c>
      <c r="E260" s="3">
        <v>36</v>
      </c>
    </row>
    <row r="261" spans="1:5" x14ac:dyDescent="0.3">
      <c r="A261" s="1" t="s">
        <v>25</v>
      </c>
      <c r="B261" s="1" t="s">
        <v>30</v>
      </c>
      <c r="C261" s="1" t="s">
        <v>22</v>
      </c>
      <c r="D261" s="2">
        <v>6279</v>
      </c>
      <c r="E261" s="3">
        <v>237</v>
      </c>
    </row>
    <row r="262" spans="1:5" x14ac:dyDescent="0.3">
      <c r="A262" s="1" t="s">
        <v>5</v>
      </c>
      <c r="B262" s="1" t="s">
        <v>14</v>
      </c>
      <c r="C262" s="1" t="s">
        <v>31</v>
      </c>
      <c r="D262" s="2">
        <v>4424</v>
      </c>
      <c r="E262" s="3">
        <v>201</v>
      </c>
    </row>
    <row r="263" spans="1:5" x14ac:dyDescent="0.3">
      <c r="A263" s="1" t="s">
        <v>26</v>
      </c>
      <c r="B263" s="1" t="s">
        <v>14</v>
      </c>
      <c r="C263" s="1" t="s">
        <v>28</v>
      </c>
      <c r="D263" s="2">
        <v>189</v>
      </c>
      <c r="E263" s="3">
        <v>48</v>
      </c>
    </row>
    <row r="264" spans="1:5" x14ac:dyDescent="0.3">
      <c r="A264" s="1" t="s">
        <v>25</v>
      </c>
      <c r="B264" s="1" t="s">
        <v>9</v>
      </c>
      <c r="C264" s="1" t="s">
        <v>22</v>
      </c>
      <c r="D264" s="2">
        <v>490</v>
      </c>
      <c r="E264" s="3">
        <v>84</v>
      </c>
    </row>
    <row r="265" spans="1:5" x14ac:dyDescent="0.3">
      <c r="A265" s="1" t="s">
        <v>8</v>
      </c>
      <c r="B265" s="1" t="s">
        <v>6</v>
      </c>
      <c r="C265" s="1" t="s">
        <v>41</v>
      </c>
      <c r="D265" s="2">
        <v>434</v>
      </c>
      <c r="E265" s="3">
        <v>87</v>
      </c>
    </row>
    <row r="266" spans="1:5" x14ac:dyDescent="0.3">
      <c r="A266" s="1" t="s">
        <v>23</v>
      </c>
      <c r="B266" s="1" t="s">
        <v>20</v>
      </c>
      <c r="C266" s="1" t="s">
        <v>7</v>
      </c>
      <c r="D266" s="2">
        <v>10129</v>
      </c>
      <c r="E266" s="3">
        <v>312</v>
      </c>
    </row>
    <row r="267" spans="1:5" x14ac:dyDescent="0.3">
      <c r="A267" s="1" t="s">
        <v>27</v>
      </c>
      <c r="B267" s="1" t="s">
        <v>17</v>
      </c>
      <c r="C267" s="1" t="s">
        <v>40</v>
      </c>
      <c r="D267" s="2">
        <v>1652</v>
      </c>
      <c r="E267" s="3">
        <v>102</v>
      </c>
    </row>
    <row r="268" spans="1:5" x14ac:dyDescent="0.3">
      <c r="A268" s="1" t="s">
        <v>8</v>
      </c>
      <c r="B268" s="1" t="s">
        <v>20</v>
      </c>
      <c r="C268" s="1" t="s">
        <v>41</v>
      </c>
      <c r="D268" s="2">
        <v>6433</v>
      </c>
      <c r="E268" s="3">
        <v>78</v>
      </c>
    </row>
    <row r="269" spans="1:5" x14ac:dyDescent="0.3">
      <c r="A269" s="1" t="s">
        <v>27</v>
      </c>
      <c r="B269" s="1" t="s">
        <v>30</v>
      </c>
      <c r="C269" s="1" t="s">
        <v>34</v>
      </c>
      <c r="D269" s="2">
        <v>2212</v>
      </c>
      <c r="E269" s="3">
        <v>117</v>
      </c>
    </row>
    <row r="270" spans="1:5" x14ac:dyDescent="0.3">
      <c r="A270" s="1" t="s">
        <v>13</v>
      </c>
      <c r="B270" s="1" t="s">
        <v>9</v>
      </c>
      <c r="C270" s="1" t="s">
        <v>36</v>
      </c>
      <c r="D270" s="2">
        <v>609</v>
      </c>
      <c r="E270" s="3">
        <v>99</v>
      </c>
    </row>
    <row r="271" spans="1:5" x14ac:dyDescent="0.3">
      <c r="A271" s="1" t="s">
        <v>5</v>
      </c>
      <c r="B271" s="1" t="s">
        <v>9</v>
      </c>
      <c r="C271" s="1" t="s">
        <v>38</v>
      </c>
      <c r="D271" s="2">
        <v>1638</v>
      </c>
      <c r="E271" s="3">
        <v>48</v>
      </c>
    </row>
    <row r="272" spans="1:5" x14ac:dyDescent="0.3">
      <c r="A272" s="1" t="s">
        <v>23</v>
      </c>
      <c r="B272" s="1" t="s">
        <v>30</v>
      </c>
      <c r="C272" s="1" t="s">
        <v>37</v>
      </c>
      <c r="D272" s="2">
        <v>3829</v>
      </c>
      <c r="E272" s="3">
        <v>24</v>
      </c>
    </row>
    <row r="273" spans="1:5" x14ac:dyDescent="0.3">
      <c r="A273" s="1" t="s">
        <v>5</v>
      </c>
      <c r="B273" s="1" t="s">
        <v>17</v>
      </c>
      <c r="C273" s="1" t="s">
        <v>37</v>
      </c>
      <c r="D273" s="2">
        <v>5775</v>
      </c>
      <c r="E273" s="3">
        <v>42</v>
      </c>
    </row>
    <row r="274" spans="1:5" x14ac:dyDescent="0.3">
      <c r="A274" s="1" t="s">
        <v>16</v>
      </c>
      <c r="B274" s="1" t="s">
        <v>9</v>
      </c>
      <c r="C274" s="1" t="s">
        <v>33</v>
      </c>
      <c r="D274" s="2">
        <v>1071</v>
      </c>
      <c r="E274" s="3">
        <v>270</v>
      </c>
    </row>
    <row r="275" spans="1:5" x14ac:dyDescent="0.3">
      <c r="A275" s="1" t="s">
        <v>8</v>
      </c>
      <c r="B275" s="1" t="s">
        <v>14</v>
      </c>
      <c r="C275" s="1" t="s">
        <v>34</v>
      </c>
      <c r="D275" s="2">
        <v>5019</v>
      </c>
      <c r="E275" s="3">
        <v>150</v>
      </c>
    </row>
    <row r="276" spans="1:5" x14ac:dyDescent="0.3">
      <c r="A276" s="1" t="s">
        <v>26</v>
      </c>
      <c r="B276" s="1" t="s">
        <v>6</v>
      </c>
      <c r="C276" s="1" t="s">
        <v>37</v>
      </c>
      <c r="D276" s="2">
        <v>2863</v>
      </c>
      <c r="E276" s="3">
        <v>42</v>
      </c>
    </row>
    <row r="277" spans="1:5" x14ac:dyDescent="0.3">
      <c r="A277" s="1" t="s">
        <v>5</v>
      </c>
      <c r="B277" s="1" t="s">
        <v>9</v>
      </c>
      <c r="C277" s="1" t="s">
        <v>32</v>
      </c>
      <c r="D277" s="2">
        <v>1617</v>
      </c>
      <c r="E277" s="3">
        <v>126</v>
      </c>
    </row>
    <row r="278" spans="1:5" x14ac:dyDescent="0.3">
      <c r="A278" s="1" t="s">
        <v>16</v>
      </c>
      <c r="B278" s="1" t="s">
        <v>6</v>
      </c>
      <c r="C278" s="1" t="s">
        <v>42</v>
      </c>
      <c r="D278" s="2">
        <v>6818</v>
      </c>
      <c r="E278" s="3">
        <v>6</v>
      </c>
    </row>
    <row r="279" spans="1:5" x14ac:dyDescent="0.3">
      <c r="A279" s="1" t="s">
        <v>27</v>
      </c>
      <c r="B279" s="1" t="s">
        <v>9</v>
      </c>
      <c r="C279" s="1" t="s">
        <v>37</v>
      </c>
      <c r="D279" s="2">
        <v>6657</v>
      </c>
      <c r="E279" s="3">
        <v>276</v>
      </c>
    </row>
    <row r="280" spans="1:5" x14ac:dyDescent="0.3">
      <c r="A280" s="1" t="s">
        <v>27</v>
      </c>
      <c r="B280" s="1" t="s">
        <v>30</v>
      </c>
      <c r="C280" s="1" t="s">
        <v>28</v>
      </c>
      <c r="D280" s="2">
        <v>2919</v>
      </c>
      <c r="E280" s="3">
        <v>93</v>
      </c>
    </row>
    <row r="281" spans="1:5" x14ac:dyDescent="0.3">
      <c r="A281" s="1" t="s">
        <v>26</v>
      </c>
      <c r="B281" s="1" t="s">
        <v>14</v>
      </c>
      <c r="C281" s="1" t="s">
        <v>21</v>
      </c>
      <c r="D281" s="2">
        <v>3094</v>
      </c>
      <c r="E281" s="3">
        <v>246</v>
      </c>
    </row>
    <row r="282" spans="1:5" x14ac:dyDescent="0.3">
      <c r="A282" s="1" t="s">
        <v>16</v>
      </c>
      <c r="B282" s="1" t="s">
        <v>17</v>
      </c>
      <c r="C282" s="1" t="s">
        <v>38</v>
      </c>
      <c r="D282" s="2">
        <v>2989</v>
      </c>
      <c r="E282" s="3">
        <v>3</v>
      </c>
    </row>
    <row r="283" spans="1:5" x14ac:dyDescent="0.3">
      <c r="A283" s="1" t="s">
        <v>8</v>
      </c>
      <c r="B283" s="1" t="s">
        <v>20</v>
      </c>
      <c r="C283" s="1" t="s">
        <v>39</v>
      </c>
      <c r="D283" s="2">
        <v>2268</v>
      </c>
      <c r="E283" s="3">
        <v>63</v>
      </c>
    </row>
    <row r="284" spans="1:5" x14ac:dyDescent="0.3">
      <c r="A284" s="1" t="s">
        <v>25</v>
      </c>
      <c r="B284" s="1" t="s">
        <v>9</v>
      </c>
      <c r="C284" s="1" t="s">
        <v>21</v>
      </c>
      <c r="D284" s="2">
        <v>4753</v>
      </c>
      <c r="E284" s="3">
        <v>246</v>
      </c>
    </row>
    <row r="285" spans="1:5" x14ac:dyDescent="0.3">
      <c r="A285" s="1" t="s">
        <v>26</v>
      </c>
      <c r="B285" s="1" t="s">
        <v>30</v>
      </c>
      <c r="C285" s="1" t="s">
        <v>36</v>
      </c>
      <c r="D285" s="2">
        <v>7511</v>
      </c>
      <c r="E285" s="3">
        <v>120</v>
      </c>
    </row>
    <row r="286" spans="1:5" x14ac:dyDescent="0.3">
      <c r="A286" s="1" t="s">
        <v>26</v>
      </c>
      <c r="B286" s="1" t="s">
        <v>20</v>
      </c>
      <c r="C286" s="1" t="s">
        <v>21</v>
      </c>
      <c r="D286" s="2">
        <v>4326</v>
      </c>
      <c r="E286" s="3">
        <v>348</v>
      </c>
    </row>
    <row r="287" spans="1:5" x14ac:dyDescent="0.3">
      <c r="A287" s="1" t="s">
        <v>13</v>
      </c>
      <c r="B287" s="1" t="s">
        <v>30</v>
      </c>
      <c r="C287" s="1" t="s">
        <v>34</v>
      </c>
      <c r="D287" s="2">
        <v>4935</v>
      </c>
      <c r="E287" s="3">
        <v>126</v>
      </c>
    </row>
    <row r="288" spans="1:5" x14ac:dyDescent="0.3">
      <c r="A288" s="1" t="s">
        <v>16</v>
      </c>
      <c r="B288" s="1" t="s">
        <v>9</v>
      </c>
      <c r="C288" s="1" t="s">
        <v>7</v>
      </c>
      <c r="D288" s="2">
        <v>4781</v>
      </c>
      <c r="E288" s="3">
        <v>123</v>
      </c>
    </row>
    <row r="289" spans="1:5" x14ac:dyDescent="0.3">
      <c r="A289" s="1" t="s">
        <v>25</v>
      </c>
      <c r="B289" s="1" t="s">
        <v>20</v>
      </c>
      <c r="C289" s="1" t="s">
        <v>18</v>
      </c>
      <c r="D289" s="2">
        <v>7483</v>
      </c>
      <c r="E289" s="3">
        <v>45</v>
      </c>
    </row>
    <row r="290" spans="1:5" x14ac:dyDescent="0.3">
      <c r="A290" s="1" t="s">
        <v>35</v>
      </c>
      <c r="B290" s="1" t="s">
        <v>20</v>
      </c>
      <c r="C290" s="1" t="s">
        <v>12</v>
      </c>
      <c r="D290" s="2">
        <v>6860</v>
      </c>
      <c r="E290" s="3">
        <v>126</v>
      </c>
    </row>
    <row r="291" spans="1:5" x14ac:dyDescent="0.3">
      <c r="A291" s="1" t="s">
        <v>5</v>
      </c>
      <c r="B291" s="1" t="s">
        <v>6</v>
      </c>
      <c r="C291" s="1" t="s">
        <v>32</v>
      </c>
      <c r="D291" s="2">
        <v>9002</v>
      </c>
      <c r="E291" s="3">
        <v>72</v>
      </c>
    </row>
    <row r="292" spans="1:5" x14ac:dyDescent="0.3">
      <c r="A292" s="1" t="s">
        <v>16</v>
      </c>
      <c r="B292" s="1" t="s">
        <v>14</v>
      </c>
      <c r="C292" s="1" t="s">
        <v>32</v>
      </c>
      <c r="D292" s="2">
        <v>1400</v>
      </c>
      <c r="E292" s="3">
        <v>135</v>
      </c>
    </row>
    <row r="293" spans="1:5" x14ac:dyDescent="0.3">
      <c r="A293" s="1" t="s">
        <v>35</v>
      </c>
      <c r="B293" s="1" t="s">
        <v>30</v>
      </c>
      <c r="C293" s="1" t="s">
        <v>22</v>
      </c>
      <c r="D293" s="2">
        <v>4053</v>
      </c>
      <c r="E293" s="3">
        <v>24</v>
      </c>
    </row>
    <row r="294" spans="1:5" x14ac:dyDescent="0.3">
      <c r="A294" s="1" t="s">
        <v>23</v>
      </c>
      <c r="B294" s="1" t="s">
        <v>14</v>
      </c>
      <c r="C294" s="1" t="s">
        <v>21</v>
      </c>
      <c r="D294" s="2">
        <v>2149</v>
      </c>
      <c r="E294" s="3">
        <v>117</v>
      </c>
    </row>
    <row r="295" spans="1:5" x14ac:dyDescent="0.3">
      <c r="A295" s="1" t="s">
        <v>27</v>
      </c>
      <c r="B295" s="1" t="s">
        <v>17</v>
      </c>
      <c r="C295" s="1" t="s">
        <v>32</v>
      </c>
      <c r="D295" s="2">
        <v>3640</v>
      </c>
      <c r="E295" s="3">
        <v>51</v>
      </c>
    </row>
    <row r="296" spans="1:5" x14ac:dyDescent="0.3">
      <c r="A296" s="1" t="s">
        <v>26</v>
      </c>
      <c r="B296" s="1" t="s">
        <v>17</v>
      </c>
      <c r="C296" s="1" t="s">
        <v>34</v>
      </c>
      <c r="D296" s="2">
        <v>630</v>
      </c>
      <c r="E296" s="3">
        <v>36</v>
      </c>
    </row>
    <row r="297" spans="1:5" x14ac:dyDescent="0.3">
      <c r="A297" s="1" t="s">
        <v>11</v>
      </c>
      <c r="B297" s="1" t="s">
        <v>9</v>
      </c>
      <c r="C297" s="1" t="s">
        <v>39</v>
      </c>
      <c r="D297" s="2">
        <v>2429</v>
      </c>
      <c r="E297" s="3">
        <v>144</v>
      </c>
    </row>
    <row r="298" spans="1:5" x14ac:dyDescent="0.3">
      <c r="A298" s="1" t="s">
        <v>11</v>
      </c>
      <c r="B298" s="1" t="s">
        <v>14</v>
      </c>
      <c r="C298" s="1" t="s">
        <v>18</v>
      </c>
      <c r="D298" s="2">
        <v>2142</v>
      </c>
      <c r="E298" s="3">
        <v>114</v>
      </c>
    </row>
    <row r="299" spans="1:5" x14ac:dyDescent="0.3">
      <c r="A299" s="1" t="s">
        <v>23</v>
      </c>
      <c r="B299" s="1" t="s">
        <v>6</v>
      </c>
      <c r="C299" s="1" t="s">
        <v>7</v>
      </c>
      <c r="D299" s="2">
        <v>6454</v>
      </c>
      <c r="E299" s="3">
        <v>54</v>
      </c>
    </row>
    <row r="300" spans="1:5" x14ac:dyDescent="0.3">
      <c r="A300" s="1" t="s">
        <v>23</v>
      </c>
      <c r="B300" s="1" t="s">
        <v>6</v>
      </c>
      <c r="C300" s="1" t="s">
        <v>29</v>
      </c>
      <c r="D300" s="2">
        <v>4487</v>
      </c>
      <c r="E300" s="3">
        <v>333</v>
      </c>
    </row>
    <row r="301" spans="1:5" x14ac:dyDescent="0.3">
      <c r="A301" s="1" t="s">
        <v>27</v>
      </c>
      <c r="B301" s="1" t="s">
        <v>6</v>
      </c>
      <c r="C301" s="1" t="s">
        <v>12</v>
      </c>
      <c r="D301" s="2">
        <v>938</v>
      </c>
      <c r="E301" s="3">
        <v>366</v>
      </c>
    </row>
    <row r="302" spans="1:5" x14ac:dyDescent="0.3">
      <c r="A302" s="1" t="s">
        <v>27</v>
      </c>
      <c r="B302" s="1" t="s">
        <v>20</v>
      </c>
      <c r="C302" s="1" t="s">
        <v>42</v>
      </c>
      <c r="D302" s="2">
        <v>8841</v>
      </c>
      <c r="E302" s="3">
        <v>303</v>
      </c>
    </row>
    <row r="303" spans="1:5" x14ac:dyDescent="0.3">
      <c r="A303" s="1" t="s">
        <v>26</v>
      </c>
      <c r="B303" s="1" t="s">
        <v>17</v>
      </c>
      <c r="C303" s="1" t="s">
        <v>19</v>
      </c>
      <c r="D303" s="2">
        <v>4018</v>
      </c>
      <c r="E303" s="3">
        <v>126</v>
      </c>
    </row>
    <row r="304" spans="1:5" x14ac:dyDescent="0.3">
      <c r="A304" s="1" t="s">
        <v>13</v>
      </c>
      <c r="B304" s="1" t="s">
        <v>6</v>
      </c>
      <c r="C304" s="1" t="s">
        <v>37</v>
      </c>
      <c r="D304" s="2">
        <v>714</v>
      </c>
      <c r="E304" s="3">
        <v>231</v>
      </c>
    </row>
    <row r="305" spans="1:5" x14ac:dyDescent="0.3">
      <c r="A305" s="1" t="s">
        <v>11</v>
      </c>
      <c r="B305" s="1" t="s">
        <v>20</v>
      </c>
      <c r="C305" s="1" t="s">
        <v>18</v>
      </c>
      <c r="D305" s="2">
        <v>3850</v>
      </c>
      <c r="E305" s="3">
        <v>102</v>
      </c>
    </row>
  </sheetData>
  <mergeCells count="1">
    <mergeCell ref="A1:XFD2"/>
  </mergeCells>
  <pageMargins left="0.7" right="0.7" top="0.75" bottom="0.75" header="0.3" footer="0.3"/>
  <pageSetup paperSize="9" orientation="portrait" horizontalDpi="4294967293" verticalDpi="0"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59D07-8CD8-4585-8C76-E56EF4C27CC1}">
  <dimension ref="A1:I17"/>
  <sheetViews>
    <sheetView workbookViewId="0">
      <selection activeCell="O16" sqref="O16"/>
    </sheetView>
  </sheetViews>
  <sheetFormatPr defaultRowHeight="14.4" x14ac:dyDescent="0.3"/>
  <cols>
    <col min="2" max="2" width="15.5546875" bestFit="1" customWidth="1"/>
    <col min="3" max="3" width="14.44140625" bestFit="1" customWidth="1"/>
    <col min="4" max="4" width="11.77734375" bestFit="1" customWidth="1"/>
    <col min="5" max="5" width="12.77734375" bestFit="1" customWidth="1"/>
    <col min="6" max="6" width="4.6640625" bestFit="1" customWidth="1"/>
    <col min="7" max="7" width="15.5546875" bestFit="1" customWidth="1"/>
    <col min="8" max="8" width="14.44140625" bestFit="1" customWidth="1"/>
    <col min="9" max="9" width="11.77734375" bestFit="1" customWidth="1"/>
    <col min="10" max="46" width="5.6640625" bestFit="1" customWidth="1"/>
    <col min="47" max="257" width="7.21875" bestFit="1" customWidth="1"/>
    <col min="258" max="270" width="8.21875" bestFit="1" customWidth="1"/>
    <col min="271" max="271" width="10.77734375" bestFit="1" customWidth="1"/>
  </cols>
  <sheetData>
    <row r="1" spans="1:9" s="62" customFormat="1" ht="25.8" customHeight="1" x14ac:dyDescent="0.3">
      <c r="A1" s="62" t="s">
        <v>81</v>
      </c>
    </row>
    <row r="2" spans="1:9" s="62" customFormat="1" x14ac:dyDescent="0.3"/>
    <row r="4" spans="1:9" x14ac:dyDescent="0.3">
      <c r="B4" s="29" t="s">
        <v>66</v>
      </c>
      <c r="C4" s="1" t="s">
        <v>64</v>
      </c>
      <c r="D4" s="1" t="s">
        <v>65</v>
      </c>
      <c r="G4" s="29" t="s">
        <v>66</v>
      </c>
      <c r="H4" s="1" t="s">
        <v>64</v>
      </c>
      <c r="I4" s="1" t="s">
        <v>65</v>
      </c>
    </row>
    <row r="5" spans="1:9" x14ac:dyDescent="0.3">
      <c r="B5" s="30" t="s">
        <v>20</v>
      </c>
      <c r="C5" s="28">
        <v>25221</v>
      </c>
      <c r="D5" s="28">
        <v>288</v>
      </c>
      <c r="G5" s="30" t="s">
        <v>20</v>
      </c>
      <c r="H5" s="28">
        <v>6069</v>
      </c>
      <c r="I5" s="28">
        <v>24</v>
      </c>
    </row>
    <row r="6" spans="1:9" x14ac:dyDescent="0.3">
      <c r="B6" s="31" t="s">
        <v>25</v>
      </c>
      <c r="C6" s="28">
        <v>25221</v>
      </c>
      <c r="D6" s="28">
        <v>288</v>
      </c>
      <c r="G6" s="31" t="s">
        <v>13</v>
      </c>
      <c r="H6" s="28">
        <v>6069</v>
      </c>
      <c r="I6" s="28">
        <v>24</v>
      </c>
    </row>
    <row r="7" spans="1:9" x14ac:dyDescent="0.3">
      <c r="B7" s="30" t="s">
        <v>14</v>
      </c>
      <c r="C7" s="28">
        <v>39620</v>
      </c>
      <c r="D7" s="28">
        <v>573</v>
      </c>
      <c r="G7" s="30" t="s">
        <v>14</v>
      </c>
      <c r="H7" s="28">
        <v>5019</v>
      </c>
      <c r="I7" s="28">
        <v>150</v>
      </c>
    </row>
    <row r="8" spans="1:9" x14ac:dyDescent="0.3">
      <c r="B8" s="31" t="s">
        <v>25</v>
      </c>
      <c r="C8" s="28">
        <v>39620</v>
      </c>
      <c r="D8" s="28">
        <v>573</v>
      </c>
      <c r="G8" s="31" t="s">
        <v>8</v>
      </c>
      <c r="H8" s="28">
        <v>5019</v>
      </c>
      <c r="I8" s="28">
        <v>150</v>
      </c>
    </row>
    <row r="9" spans="1:9" x14ac:dyDescent="0.3">
      <c r="B9" s="30" t="s">
        <v>30</v>
      </c>
      <c r="C9" s="28">
        <v>41559</v>
      </c>
      <c r="D9" s="28">
        <v>1188</v>
      </c>
      <c r="G9" s="30" t="s">
        <v>30</v>
      </c>
      <c r="H9" s="28">
        <v>5516</v>
      </c>
      <c r="I9" s="28">
        <v>507</v>
      </c>
    </row>
    <row r="10" spans="1:9" x14ac:dyDescent="0.3">
      <c r="B10" s="31" t="s">
        <v>25</v>
      </c>
      <c r="C10" s="28">
        <v>41559</v>
      </c>
      <c r="D10" s="28">
        <v>1188</v>
      </c>
      <c r="G10" s="31" t="s">
        <v>8</v>
      </c>
      <c r="H10" s="28">
        <v>5516</v>
      </c>
      <c r="I10" s="28">
        <v>507</v>
      </c>
    </row>
    <row r="11" spans="1:9" x14ac:dyDescent="0.3">
      <c r="B11" s="30" t="s">
        <v>6</v>
      </c>
      <c r="C11" s="28">
        <v>43568</v>
      </c>
      <c r="D11" s="28">
        <v>978</v>
      </c>
      <c r="G11" s="30" t="s">
        <v>6</v>
      </c>
      <c r="H11" s="28">
        <v>7987</v>
      </c>
      <c r="I11" s="28">
        <v>345</v>
      </c>
    </row>
    <row r="12" spans="1:9" x14ac:dyDescent="0.3">
      <c r="B12" s="31" t="s">
        <v>23</v>
      </c>
      <c r="C12" s="28">
        <v>43568</v>
      </c>
      <c r="D12" s="28">
        <v>978</v>
      </c>
      <c r="G12" s="31" t="s">
        <v>35</v>
      </c>
      <c r="H12" s="28">
        <v>7987</v>
      </c>
      <c r="I12" s="28">
        <v>345</v>
      </c>
    </row>
    <row r="13" spans="1:9" x14ac:dyDescent="0.3">
      <c r="B13" s="30" t="s">
        <v>17</v>
      </c>
      <c r="C13" s="28">
        <v>45752</v>
      </c>
      <c r="D13" s="28">
        <v>1518</v>
      </c>
      <c r="G13" s="30" t="s">
        <v>17</v>
      </c>
      <c r="H13" s="28">
        <v>3976</v>
      </c>
      <c r="I13" s="28">
        <v>72</v>
      </c>
    </row>
    <row r="14" spans="1:9" x14ac:dyDescent="0.3">
      <c r="B14" s="31" t="s">
        <v>26</v>
      </c>
      <c r="C14" s="28">
        <v>45752</v>
      </c>
      <c r="D14" s="28">
        <v>1518</v>
      </c>
      <c r="G14" s="31" t="s">
        <v>13</v>
      </c>
      <c r="H14" s="28">
        <v>3976</v>
      </c>
      <c r="I14" s="28">
        <v>72</v>
      </c>
    </row>
    <row r="15" spans="1:9" x14ac:dyDescent="0.3">
      <c r="B15" s="30" t="s">
        <v>9</v>
      </c>
      <c r="C15" s="28">
        <v>38325</v>
      </c>
      <c r="D15" s="28">
        <v>1833</v>
      </c>
      <c r="G15" s="30" t="s">
        <v>9</v>
      </c>
      <c r="H15" s="28">
        <v>2142</v>
      </c>
      <c r="I15" s="28">
        <v>318</v>
      </c>
    </row>
    <row r="16" spans="1:9" x14ac:dyDescent="0.3">
      <c r="B16" s="31" t="s">
        <v>5</v>
      </c>
      <c r="C16" s="28">
        <v>38325</v>
      </c>
      <c r="D16" s="28">
        <v>1833</v>
      </c>
      <c r="G16" s="31" t="s">
        <v>26</v>
      </c>
      <c r="H16" s="28">
        <v>2142</v>
      </c>
      <c r="I16" s="28">
        <v>318</v>
      </c>
    </row>
    <row r="17" spans="2:9" x14ac:dyDescent="0.3">
      <c r="B17" s="30" t="s">
        <v>67</v>
      </c>
      <c r="C17" s="28">
        <v>234045</v>
      </c>
      <c r="D17" s="28">
        <v>6378</v>
      </c>
      <c r="G17" s="30" t="s">
        <v>67</v>
      </c>
      <c r="H17" s="28">
        <v>30709</v>
      </c>
      <c r="I17" s="28">
        <v>1416</v>
      </c>
    </row>
  </sheetData>
  <mergeCells count="1">
    <mergeCell ref="A1:XF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17D93-FC02-4654-8F6E-CD8FE88F2934}">
  <dimension ref="A1:C26"/>
  <sheetViews>
    <sheetView workbookViewId="0">
      <selection activeCell="J15" sqref="J15"/>
    </sheetView>
  </sheetViews>
  <sheetFormatPr defaultRowHeight="14.4" x14ac:dyDescent="0.3"/>
  <cols>
    <col min="2" max="2" width="19.109375" bestFit="1" customWidth="1"/>
    <col min="3" max="5" width="10.33203125" bestFit="1" customWidth="1"/>
  </cols>
  <sheetData>
    <row r="1" spans="1:3" s="64" customFormat="1" x14ac:dyDescent="0.3">
      <c r="A1" s="63"/>
    </row>
    <row r="2" spans="1:3" s="64" customFormat="1" x14ac:dyDescent="0.3"/>
    <row r="5" spans="1:3" x14ac:dyDescent="0.3">
      <c r="B5" s="29" t="s">
        <v>66</v>
      </c>
      <c r="C5" t="s">
        <v>85</v>
      </c>
    </row>
    <row r="6" spans="1:3" x14ac:dyDescent="0.3">
      <c r="B6" s="48" t="s">
        <v>12</v>
      </c>
      <c r="C6" s="65">
        <v>-5610.24</v>
      </c>
    </row>
    <row r="7" spans="1:3" x14ac:dyDescent="0.3">
      <c r="B7" s="48" t="s">
        <v>29</v>
      </c>
      <c r="C7" s="65">
        <v>-96.019999999999527</v>
      </c>
    </row>
    <row r="8" spans="1:3" x14ac:dyDescent="0.3">
      <c r="B8" s="48" t="s">
        <v>41</v>
      </c>
      <c r="C8" s="65">
        <v>156</v>
      </c>
    </row>
    <row r="9" spans="1:3" x14ac:dyDescent="0.3">
      <c r="B9" s="48" t="s">
        <v>7</v>
      </c>
      <c r="C9" s="65">
        <v>946.88999999999942</v>
      </c>
    </row>
    <row r="10" spans="1:3" x14ac:dyDescent="0.3">
      <c r="B10" s="48" t="s">
        <v>39</v>
      </c>
      <c r="C10" s="65">
        <v>4576.1099999999997</v>
      </c>
    </row>
    <row r="11" spans="1:3" x14ac:dyDescent="0.3">
      <c r="B11" s="48" t="s">
        <v>19</v>
      </c>
      <c r="C11" s="65">
        <v>5797.24</v>
      </c>
    </row>
    <row r="12" spans="1:3" x14ac:dyDescent="0.3">
      <c r="B12" s="48" t="s">
        <v>38</v>
      </c>
      <c r="C12" s="65">
        <v>5891.06</v>
      </c>
    </row>
    <row r="13" spans="1:3" x14ac:dyDescent="0.3">
      <c r="B13" s="48" t="s">
        <v>21</v>
      </c>
      <c r="C13" s="65">
        <v>7093.35</v>
      </c>
    </row>
    <row r="14" spans="1:3" x14ac:dyDescent="0.3">
      <c r="B14" s="48" t="s">
        <v>22</v>
      </c>
      <c r="C14" s="65">
        <v>7582.7100000000009</v>
      </c>
    </row>
    <row r="15" spans="1:3" x14ac:dyDescent="0.3">
      <c r="B15" s="48" t="s">
        <v>36</v>
      </c>
      <c r="C15" s="65">
        <v>7845.48</v>
      </c>
    </row>
    <row r="16" spans="1:3" x14ac:dyDescent="0.3">
      <c r="B16" s="48" t="s">
        <v>40</v>
      </c>
      <c r="C16" s="65">
        <v>7935.9599999999991</v>
      </c>
    </row>
    <row r="17" spans="2:3" x14ac:dyDescent="0.3">
      <c r="B17" s="48" t="s">
        <v>33</v>
      </c>
      <c r="C17" s="65">
        <v>8335.2200000000012</v>
      </c>
    </row>
    <row r="18" spans="2:3" x14ac:dyDescent="0.3">
      <c r="B18" s="48" t="s">
        <v>24</v>
      </c>
      <c r="C18" s="65">
        <v>9251.2999999999993</v>
      </c>
    </row>
    <row r="19" spans="2:3" x14ac:dyDescent="0.3">
      <c r="B19" s="48" t="s">
        <v>37</v>
      </c>
      <c r="C19" s="65">
        <v>9731.81</v>
      </c>
    </row>
    <row r="20" spans="2:3" x14ac:dyDescent="0.3">
      <c r="B20" s="48" t="s">
        <v>32</v>
      </c>
      <c r="C20" s="65">
        <v>9888.9599999999991</v>
      </c>
    </row>
    <row r="21" spans="2:3" x14ac:dyDescent="0.3">
      <c r="B21" s="48" t="s">
        <v>34</v>
      </c>
      <c r="C21" s="65">
        <v>10344.119999999999</v>
      </c>
    </row>
    <row r="22" spans="2:3" x14ac:dyDescent="0.3">
      <c r="B22" s="48" t="s">
        <v>18</v>
      </c>
      <c r="C22" s="65">
        <v>10790.45</v>
      </c>
    </row>
    <row r="23" spans="2:3" x14ac:dyDescent="0.3">
      <c r="B23" s="48" t="s">
        <v>15</v>
      </c>
      <c r="C23" s="65">
        <v>11523.2</v>
      </c>
    </row>
    <row r="24" spans="2:3" x14ac:dyDescent="0.3">
      <c r="B24" s="48" t="s">
        <v>28</v>
      </c>
      <c r="C24" s="65">
        <v>16977.84</v>
      </c>
    </row>
    <row r="25" spans="2:3" x14ac:dyDescent="0.3">
      <c r="B25" s="48" t="s">
        <v>42</v>
      </c>
      <c r="C25" s="65">
        <v>20928.599999999999</v>
      </c>
    </row>
    <row r="26" spans="2:3" x14ac:dyDescent="0.3">
      <c r="B26" s="48" t="s">
        <v>67</v>
      </c>
      <c r="C26" s="65">
        <v>149890.03999999998</v>
      </c>
    </row>
  </sheetData>
  <mergeCells count="1">
    <mergeCell ref="A1:XFD2"/>
  </mergeCells>
  <pageMargins left="0.7" right="0.7" top="0.75" bottom="0.75" header="0.3" footer="0.3"/>
  <pageSetup paperSize="9" orientation="portrait" horizontalDpi="4294967293" verticalDpi="0"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AC23-D65D-4402-9C2A-716C3988A242}">
  <dimension ref="C4:R19"/>
  <sheetViews>
    <sheetView tabSelected="1" topLeftCell="D1" workbookViewId="0">
      <selection activeCell="M15" sqref="M15"/>
    </sheetView>
  </sheetViews>
  <sheetFormatPr defaultRowHeight="14.4" x14ac:dyDescent="0.3"/>
  <cols>
    <col min="9" max="9" width="15.109375" bestFit="1" customWidth="1"/>
  </cols>
  <sheetData>
    <row r="4" spans="3:18" x14ac:dyDescent="0.3">
      <c r="C4" s="79" t="s">
        <v>9</v>
      </c>
      <c r="O4" t="s">
        <v>86</v>
      </c>
      <c r="R4" t="s">
        <v>97</v>
      </c>
    </row>
    <row r="5" spans="3:18" x14ac:dyDescent="0.3">
      <c r="O5" s="66" t="s">
        <v>6</v>
      </c>
      <c r="R5" s="80" t="s">
        <v>5</v>
      </c>
    </row>
    <row r="6" spans="3:18" x14ac:dyDescent="0.3">
      <c r="O6" s="67" t="s">
        <v>9</v>
      </c>
      <c r="R6" s="81" t="s">
        <v>8</v>
      </c>
    </row>
    <row r="7" spans="3:18" x14ac:dyDescent="0.3">
      <c r="C7" s="73" t="s">
        <v>87</v>
      </c>
      <c r="D7" s="73"/>
      <c r="E7" s="68"/>
      <c r="F7" s="68"/>
      <c r="H7" s="73" t="s">
        <v>95</v>
      </c>
      <c r="I7" s="73"/>
      <c r="J7" s="68"/>
      <c r="K7" s="68"/>
      <c r="L7" s="68"/>
      <c r="O7" s="67" t="s">
        <v>14</v>
      </c>
      <c r="R7" s="80" t="s">
        <v>11</v>
      </c>
    </row>
    <row r="8" spans="3:18" x14ac:dyDescent="0.3">
      <c r="C8" s="75"/>
      <c r="D8" s="75"/>
      <c r="E8" s="69"/>
      <c r="F8" s="69"/>
      <c r="H8" s="75"/>
      <c r="I8" s="75"/>
      <c r="J8" s="69"/>
      <c r="K8" s="69"/>
      <c r="L8" s="69"/>
      <c r="O8" s="66" t="s">
        <v>17</v>
      </c>
      <c r="R8" s="81" t="s">
        <v>13</v>
      </c>
    </row>
    <row r="9" spans="3:18" x14ac:dyDescent="0.3">
      <c r="C9" s="69"/>
      <c r="D9" s="70" t="s">
        <v>88</v>
      </c>
      <c r="E9" s="70"/>
      <c r="F9" s="70">
        <f>COUNTIFS(Data1[Geography],C4)</f>
        <v>53</v>
      </c>
      <c r="H9" s="74"/>
      <c r="I9" s="74"/>
      <c r="J9" s="71" t="s">
        <v>3</v>
      </c>
      <c r="K9" s="71" t="s">
        <v>4</v>
      </c>
      <c r="L9" s="77" t="s">
        <v>96</v>
      </c>
      <c r="O9" s="66" t="s">
        <v>20</v>
      </c>
      <c r="R9" s="80" t="s">
        <v>16</v>
      </c>
    </row>
    <row r="10" spans="3:18" x14ac:dyDescent="0.3">
      <c r="C10" s="74"/>
      <c r="D10" s="74"/>
      <c r="E10" s="69"/>
      <c r="F10" s="69"/>
      <c r="H10" s="69"/>
      <c r="I10" s="70" t="s">
        <v>26</v>
      </c>
      <c r="J10" s="72">
        <f>SUMIFS(Data1[Amount],Data1[Sales Person],I10,Data1[Geography],$C$4)</f>
        <v>2142</v>
      </c>
      <c r="K10" s="72">
        <f>SUMIFS(Data1[Units],Data1[Sales Person],I10,Data1[Geography],$C$4)</f>
        <v>318</v>
      </c>
      <c r="L10" s="78">
        <f>IF(J10&gt;12000,1,-1)</f>
        <v>-1</v>
      </c>
      <c r="O10" s="67" t="s">
        <v>30</v>
      </c>
      <c r="R10" s="80" t="s">
        <v>23</v>
      </c>
    </row>
    <row r="11" spans="3:18" x14ac:dyDescent="0.3">
      <c r="C11" s="74"/>
      <c r="D11" s="74"/>
      <c r="E11" s="71" t="s">
        <v>89</v>
      </c>
      <c r="F11" s="71" t="s">
        <v>90</v>
      </c>
      <c r="H11" s="69"/>
      <c r="I11" s="70" t="s">
        <v>8</v>
      </c>
      <c r="J11" s="72">
        <f>SUMIFS(Data1[Amount],Data1[Sales Person],I11,Data1[Geography],$C$4)</f>
        <v>25151</v>
      </c>
      <c r="K11" s="72">
        <f>SUMIFS(Data1[Units],Data1[Sales Person],I11,Data1[Geography],$C$4)</f>
        <v>1707</v>
      </c>
      <c r="L11" s="78">
        <f t="shared" ref="L11:L19" si="0">IF(J11&gt;12000,1,-1)</f>
        <v>1</v>
      </c>
      <c r="R11" s="81" t="s">
        <v>25</v>
      </c>
    </row>
    <row r="12" spans="3:18" x14ac:dyDescent="0.3">
      <c r="C12" s="69"/>
      <c r="D12" s="70" t="s">
        <v>91</v>
      </c>
      <c r="E12" s="72">
        <f>SUMIFS(Data1[Amount],Data1[Geography],C4)</f>
        <v>189434</v>
      </c>
      <c r="F12" s="72">
        <f>AVERAGEIFS(Data1[Amount],Data1[Geography],C4)</f>
        <v>3574.2264150943397</v>
      </c>
      <c r="H12" s="69"/>
      <c r="I12" s="70" t="s">
        <v>13</v>
      </c>
      <c r="J12" s="72">
        <f>SUMIFS(Data1[Amount],Data1[Sales Person],I12,Data1[Geography],$C$4)</f>
        <v>15785</v>
      </c>
      <c r="K12" s="72">
        <f>SUMIFS(Data1[Units],Data1[Sales Person],I12,Data1[Geography],$C$4)</f>
        <v>699</v>
      </c>
      <c r="L12" s="78">
        <f t="shared" si="0"/>
        <v>1</v>
      </c>
      <c r="R12" s="80" t="s">
        <v>26</v>
      </c>
    </row>
    <row r="13" spans="3:18" x14ac:dyDescent="0.3">
      <c r="C13" s="69"/>
      <c r="D13" s="70" t="s">
        <v>92</v>
      </c>
      <c r="E13" s="72">
        <f>SUMIFS(Data1[total cost],Data1[Geography],C4)</f>
        <v>107216.28</v>
      </c>
      <c r="F13" s="72">
        <f>AVERAGEIFS(Data1[total cost],Data1[Geography],C4)</f>
        <v>2022.9486792452831</v>
      </c>
      <c r="H13" s="69"/>
      <c r="I13" s="70" t="s">
        <v>23</v>
      </c>
      <c r="J13" s="72">
        <f>SUMIFS(Data1[Amount],Data1[Sales Person],I13,Data1[Geography],$C$4)</f>
        <v>28546</v>
      </c>
      <c r="K13" s="72">
        <f>SUMIFS(Data1[Units],Data1[Sales Person],I13,Data1[Geography],$C$4)</f>
        <v>1005</v>
      </c>
      <c r="L13" s="78">
        <f t="shared" si="0"/>
        <v>1</v>
      </c>
      <c r="R13" s="81" t="s">
        <v>27</v>
      </c>
    </row>
    <row r="14" spans="3:18" x14ac:dyDescent="0.3">
      <c r="C14" s="69"/>
      <c r="D14" s="70" t="s">
        <v>93</v>
      </c>
      <c r="E14" s="72">
        <f>SUMIFS(Data1[Profit],Data1[Geography],C4)</f>
        <v>82217.720000000016</v>
      </c>
      <c r="F14" s="72">
        <f>AVERAGEIFS(Data1[Profit],Data1[Geography],C4)</f>
        <v>1551.2777358490569</v>
      </c>
      <c r="H14" s="69"/>
      <c r="I14" s="70" t="s">
        <v>16</v>
      </c>
      <c r="J14" s="72">
        <f>SUMIFS(Data1[Amount],Data1[Sales Person],I14,Data1[Geography],$C$4)</f>
        <v>11018</v>
      </c>
      <c r="K14" s="72">
        <f>SUMIFS(Data1[Units],Data1[Sales Person],I14,Data1[Geography],$C$4)</f>
        <v>972</v>
      </c>
      <c r="L14" s="78">
        <f t="shared" si="0"/>
        <v>-1</v>
      </c>
      <c r="R14" s="80" t="s">
        <v>35</v>
      </c>
    </row>
    <row r="15" spans="3:18" x14ac:dyDescent="0.3">
      <c r="C15" s="69"/>
      <c r="D15" s="70" t="s">
        <v>94</v>
      </c>
      <c r="E15" s="72">
        <f>SUMIFS(Data1[Units],Data1[Geography],C4)</f>
        <v>10158</v>
      </c>
      <c r="F15" s="72">
        <f>AVERAGEIFS(Data1[Units],Data1[Geography],C4)</f>
        <v>191.66037735849056</v>
      </c>
      <c r="H15" s="69"/>
      <c r="I15" s="70" t="s">
        <v>25</v>
      </c>
      <c r="J15" s="72">
        <f>SUMIFS(Data1[Amount],Data1[Sales Person],I15,Data1[Geography],$C$4)</f>
        <v>28273</v>
      </c>
      <c r="K15" s="72">
        <f>SUMIFS(Data1[Units],Data1[Sales Person],I15,Data1[Geography],$C$4)</f>
        <v>912</v>
      </c>
      <c r="L15" s="78">
        <f t="shared" si="0"/>
        <v>1</v>
      </c>
    </row>
    <row r="16" spans="3:18" x14ac:dyDescent="0.3">
      <c r="H16" s="69"/>
      <c r="I16" s="70" t="s">
        <v>27</v>
      </c>
      <c r="J16" s="72">
        <f>SUMIFS(Data1[Amount],Data1[Sales Person],I16,Data1[Geography],$C$4)</f>
        <v>16492</v>
      </c>
      <c r="K16" s="72">
        <f>SUMIFS(Data1[Units],Data1[Sales Person],I16,Data1[Geography],$C$4)</f>
        <v>1215</v>
      </c>
      <c r="L16" s="78">
        <f t="shared" si="0"/>
        <v>1</v>
      </c>
    </row>
    <row r="17" spans="8:12" x14ac:dyDescent="0.3">
      <c r="H17" s="69"/>
      <c r="I17" s="70" t="s">
        <v>11</v>
      </c>
      <c r="J17" s="72">
        <f>SUMIFS(Data1[Amount],Data1[Sales Person],I17,Data1[Geography],$C$4)</f>
        <v>11319</v>
      </c>
      <c r="K17" s="72">
        <f>SUMIFS(Data1[Units],Data1[Sales Person],I17,Data1[Geography],$C$4)</f>
        <v>693</v>
      </c>
      <c r="L17" s="78">
        <f t="shared" si="0"/>
        <v>-1</v>
      </c>
    </row>
    <row r="18" spans="8:12" x14ac:dyDescent="0.3">
      <c r="H18" s="69"/>
      <c r="I18" s="70" t="s">
        <v>35</v>
      </c>
      <c r="J18" s="72">
        <f>SUMIFS(Data1[Amount],Data1[Sales Person],I18,Data1[Geography],$C$4)</f>
        <v>12383</v>
      </c>
      <c r="K18" s="72">
        <f>SUMIFS(Data1[Units],Data1[Sales Person],I18,Data1[Geography],$C$4)</f>
        <v>804</v>
      </c>
      <c r="L18" s="78">
        <f t="shared" si="0"/>
        <v>1</v>
      </c>
    </row>
    <row r="19" spans="8:12" x14ac:dyDescent="0.3">
      <c r="H19" s="69"/>
      <c r="I19" s="70" t="s">
        <v>5</v>
      </c>
      <c r="J19" s="72">
        <f>SUMIFS(Data1[Amount],Data1[Sales Person],I19,Data1[Geography],$C$4)</f>
        <v>38325</v>
      </c>
      <c r="K19" s="72">
        <f>SUMIFS(Data1[Units],Data1[Sales Person],I19,Data1[Geography],$C$4)</f>
        <v>1833</v>
      </c>
      <c r="L19" s="78">
        <f t="shared" si="0"/>
        <v>1</v>
      </c>
    </row>
  </sheetData>
  <mergeCells count="7">
    <mergeCell ref="C11:D11"/>
    <mergeCell ref="H7:I7"/>
    <mergeCell ref="H8:I8"/>
    <mergeCell ref="H9:I9"/>
    <mergeCell ref="C7:D7"/>
    <mergeCell ref="C8:D8"/>
    <mergeCell ref="C10:D10"/>
  </mergeCells>
  <dataValidations count="1">
    <dataValidation type="list" allowBlank="1" showInputMessage="1" showErrorMessage="1" sqref="C4" xr:uid="{26606015-2506-4E9F-A3B9-1879C3CB89DD}">
      <formula1>$O$5:$O$10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892FE997-CD62-4C45-ACDC-5594AC5AD76C}">
            <x14:iconSet iconSet="3Symbols" showValue="0" custom="1">
              <x14:cfvo type="percent">
                <xm:f>0</xm:f>
              </x14:cfvo>
              <x14:cfvo type="num">
                <xm:f>-1</xm:f>
              </x14:cfvo>
              <x14:cfvo type="num">
                <xm:f>1</xm:f>
              </x14:cfvo>
              <x14:cfIcon iconSet="NoIcons" iconId="0"/>
              <x14:cfIcon iconSet="3Symbols" iconId="0"/>
              <x14:cfIcon iconSet="3Symbols" iconId="2"/>
            </x14:iconSet>
          </x14:cfRule>
          <xm:sqref>L10:L19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Sheet7</vt:lpstr>
      <vt:lpstr>Sheet3</vt:lpstr>
      <vt:lpstr>Sheet4</vt:lpstr>
      <vt:lpstr>Sheet6</vt:lpstr>
      <vt:lpstr>Sheet8</vt:lpstr>
      <vt:lpstr>Sheet9</vt:lpstr>
      <vt:lpstr>Sheet10</vt:lpstr>
      <vt:lpstr>Sheet11</vt:lpstr>
      <vt:lpstr>Sheet2</vt:lpstr>
      <vt:lpstr>Sheet5</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2022-04-11T11:48:15Z</cp:lastPrinted>
  <dcterms:created xsi:type="dcterms:W3CDTF">2022-04-11T08:40:38Z</dcterms:created>
  <dcterms:modified xsi:type="dcterms:W3CDTF">2022-04-14T10:23:45Z</dcterms:modified>
</cp:coreProperties>
</file>