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tm\Desktop\"/>
    </mc:Choice>
  </mc:AlternateContent>
  <bookViews>
    <workbookView xWindow="0" yWindow="0" windowWidth="20490" windowHeight="7755" activeTab="6"/>
  </bookViews>
  <sheets>
    <sheet name="DAY1" sheetId="1" r:id="rId1"/>
    <sheet name="DAY1.1" sheetId="2" r:id="rId2"/>
    <sheet name="ASS.1" sheetId="3" r:id="rId3"/>
    <sheet name="DAY2" sheetId="4" r:id="rId4"/>
    <sheet name="DAY2.1" sheetId="5" r:id="rId5"/>
    <sheet name="DAY3" sheetId="6" r:id="rId6"/>
    <sheet name="ASS.2" sheetId="7" r:id="rId7"/>
    <sheet name="ASS.3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7" l="1"/>
  <c r="T4" i="7"/>
  <c r="T5" i="7"/>
  <c r="T6" i="7"/>
  <c r="T7" i="7"/>
  <c r="T8" i="7"/>
  <c r="T9" i="7"/>
  <c r="T10" i="7"/>
  <c r="T11" i="7"/>
  <c r="T12" i="7"/>
  <c r="T13" i="7"/>
  <c r="L4" i="8"/>
  <c r="M4" i="8" s="1"/>
  <c r="N4" i="8" s="1"/>
  <c r="K14" i="8"/>
  <c r="L14" i="8" s="1"/>
  <c r="M14" i="8" s="1"/>
  <c r="N14" i="8" s="1"/>
  <c r="K13" i="8"/>
  <c r="L13" i="8" s="1"/>
  <c r="M13" i="8" s="1"/>
  <c r="N13" i="8" s="1"/>
  <c r="K12" i="8"/>
  <c r="L12" i="8" s="1"/>
  <c r="M12" i="8" s="1"/>
  <c r="N12" i="8" s="1"/>
  <c r="K11" i="8"/>
  <c r="L11" i="8" s="1"/>
  <c r="M11" i="8" s="1"/>
  <c r="N11" i="8" s="1"/>
  <c r="K10" i="8"/>
  <c r="L10" i="8" s="1"/>
  <c r="M10" i="8" s="1"/>
  <c r="N10" i="8" s="1"/>
  <c r="K9" i="8"/>
  <c r="L9" i="8" s="1"/>
  <c r="M9" i="8" s="1"/>
  <c r="N9" i="8" s="1"/>
  <c r="K8" i="8"/>
  <c r="L8" i="8" s="1"/>
  <c r="M8" i="8" s="1"/>
  <c r="N8" i="8" s="1"/>
  <c r="K7" i="8"/>
  <c r="L7" i="8" s="1"/>
  <c r="M7" i="8" s="1"/>
  <c r="N7" i="8" s="1"/>
  <c r="K6" i="8"/>
  <c r="L6" i="8" s="1"/>
  <c r="M6" i="8" s="1"/>
  <c r="N6" i="8" s="1"/>
  <c r="K5" i="8"/>
  <c r="L5" i="8" s="1"/>
  <c r="M5" i="8" s="1"/>
  <c r="N5" i="8" s="1"/>
  <c r="K4" i="8"/>
  <c r="B66" i="6"/>
  <c r="G75" i="6"/>
  <c r="G74" i="6"/>
  <c r="G73" i="6"/>
  <c r="B65" i="6"/>
  <c r="C59" i="6" l="1"/>
  <c r="D58" i="6"/>
  <c r="C58" i="6"/>
  <c r="B43" i="6"/>
  <c r="B42" i="6"/>
  <c r="B41" i="6"/>
  <c r="B51" i="6"/>
  <c r="B50" i="6"/>
  <c r="B49" i="6"/>
  <c r="B48" i="6"/>
  <c r="B47" i="6"/>
  <c r="R3" i="7"/>
  <c r="R4" i="7"/>
  <c r="R5" i="7"/>
  <c r="R6" i="7"/>
  <c r="R7" i="7"/>
  <c r="R8" i="7"/>
  <c r="R9" i="7"/>
  <c r="R10" i="7"/>
  <c r="R11" i="7"/>
  <c r="R12" i="7"/>
  <c r="R13" i="7"/>
  <c r="O3" i="7"/>
  <c r="O4" i="7"/>
  <c r="O5" i="7"/>
  <c r="O6" i="7"/>
  <c r="O7" i="7"/>
  <c r="O8" i="7"/>
  <c r="O9" i="7"/>
  <c r="O10" i="7"/>
  <c r="O11" i="7"/>
  <c r="O12" i="7"/>
  <c r="O13" i="7"/>
  <c r="L4" i="7"/>
  <c r="M4" i="7" s="1"/>
  <c r="P4" i="7" s="1"/>
  <c r="L5" i="7"/>
  <c r="M5" i="7" s="1"/>
  <c r="L6" i="7"/>
  <c r="M6" i="7" s="1"/>
  <c r="L7" i="7"/>
  <c r="M7" i="7" s="1"/>
  <c r="L8" i="7"/>
  <c r="M8" i="7" s="1"/>
  <c r="P8" i="7" s="1"/>
  <c r="L9" i="7"/>
  <c r="M9" i="7" s="1"/>
  <c r="L10" i="7"/>
  <c r="M10" i="7" s="1"/>
  <c r="L11" i="7"/>
  <c r="M11" i="7" s="1"/>
  <c r="L12" i="7"/>
  <c r="M12" i="7" s="1"/>
  <c r="P12" i="7" s="1"/>
  <c r="L13" i="7"/>
  <c r="M13" i="7" s="1"/>
  <c r="P13" i="7" s="1"/>
  <c r="L3" i="7"/>
  <c r="M3" i="7" s="1"/>
  <c r="P10" i="7" l="1"/>
  <c r="P6" i="7"/>
  <c r="P11" i="7"/>
  <c r="P9" i="7"/>
  <c r="P7" i="7"/>
  <c r="P5" i="7"/>
  <c r="P3" i="7"/>
  <c r="D37" i="6"/>
  <c r="C24" i="6"/>
  <c r="A20" i="6"/>
  <c r="A15" i="6"/>
  <c r="A9" i="6"/>
  <c r="C29" i="6"/>
  <c r="A45" i="5" l="1"/>
  <c r="A39" i="5"/>
  <c r="B31" i="5"/>
  <c r="B27" i="5"/>
  <c r="I12" i="5"/>
  <c r="J5" i="5"/>
  <c r="J6" i="5"/>
  <c r="J7" i="5"/>
  <c r="J8" i="5"/>
  <c r="J9" i="5"/>
  <c r="L10" i="3"/>
  <c r="L9" i="3"/>
  <c r="L8" i="3"/>
  <c r="M4" i="4" l="1"/>
  <c r="K3" i="4"/>
  <c r="K4" i="4"/>
  <c r="K5" i="4"/>
  <c r="K6" i="4"/>
  <c r="K7" i="4"/>
  <c r="K8" i="4"/>
  <c r="F17" i="3"/>
  <c r="G17" i="3" s="1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3" i="3"/>
  <c r="G3" i="3" s="1"/>
  <c r="F4" i="3"/>
  <c r="H4" i="3" s="1"/>
  <c r="L6" i="4" l="1"/>
  <c r="L4" i="4"/>
  <c r="M6" i="4"/>
  <c r="H3" i="3"/>
  <c r="L5" i="4"/>
  <c r="L3" i="4"/>
  <c r="H17" i="3"/>
  <c r="H13" i="3"/>
  <c r="H11" i="3"/>
  <c r="H9" i="3"/>
  <c r="H7" i="3"/>
  <c r="G4" i="3"/>
  <c r="H16" i="3"/>
  <c r="H14" i="3"/>
  <c r="H12" i="3"/>
  <c r="H10" i="3"/>
  <c r="H8" i="3"/>
  <c r="H6" i="3"/>
  <c r="M3" i="4"/>
  <c r="M5" i="4"/>
  <c r="H15" i="3"/>
  <c r="H5" i="3"/>
  <c r="C20" i="1"/>
</calcChain>
</file>

<file path=xl/sharedStrings.xml><?xml version="1.0" encoding="utf-8"?>
<sst xmlns="http://schemas.openxmlformats.org/spreadsheetml/2006/main" count="460" uniqueCount="308">
  <si>
    <t>ITEMS</t>
  </si>
  <si>
    <t>EXPENSE</t>
  </si>
  <si>
    <t>Medicine</t>
  </si>
  <si>
    <t>online shopping</t>
  </si>
  <si>
    <t>fish &amp; chicken</t>
  </si>
  <si>
    <t>gifts</t>
  </si>
  <si>
    <t>ordering foods</t>
  </si>
  <si>
    <t>movie with friends</t>
  </si>
  <si>
    <t>mobile bill payement</t>
  </si>
  <si>
    <t xml:space="preserve">online shopping </t>
  </si>
  <si>
    <t>other essential items</t>
  </si>
  <si>
    <t>cab to office</t>
  </si>
  <si>
    <t xml:space="preserve"> vegetables &amp; fruits</t>
  </si>
  <si>
    <t>vegetables &amp; fruits</t>
  </si>
  <si>
    <t>2300.00</t>
  </si>
  <si>
    <t>10-09-2021</t>
  </si>
  <si>
    <r>
      <t>DAT</t>
    </r>
    <r>
      <rPr>
        <b/>
        <sz val="10"/>
        <rFont val="Calibri"/>
        <family val="2"/>
        <scheme val="minor"/>
      </rPr>
      <t>E</t>
    </r>
  </si>
  <si>
    <t>Candidate no.</t>
  </si>
  <si>
    <t>Regional Centre</t>
  </si>
  <si>
    <t>Position</t>
  </si>
  <si>
    <t>Notes</t>
  </si>
  <si>
    <t>EU accepted</t>
  </si>
  <si>
    <t>ID001</t>
  </si>
  <si>
    <t>ID002</t>
  </si>
  <si>
    <t>ID003</t>
  </si>
  <si>
    <t>ID004</t>
  </si>
  <si>
    <t>ID005</t>
  </si>
  <si>
    <t>ID006</t>
  </si>
  <si>
    <t>ID007</t>
  </si>
  <si>
    <t>ID008</t>
  </si>
  <si>
    <t>ID009</t>
  </si>
  <si>
    <t>ID010</t>
  </si>
  <si>
    <t>ID011</t>
  </si>
  <si>
    <t>ID012</t>
  </si>
  <si>
    <t>ID013</t>
  </si>
  <si>
    <t>ID014</t>
  </si>
  <si>
    <t>ID015</t>
  </si>
  <si>
    <t>Interview date</t>
  </si>
  <si>
    <t>jammu&amp;kashmir</t>
  </si>
  <si>
    <t>Haryana</t>
  </si>
  <si>
    <t>rajasthan</t>
  </si>
  <si>
    <t>jharkhand</t>
  </si>
  <si>
    <t>gujart</t>
  </si>
  <si>
    <t>assam</t>
  </si>
  <si>
    <t>24/10/23</t>
  </si>
  <si>
    <t>29/10/23</t>
  </si>
  <si>
    <t>14/11/23</t>
  </si>
  <si>
    <t>15/11/23</t>
  </si>
  <si>
    <t>19/11/23</t>
  </si>
  <si>
    <t>23/11/23</t>
  </si>
  <si>
    <t>25/11/23</t>
  </si>
  <si>
    <t>29/11/23</t>
  </si>
  <si>
    <t>delhi</t>
  </si>
  <si>
    <t>head chef</t>
  </si>
  <si>
    <t>CEO</t>
  </si>
  <si>
    <t>CTO</t>
  </si>
  <si>
    <t>trainer</t>
  </si>
  <si>
    <t>accountant</t>
  </si>
  <si>
    <t>developer</t>
  </si>
  <si>
    <t>artist</t>
  </si>
  <si>
    <t>team lead</t>
  </si>
  <si>
    <t>assistant</t>
  </si>
  <si>
    <t>manager</t>
  </si>
  <si>
    <t>sales manager</t>
  </si>
  <si>
    <t xml:space="preserve">Hear chef </t>
  </si>
  <si>
    <t>Y</t>
  </si>
  <si>
    <t>N</t>
  </si>
  <si>
    <t>pause</t>
  </si>
  <si>
    <t>position start 1/02/24</t>
  </si>
  <si>
    <t>qualified</t>
  </si>
  <si>
    <t>position start 5/02/24</t>
  </si>
  <si>
    <t>application successfully</t>
  </si>
  <si>
    <t>position start 12/02/24</t>
  </si>
  <si>
    <t>5 months leave</t>
  </si>
  <si>
    <t>4 years expierence</t>
  </si>
  <si>
    <t>7 years expierence</t>
  </si>
  <si>
    <t>8  years expierence</t>
  </si>
  <si>
    <t>St. Andrews institute of technolgy &amp; management</t>
  </si>
  <si>
    <t>Marks</t>
  </si>
  <si>
    <t>name</t>
  </si>
  <si>
    <t>fathers name</t>
  </si>
  <si>
    <t>Course</t>
  </si>
  <si>
    <t>Percentage</t>
  </si>
  <si>
    <t>S.no</t>
  </si>
  <si>
    <t>RIYA</t>
  </si>
  <si>
    <t>KRISHA</t>
  </si>
  <si>
    <t>ADITIYA</t>
  </si>
  <si>
    <t>MUSKAN</t>
  </si>
  <si>
    <t>ANJALI</t>
  </si>
  <si>
    <t>KAJAL</t>
  </si>
  <si>
    <t>YASH</t>
  </si>
  <si>
    <t>SAHIL</t>
  </si>
  <si>
    <t>SACHIN</t>
  </si>
  <si>
    <t>MANISHA</t>
  </si>
  <si>
    <t>KRITI</t>
  </si>
  <si>
    <t>DIPESH</t>
  </si>
  <si>
    <t>ANKITA</t>
  </si>
  <si>
    <t>DEEPALI</t>
  </si>
  <si>
    <t>MANSI</t>
  </si>
  <si>
    <t>SUNILYADAV</t>
  </si>
  <si>
    <t>AJAY</t>
  </si>
  <si>
    <t>BCA</t>
  </si>
  <si>
    <t>BBA</t>
  </si>
  <si>
    <t>BTECH</t>
  </si>
  <si>
    <t>NIKESH YADAV</t>
  </si>
  <si>
    <t>VIKAS</t>
  </si>
  <si>
    <t>MANJEET</t>
  </si>
  <si>
    <t>YASH KAPOOR</t>
  </si>
  <si>
    <t>SANJIV</t>
  </si>
  <si>
    <t>ajeet</t>
  </si>
  <si>
    <t>KULDEEP</t>
  </si>
  <si>
    <t>SOURABH SINGH</t>
  </si>
  <si>
    <t>HARSH SHARMA</t>
  </si>
  <si>
    <t>Status</t>
  </si>
  <si>
    <t>SHIVAM</t>
  </si>
  <si>
    <t>MANDEEP</t>
  </si>
  <si>
    <t>JAGDISH</t>
  </si>
  <si>
    <t>Grade</t>
  </si>
  <si>
    <t>Naresh</t>
  </si>
  <si>
    <t>S.No</t>
  </si>
  <si>
    <t>Value</t>
  </si>
  <si>
    <t>week 1</t>
  </si>
  <si>
    <t>week 2</t>
  </si>
  <si>
    <t>week 3</t>
  </si>
  <si>
    <t>week4</t>
  </si>
  <si>
    <t>week5</t>
  </si>
  <si>
    <t>week6</t>
  </si>
  <si>
    <t>week7</t>
  </si>
  <si>
    <t>week 8</t>
  </si>
  <si>
    <t>Income</t>
  </si>
  <si>
    <t>expense2</t>
  </si>
  <si>
    <t>expense1</t>
  </si>
  <si>
    <t>expense3</t>
  </si>
  <si>
    <t>Bonus</t>
  </si>
  <si>
    <t>Tax%</t>
  </si>
  <si>
    <t xml:space="preserve">Total </t>
  </si>
  <si>
    <t>tax</t>
  </si>
  <si>
    <t>bonus</t>
  </si>
  <si>
    <t>tax=total*total_tax</t>
  </si>
  <si>
    <t>bonus=total*total bonus</t>
  </si>
  <si>
    <t xml:space="preserve">ABSOLUTE &amp; RELATIVE CELL REFERENCE </t>
  </si>
  <si>
    <t xml:space="preserve">ASSIGHNMENT 1 </t>
  </si>
  <si>
    <t xml:space="preserve">average marks </t>
  </si>
  <si>
    <t>max marks</t>
  </si>
  <si>
    <t xml:space="preserve">min marks </t>
  </si>
  <si>
    <t>// =average(column)</t>
  </si>
  <si>
    <t>// =min(column)</t>
  </si>
  <si>
    <t>// =max(column)</t>
  </si>
  <si>
    <t>S.NO</t>
  </si>
  <si>
    <t>SALESPERSON</t>
  </si>
  <si>
    <t>CITY</t>
  </si>
  <si>
    <t>TOTAL SALES</t>
  </si>
  <si>
    <t>JEEYA</t>
  </si>
  <si>
    <t>DELHI</t>
  </si>
  <si>
    <t>SUMIT</t>
  </si>
  <si>
    <t>SUNIL</t>
  </si>
  <si>
    <t>DIYA</t>
  </si>
  <si>
    <t>KRISHNA</t>
  </si>
  <si>
    <t>ROHIT</t>
  </si>
  <si>
    <t>GURGOAN</t>
  </si>
  <si>
    <t>PANIPAT</t>
  </si>
  <si>
    <t>NOIDA</t>
  </si>
  <si>
    <t>KARNAL</t>
  </si>
  <si>
    <t>SALES</t>
  </si>
  <si>
    <t>//=SUMIF(RANGE,CRITERIA,SUM_RANGE)</t>
  </si>
  <si>
    <t>FORMULA</t>
  </si>
  <si>
    <t>For eg: =sumif(c2:c11,"delhi",d2:d11)</t>
  </si>
  <si>
    <t>For eg: =sumif(c2:c11,F2,d2:d11)</t>
  </si>
  <si>
    <t>calculate sum of those value are greater than 65000</t>
  </si>
  <si>
    <t xml:space="preserve"> //=sumif(d2:d11,"&gt;=65000")</t>
  </si>
  <si>
    <r>
      <rPr>
        <b/>
        <u/>
        <sz val="11"/>
        <color theme="1"/>
        <rFont val="Calibri"/>
        <family val="2"/>
        <scheme val="minor"/>
      </rPr>
      <t>formula</t>
    </r>
    <r>
      <rPr>
        <sz val="11"/>
        <color theme="1"/>
        <rFont val="Calibri"/>
        <family val="2"/>
        <scheme val="minor"/>
      </rPr>
      <t xml:space="preserve"> </t>
    </r>
  </si>
  <si>
    <t>//=sumifs(sum_range,criteria_range1,criteria1,[criteria_range2,criteria2]</t>
  </si>
  <si>
    <t>SUMIFS FORMULA</t>
  </si>
  <si>
    <t>REGION</t>
  </si>
  <si>
    <t>YEAR OF SERVICE</t>
  </si>
  <si>
    <t xml:space="preserve">EAST </t>
  </si>
  <si>
    <t>WEST</t>
  </si>
  <si>
    <t>NORTH</t>
  </si>
  <si>
    <t>SOUTH</t>
  </si>
  <si>
    <t>Ques. Calculate totalsales where region was north and city = delhi and years of service &gt;5 .</t>
  </si>
  <si>
    <t>.=SUMIFS(sumrange(Table5[TOTAL SALES],cr1(Table5[REGION],C2(Table5[CITY],E2,cr3(Table5[YEAR OF SERVICE],"&gt;5")</t>
  </si>
  <si>
    <t>ANSWER</t>
  </si>
  <si>
    <t>Ques. Calculate totalsales where region was SOUTH and city = karnal and years of service &gt;5 .</t>
  </si>
  <si>
    <t>FUNCTIONS</t>
  </si>
  <si>
    <t>I AM GOING TO PARIS BUT I LIVE IN INDIA</t>
  </si>
  <si>
    <t>//=REPLACE("OLD TEXT,START_NUM,NUM_CHAR,NEW TEXT)</t>
  </si>
  <si>
    <t>SYNTAX</t>
  </si>
  <si>
    <t xml:space="preserve">REPLACE() </t>
  </si>
  <si>
    <t>SUBSTITUTE()</t>
  </si>
  <si>
    <t>I AM GOING TO PARIS BUT I LIVE IN INDIA .I AM AN ARTIST</t>
  </si>
  <si>
    <t>//=SUBSITITUTE("OLD TEXT,START_NUM,NUM_CHAR,NEW TEXT)</t>
  </si>
  <si>
    <t>REPT()</t>
  </si>
  <si>
    <t>.=REPT("KRISHNA",4)</t>
  </si>
  <si>
    <t>TEXT()</t>
  </si>
  <si>
    <r>
      <rPr>
        <b/>
        <u/>
        <sz val="11"/>
        <color theme="1"/>
        <rFont val="Calibri"/>
        <family val="2"/>
        <scheme val="minor"/>
      </rPr>
      <t>SYNTAX</t>
    </r>
    <r>
      <rPr>
        <b/>
        <sz val="11"/>
        <color theme="1"/>
        <rFont val="Calibri"/>
        <family val="2"/>
        <scheme val="minor"/>
      </rPr>
      <t xml:space="preserve"> //=REPT("CHAR",NUMBER UPTO YOU WANT)</t>
    </r>
  </si>
  <si>
    <t>TEXT JOIN()</t>
  </si>
  <si>
    <r>
      <rPr>
        <b/>
        <u/>
        <sz val="11"/>
        <color theme="1"/>
        <rFont val="Calibri"/>
        <family val="2"/>
        <scheme val="minor"/>
      </rPr>
      <t>SYNTAX</t>
    </r>
    <r>
      <rPr>
        <b/>
        <sz val="11"/>
        <color theme="1"/>
        <rFont val="Calibri"/>
        <family val="2"/>
        <scheme val="minor"/>
      </rPr>
      <t xml:space="preserve"> =TEXT(VALUE,FORMAT_CODE)</t>
    </r>
  </si>
  <si>
    <r>
      <rPr>
        <b/>
        <u/>
        <sz val="11"/>
        <color theme="1"/>
        <rFont val="Calibri"/>
        <family val="2"/>
        <scheme val="minor"/>
      </rPr>
      <t>SYNTAX</t>
    </r>
    <r>
      <rPr>
        <b/>
        <sz val="11"/>
        <color theme="1"/>
        <rFont val="Calibri"/>
        <family val="2"/>
        <scheme val="minor"/>
      </rPr>
      <t xml:space="preserve"> =TEXTJOIN(DELIMETER,IGNORE EMPTY,TEXT1,TEXT2,TEXT3….TEXT N)</t>
    </r>
  </si>
  <si>
    <t>TRIO</t>
  </si>
  <si>
    <t>JYOTI</t>
  </si>
  <si>
    <t>RIJOY</t>
  </si>
  <si>
    <t>TRIM()</t>
  </si>
  <si>
    <r>
      <rPr>
        <b/>
        <u/>
        <sz val="11"/>
        <color theme="1"/>
        <rFont val="Calibri"/>
        <family val="2"/>
        <scheme val="minor"/>
      </rPr>
      <t>SYNTAX</t>
    </r>
    <r>
      <rPr>
        <b/>
        <sz val="11"/>
        <color theme="1"/>
        <rFont val="Calibri"/>
        <family val="2"/>
        <scheme val="minor"/>
      </rPr>
      <t xml:space="preserve"> =TRIM(TEXT)</t>
    </r>
  </si>
  <si>
    <t xml:space="preserve">       JYOTI</t>
  </si>
  <si>
    <t>sno.</t>
  </si>
  <si>
    <t>Student Name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</si>
  <si>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</si>
  <si>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</si>
  <si>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</si>
  <si>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</si>
  <si>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</si>
  <si>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</si>
  <si>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</si>
  <si>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</si>
  <si>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Total</t>
  </si>
  <si>
    <t>percentage</t>
  </si>
  <si>
    <t>course</t>
  </si>
  <si>
    <t>Course fee</t>
  </si>
  <si>
    <t>scholership</t>
  </si>
  <si>
    <t>transport fee</t>
  </si>
  <si>
    <t>category</t>
  </si>
  <si>
    <t>Discount</t>
  </si>
  <si>
    <t>Total Fees</t>
  </si>
  <si>
    <t>Ramesh</t>
  </si>
  <si>
    <t>SC</t>
  </si>
  <si>
    <t>saniana</t>
  </si>
  <si>
    <t>mahesh</t>
  </si>
  <si>
    <t>MTECH</t>
  </si>
  <si>
    <t>OBC</t>
  </si>
  <si>
    <t>kawal</t>
  </si>
  <si>
    <t>B.TECH</t>
  </si>
  <si>
    <t>GENERAL</t>
  </si>
  <si>
    <t>rohit</t>
  </si>
  <si>
    <t>namish</t>
  </si>
  <si>
    <t>MCA</t>
  </si>
  <si>
    <t>geeta</t>
  </si>
  <si>
    <t>mahima</t>
  </si>
  <si>
    <t>ST</t>
  </si>
  <si>
    <t>radhika</t>
  </si>
  <si>
    <t>jai</t>
  </si>
  <si>
    <t>curve</t>
  </si>
  <si>
    <t>SCHOLERSHIP</t>
  </si>
  <si>
    <t>Courses</t>
  </si>
  <si>
    <t>Fees(per sem)</t>
  </si>
  <si>
    <t>Category</t>
  </si>
  <si>
    <t>Transport</t>
  </si>
  <si>
    <t>PERCENTAGE&gt;=95</t>
  </si>
  <si>
    <t>PERCENTAGE&gt;=85</t>
  </si>
  <si>
    <t>PERCENTAGE&gt;=75</t>
  </si>
  <si>
    <t>PERCENTAGE&gt;=65</t>
  </si>
  <si>
    <t>TRANSPORT</t>
  </si>
  <si>
    <t>YES</t>
  </si>
  <si>
    <t>NO</t>
  </si>
  <si>
    <t>.//TRANSPORT FEE=IF(Q2="YES",$H$17,0)</t>
  </si>
  <si>
    <t>CATEGORY DISCOUNT = S2=F18,M2*O2,</t>
  </si>
  <si>
    <t>UNICHAR()</t>
  </si>
  <si>
    <r>
      <rPr>
        <b/>
        <u/>
        <sz val="11"/>
        <color theme="1"/>
        <rFont val="Calibri"/>
        <family val="2"/>
        <scheme val="minor"/>
      </rPr>
      <t>SYNTAX</t>
    </r>
    <r>
      <rPr>
        <b/>
        <sz val="11"/>
        <color theme="1"/>
        <rFont val="Calibri"/>
        <family val="2"/>
        <scheme val="minor"/>
      </rPr>
      <t xml:space="preserve"> =UNICHAR(NUMBER_</t>
    </r>
  </si>
  <si>
    <t>UNICODE()</t>
  </si>
  <si>
    <t>A</t>
  </si>
  <si>
    <t>f</t>
  </si>
  <si>
    <t>!</t>
  </si>
  <si>
    <t>@</t>
  </si>
  <si>
    <r>
      <rPr>
        <b/>
        <u/>
        <sz val="11"/>
        <color theme="1"/>
        <rFont val="Calibri"/>
        <family val="2"/>
        <scheme val="minor"/>
      </rPr>
      <t>SYNTAX</t>
    </r>
    <r>
      <rPr>
        <b/>
        <sz val="11"/>
        <color theme="1"/>
        <rFont val="Calibri"/>
        <family val="2"/>
        <scheme val="minor"/>
      </rPr>
      <t xml:space="preserve"> =UNICODE(text)</t>
    </r>
  </si>
  <si>
    <t>*</t>
  </si>
  <si>
    <t>LOWER(),UPPER()</t>
  </si>
  <si>
    <t xml:space="preserve">SENTENCE </t>
  </si>
  <si>
    <t>UPPER()</t>
  </si>
  <si>
    <t>LOWER()</t>
  </si>
  <si>
    <t>Jyoti</t>
  </si>
  <si>
    <t>radhey</t>
  </si>
  <si>
    <t>value()</t>
  </si>
  <si>
    <r>
      <rPr>
        <b/>
        <u/>
        <sz val="11"/>
        <color theme="1"/>
        <rFont val="Calibri"/>
        <family val="2"/>
        <scheme val="minor"/>
      </rPr>
      <t>SYNTAX</t>
    </r>
    <r>
      <rPr>
        <b/>
        <sz val="11"/>
        <color theme="1"/>
        <rFont val="Calibri"/>
        <family val="2"/>
        <scheme val="minor"/>
      </rPr>
      <t xml:space="preserve"> =value(text)</t>
    </r>
  </si>
  <si>
    <t>hello</t>
  </si>
  <si>
    <t>concatenate()</t>
  </si>
  <si>
    <t>first name</t>
  </si>
  <si>
    <r>
      <rPr>
        <b/>
        <u/>
        <sz val="11"/>
        <color theme="1"/>
        <rFont val="Calibri"/>
        <family val="2"/>
        <scheme val="minor"/>
      </rPr>
      <t>SYNTAX</t>
    </r>
    <r>
      <rPr>
        <b/>
        <sz val="11"/>
        <color theme="1"/>
        <rFont val="Calibri"/>
        <family val="2"/>
        <scheme val="minor"/>
      </rPr>
      <t xml:space="preserve"> =concatenate(values,values,values)</t>
    </r>
  </si>
  <si>
    <t>middle name</t>
  </si>
  <si>
    <t>last name</t>
  </si>
  <si>
    <t>jyoti</t>
  </si>
  <si>
    <t>priya</t>
  </si>
  <si>
    <t>sharma</t>
  </si>
  <si>
    <t xml:space="preserve">BHAWANA </t>
  </si>
  <si>
    <t>SHARMA</t>
  </si>
  <si>
    <t xml:space="preserve">JYOTI </t>
  </si>
  <si>
    <t>ASSIGNMENT 2</t>
  </si>
  <si>
    <t>Sno.</t>
  </si>
  <si>
    <t>CHARTS</t>
  </si>
  <si>
    <t>06.03.2024</t>
  </si>
  <si>
    <t>day3</t>
  </si>
  <si>
    <t>n0.ofstudents</t>
  </si>
  <si>
    <t>central angle</t>
  </si>
  <si>
    <t>flavour of icecream</t>
  </si>
  <si>
    <t>frequency</t>
  </si>
  <si>
    <t>vanilla</t>
  </si>
  <si>
    <t>strawberry</t>
  </si>
  <si>
    <t>chocolate</t>
  </si>
  <si>
    <t>others</t>
  </si>
  <si>
    <t>mint chocolate</t>
  </si>
  <si>
    <t>Column1</t>
  </si>
  <si>
    <t>Column2</t>
  </si>
  <si>
    <t>Column3</t>
  </si>
  <si>
    <t>Column4</t>
  </si>
  <si>
    <t>Column52</t>
  </si>
  <si>
    <t>day2</t>
  </si>
  <si>
    <t>05.03.24</t>
  </si>
  <si>
    <t>ASSIGNMENT 3</t>
  </si>
  <si>
    <t>QUES.  create a bar chart for the following   data</t>
  </si>
  <si>
    <t>The table  below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</si>
</sst>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\-yyyy"/>
    <numFmt numFmtId="165" formatCode="&quot;$&quot;#,##0.00"/>
  </numFmts>
  <fonts count="1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 Narrow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9">
    <xf numFmtId="0" fontId="0" fillId="0" borderId="0" xfId="0"/>
    <xf numFmtId="0" fontId="0" fillId="4" borderId="0" xfId="0" applyFill="1"/>
    <xf numFmtId="0" fontId="1" fillId="2" borderId="1" xfId="0" applyFont="1" applyFill="1" applyBorder="1"/>
    <xf numFmtId="165" fontId="1" fillId="2" borderId="1" xfId="0" applyNumberFormat="1" applyFont="1" applyFill="1" applyBorder="1"/>
    <xf numFmtId="164" fontId="0" fillId="3" borderId="2" xfId="0" applyNumberFormat="1" applyFill="1" applyBorder="1" applyAlignment="1">
      <alignment horizontal="right"/>
    </xf>
    <xf numFmtId="0" fontId="0" fillId="5" borderId="2" xfId="0" applyFill="1" applyBorder="1"/>
    <xf numFmtId="165" fontId="0" fillId="3" borderId="2" xfId="0" applyNumberFormat="1" applyFill="1" applyBorder="1" applyAlignment="1">
      <alignment horizontal="right"/>
    </xf>
    <xf numFmtId="164" fontId="0" fillId="3" borderId="2" xfId="0" applyNumberFormat="1" applyFill="1" applyBorder="1"/>
    <xf numFmtId="165" fontId="0" fillId="3" borderId="2" xfId="0" applyNumberFormat="1" applyFill="1" applyBorder="1"/>
    <xf numFmtId="14" fontId="0" fillId="0" borderId="0" xfId="0" applyNumberFormat="1"/>
    <xf numFmtId="0" fontId="0" fillId="0" borderId="0" xfId="0" applyAlignment="1">
      <alignment horizontal="right"/>
    </xf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/>
    </xf>
    <xf numFmtId="0" fontId="4" fillId="8" borderId="0" xfId="0" applyFont="1" applyFill="1" applyAlignment="1"/>
    <xf numFmtId="0" fontId="0" fillId="0" borderId="0" xfId="0" applyNumberFormat="1" applyAlignment="1">
      <alignment horizontal="center"/>
    </xf>
    <xf numFmtId="0" fontId="5" fillId="9" borderId="0" xfId="0" applyFont="1" applyFill="1"/>
    <xf numFmtId="0" fontId="7" fillId="9" borderId="0" xfId="1" applyFont="1" applyFill="1"/>
    <xf numFmtId="0" fontId="5" fillId="0" borderId="0" xfId="0" applyFont="1" applyFill="1"/>
    <xf numFmtId="0" fontId="0" fillId="10" borderId="0" xfId="0" applyFill="1" applyAlignment="1">
      <alignment vertical="center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0" borderId="0" xfId="0" applyFill="1"/>
    <xf numFmtId="0" fontId="9" fillId="14" borderId="0" xfId="0" applyFont="1" applyFill="1"/>
    <xf numFmtId="0" fontId="0" fillId="0" borderId="0" xfId="0" applyFont="1" applyFill="1" applyAlignment="1"/>
    <xf numFmtId="0" fontId="3" fillId="15" borderId="0" xfId="0" applyFont="1" applyFill="1"/>
    <xf numFmtId="0" fontId="3" fillId="13" borderId="0" xfId="0" applyFont="1" applyFill="1"/>
    <xf numFmtId="0" fontId="3" fillId="14" borderId="0" xfId="0" applyFont="1" applyFill="1"/>
    <xf numFmtId="0" fontId="3" fillId="7" borderId="0" xfId="0" applyFont="1" applyFill="1"/>
    <xf numFmtId="0" fontId="0" fillId="7" borderId="0" xfId="0" applyFont="1" applyFill="1"/>
    <xf numFmtId="0" fontId="11" fillId="16" borderId="0" xfId="0" applyFont="1" applyFill="1"/>
    <xf numFmtId="0" fontId="0" fillId="16" borderId="0" xfId="0" applyFill="1"/>
    <xf numFmtId="0" fontId="0" fillId="18" borderId="3" xfId="0" applyFill="1" applyBorder="1" applyAlignment="1">
      <alignment horizontal="center" wrapText="1"/>
    </xf>
    <xf numFmtId="0" fontId="0" fillId="19" borderId="3" xfId="0" applyFill="1" applyBorder="1" applyAlignment="1">
      <alignment horizontal="center" wrapText="1"/>
    </xf>
    <xf numFmtId="0" fontId="0" fillId="20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9" borderId="3" xfId="0" applyFill="1" applyBorder="1" applyAlignment="1">
      <alignment vertical="center"/>
    </xf>
    <xf numFmtId="0" fontId="0" fillId="21" borderId="3" xfId="0" applyFill="1" applyBorder="1" applyAlignment="1">
      <alignment wrapText="1"/>
    </xf>
    <xf numFmtId="0" fontId="0" fillId="22" borderId="3" xfId="0" applyFill="1" applyBorder="1" applyAlignment="1">
      <alignment wrapText="1"/>
    </xf>
    <xf numFmtId="0" fontId="0" fillId="9" borderId="3" xfId="0" applyFill="1" applyBorder="1" applyAlignment="1">
      <alignment horizontal="right" wrapText="1"/>
    </xf>
    <xf numFmtId="9" fontId="0" fillId="0" borderId="0" xfId="0" applyNumberFormat="1"/>
    <xf numFmtId="9" fontId="0" fillId="21" borderId="3" xfId="0" applyNumberFormat="1" applyFill="1" applyBorder="1" applyAlignment="1">
      <alignment horizontal="right" wrapText="1"/>
    </xf>
    <xf numFmtId="0" fontId="0" fillId="22" borderId="3" xfId="0" applyFill="1" applyBorder="1" applyAlignment="1">
      <alignment horizontal="right" wrapText="1"/>
    </xf>
    <xf numFmtId="0" fontId="0" fillId="0" borderId="3" xfId="0" applyBorder="1" applyAlignment="1">
      <alignment wrapText="1"/>
    </xf>
    <xf numFmtId="0" fontId="0" fillId="18" borderId="4" xfId="0" applyFill="1" applyBorder="1" applyAlignment="1">
      <alignment horizontal="center" wrapText="1"/>
    </xf>
    <xf numFmtId="0" fontId="0" fillId="19" borderId="4" xfId="0" applyFill="1" applyBorder="1" applyAlignment="1">
      <alignment horizontal="center" wrapText="1"/>
    </xf>
    <xf numFmtId="0" fontId="0" fillId="18" borderId="5" xfId="0" applyFill="1" applyBorder="1" applyAlignment="1">
      <alignment wrapText="1"/>
    </xf>
    <xf numFmtId="0" fontId="0" fillId="19" borderId="5" xfId="0" applyFill="1" applyBorder="1" applyAlignment="1">
      <alignment wrapText="1"/>
    </xf>
    <xf numFmtId="0" fontId="0" fillId="17" borderId="6" xfId="0" applyFill="1" applyBorder="1" applyAlignment="1">
      <alignment wrapText="1"/>
    </xf>
    <xf numFmtId="0" fontId="0" fillId="17" borderId="7" xfId="0" applyFill="1" applyBorder="1" applyAlignment="1">
      <alignment wrapText="1"/>
    </xf>
    <xf numFmtId="0" fontId="0" fillId="17" borderId="8" xfId="0" applyFill="1" applyBorder="1" applyAlignment="1">
      <alignment wrapText="1"/>
    </xf>
    <xf numFmtId="0" fontId="0" fillId="18" borderId="9" xfId="0" applyFill="1" applyBorder="1" applyAlignment="1">
      <alignment horizontal="center" wrapText="1"/>
    </xf>
    <xf numFmtId="0" fontId="0" fillId="18" borderId="10" xfId="0" applyFill="1" applyBorder="1" applyAlignment="1">
      <alignment horizontal="center" wrapText="1"/>
    </xf>
    <xf numFmtId="0" fontId="0" fillId="18" borderId="11" xfId="0" applyFill="1" applyBorder="1" applyAlignment="1">
      <alignment wrapText="1"/>
    </xf>
    <xf numFmtId="0" fontId="3" fillId="8" borderId="0" xfId="0" applyFont="1" applyFill="1" applyAlignment="1"/>
    <xf numFmtId="0" fontId="0" fillId="7" borderId="0" xfId="0" applyFill="1" applyAlignment="1">
      <alignment horizontal="center"/>
    </xf>
    <xf numFmtId="0" fontId="8" fillId="4" borderId="0" xfId="0" applyFont="1" applyFill="1" applyAlignment="1">
      <alignment horizontal="left" vertical="center" wrapText="1" indent="1"/>
    </xf>
    <xf numFmtId="0" fontId="5" fillId="14" borderId="0" xfId="0" applyFont="1" applyFill="1" applyAlignment="1">
      <alignment horizontal="center"/>
    </xf>
    <xf numFmtId="0" fontId="10" fillId="13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0" fillId="23" borderId="0" xfId="0" applyFill="1" applyAlignment="1">
      <alignment horizontal="center"/>
    </xf>
    <xf numFmtId="0" fontId="0" fillId="18" borderId="3" xfId="0" applyFont="1" applyFill="1" applyBorder="1" applyAlignment="1">
      <alignment horizontal="center" wrapText="1"/>
    </xf>
    <xf numFmtId="0" fontId="0" fillId="19" borderId="3" xfId="0" applyFont="1" applyFill="1" applyBorder="1" applyAlignment="1">
      <alignment horizontal="center" wrapText="1"/>
    </xf>
    <xf numFmtId="0" fontId="3" fillId="13" borderId="0" xfId="0" applyFont="1" applyFill="1" applyAlignment="1">
      <alignment horizontal="center"/>
    </xf>
    <xf numFmtId="0" fontId="3" fillId="11" borderId="0" xfId="0" applyFont="1" applyFill="1"/>
    <xf numFmtId="0" fontId="3" fillId="0" borderId="0" xfId="0" applyFont="1"/>
    <xf numFmtId="0" fontId="3" fillId="17" borderId="12" xfId="0" applyFont="1" applyFill="1" applyBorder="1" applyAlignment="1">
      <alignment wrapText="1"/>
    </xf>
    <xf numFmtId="0" fontId="0" fillId="0" borderId="0" xfId="0" applyAlignment="1"/>
    <xf numFmtId="0" fontId="12" fillId="8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" fillId="13" borderId="0" xfId="0" applyFont="1" applyFill="1" applyAlignment="1"/>
    <xf numFmtId="0" fontId="13" fillId="13" borderId="0" xfId="0" applyFont="1" applyFill="1" applyAlignment="1"/>
    <xf numFmtId="0" fontId="3" fillId="17" borderId="7" xfId="0" applyFont="1" applyFill="1" applyBorder="1" applyAlignment="1">
      <alignment wrapText="1"/>
    </xf>
    <xf numFmtId="0" fontId="0" fillId="0" borderId="13" xfId="0" applyBorder="1"/>
    <xf numFmtId="0" fontId="1" fillId="8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63">
    <dxf>
      <numFmt numFmtId="0" formatCode="General"/>
      <fill>
        <patternFill patternType="solid">
          <fgColor indexed="64"/>
          <bgColor rgb="FFD9E2F3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1" indent="0" justifyLastLine="0" shrinkToFit="0" readingOrder="0"/>
    </dxf>
    <dxf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numFmt numFmtId="0" formatCode="General"/>
      <fill>
        <patternFill patternType="solid">
          <fgColor indexed="64"/>
          <bgColor rgb="FFD9E2F3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numFmt numFmtId="0" formatCode="General"/>
      <fill>
        <patternFill patternType="solid">
          <fgColor indexed="64"/>
          <bgColor rgb="FFD9E2F3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numFmt numFmtId="0" formatCode="General"/>
      <fill>
        <patternFill patternType="solid">
          <fgColor indexed="64"/>
          <bgColor rgb="FFD9E2F3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solid">
          <fgColor indexed="64"/>
          <bgColor rgb="FFD9E2F3"/>
        </patternFill>
      </fill>
      <alignment horizontal="center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ill>
        <patternFill patternType="solid">
          <fgColor indexed="64"/>
          <bgColor rgb="FFD9E2F3"/>
        </patternFill>
      </fill>
      <alignment horizontal="center" vertical="bottom" textRotation="0" wrapText="1" indent="0" justifyLastLine="0" shrinkToFit="0" readingOrder="0"/>
    </dxf>
    <dxf>
      <border outline="0">
        <bottom style="medium">
          <color rgb="FFCCCCCC"/>
        </bottom>
      </border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numFmt numFmtId="0" formatCode="General"/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7" tint="0.39997558519241921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5" formatCode="&quot;$&quot;#,##0.00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theme="4"/>
        </left>
        <right/>
        <top/>
        <bottom/>
        <vertical style="medium">
          <color theme="4"/>
        </vertical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theme="4"/>
        </left>
        <right style="medium">
          <color theme="4"/>
        </right>
        <top/>
        <bottom/>
        <vertical style="medium">
          <color theme="4"/>
        </vertical>
        <horizontal/>
      </border>
    </dxf>
    <dxf>
      <numFmt numFmtId="164" formatCode="dd\-mm\-yyyy"/>
      <fill>
        <patternFill patternType="solid">
          <fgColor indexed="64"/>
          <bgColor theme="7" tint="0.79998168889431442"/>
        </patternFill>
      </fill>
      <border diagonalUp="0" diagonalDown="0">
        <left/>
        <right style="medium">
          <color theme="4"/>
        </right>
        <top/>
        <bottom/>
        <vertical style="medium">
          <color theme="4"/>
        </vertical>
        <horizontal/>
      </border>
    </dxf>
    <dxf>
      <border diagonalUp="0" diagonalDown="0">
        <left style="medium">
          <color theme="4"/>
        </left>
        <right style="medium">
          <color theme="4"/>
        </right>
        <top/>
        <bottom/>
        <vertical style="medium">
          <color theme="4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93960642979329"/>
          <c:y val="3.367062688523894E-2"/>
          <c:w val="0.8688917616641203"/>
          <c:h val="0.520986519681785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ASS.3!$C$3</c:f>
              <c:strCache>
                <c:ptCount val="1"/>
                <c:pt idx="0">
                  <c:v>Test1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ASS.3!$B$4:$B$14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ASS.3!$C$4:$C$14</c:f>
              <c:numCache>
                <c:formatCode>General</c:formatCode>
                <c:ptCount val="11"/>
                <c:pt idx="0">
                  <c:v>85</c:v>
                </c:pt>
                <c:pt idx="1">
                  <c:v>70</c:v>
                </c:pt>
                <c:pt idx="2">
                  <c:v>92</c:v>
                </c:pt>
                <c:pt idx="3">
                  <c:v>80</c:v>
                </c:pt>
                <c:pt idx="4">
                  <c:v>75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5</c:v>
                </c:pt>
              </c:numCache>
            </c:numRef>
          </c:val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13598040"/>
        <c:axId val="313604704"/>
      </c:barChart>
      <c:catAx>
        <c:axId val="31359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604704"/>
        <c:crosses val="autoZero"/>
        <c:auto val="1"/>
        <c:lblAlgn val="ctr"/>
        <c:lblOffset val="100"/>
        <c:noMultiLvlLbl val="0"/>
      </c:catAx>
      <c:valAx>
        <c:axId val="3136047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1359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ASS.3!$C$3</c:f>
              <c:strCache>
                <c:ptCount val="1"/>
                <c:pt idx="0">
                  <c:v>Test1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ASS.3!$B$4:$B$14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ASS.3!$C$4:$C$14</c:f>
              <c:numCache>
                <c:formatCode>General</c:formatCode>
                <c:ptCount val="11"/>
                <c:pt idx="0">
                  <c:v>85</c:v>
                </c:pt>
                <c:pt idx="1">
                  <c:v>70</c:v>
                </c:pt>
                <c:pt idx="2">
                  <c:v>92</c:v>
                </c:pt>
                <c:pt idx="3">
                  <c:v>80</c:v>
                </c:pt>
                <c:pt idx="4">
                  <c:v>75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5</c:v>
                </c:pt>
              </c:numCache>
            </c:numRef>
          </c:val>
        </c:ser>
        <c:ser>
          <c:idx val="1"/>
          <c:order val="1"/>
          <c:tx>
            <c:strRef>
              <c:f>ASS.3!$D$3</c:f>
              <c:strCache>
                <c:ptCount val="1"/>
                <c:pt idx="0">
                  <c:v>Test2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ASS.3!$B$4:$B$14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ASS.3!$D$4:$D$14</c:f>
              <c:numCache>
                <c:formatCode>General</c:formatCode>
                <c:ptCount val="11"/>
                <c:pt idx="0">
                  <c:v>90</c:v>
                </c:pt>
                <c:pt idx="1">
                  <c:v>75</c:v>
                </c:pt>
                <c:pt idx="2">
                  <c:v>88</c:v>
                </c:pt>
                <c:pt idx="3">
                  <c:v>82</c:v>
                </c:pt>
                <c:pt idx="4">
                  <c:v>78</c:v>
                </c:pt>
                <c:pt idx="5">
                  <c:v>86</c:v>
                </c:pt>
                <c:pt idx="6">
                  <c:v>92</c:v>
                </c:pt>
                <c:pt idx="7">
                  <c:v>80</c:v>
                </c:pt>
                <c:pt idx="8">
                  <c:v>8</c:v>
                </c:pt>
                <c:pt idx="9">
                  <c:v>95</c:v>
                </c:pt>
                <c:pt idx="10">
                  <c:v>10</c:v>
                </c:pt>
              </c:numCache>
            </c:numRef>
          </c:val>
        </c:ser>
        <c:ser>
          <c:idx val="2"/>
          <c:order val="2"/>
          <c:tx>
            <c:strRef>
              <c:f>ASS.3!$E$3</c:f>
              <c:strCache>
                <c:ptCount val="1"/>
                <c:pt idx="0">
                  <c:v>Test3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ASS.3!$B$4:$B$14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ASS.3!$E$4:$E$14</c:f>
              <c:numCache>
                <c:formatCode>General</c:formatCode>
                <c:ptCount val="11"/>
                <c:pt idx="0">
                  <c:v>80</c:v>
                </c:pt>
                <c:pt idx="1">
                  <c:v>65</c:v>
                </c:pt>
                <c:pt idx="2">
                  <c:v>95</c:v>
                </c:pt>
                <c:pt idx="3">
                  <c:v>85</c:v>
                </c:pt>
                <c:pt idx="4">
                  <c:v>80</c:v>
                </c:pt>
                <c:pt idx="5">
                  <c:v>37</c:v>
                </c:pt>
                <c:pt idx="6">
                  <c:v>95</c:v>
                </c:pt>
                <c:pt idx="7">
                  <c:v>82</c:v>
                </c:pt>
                <c:pt idx="8">
                  <c:v>90</c:v>
                </c:pt>
                <c:pt idx="9">
                  <c:v>98</c:v>
                </c:pt>
                <c:pt idx="10">
                  <c:v>8</c:v>
                </c:pt>
              </c:numCache>
            </c:numRef>
          </c:val>
        </c:ser>
        <c:ser>
          <c:idx val="3"/>
          <c:order val="3"/>
          <c:tx>
            <c:strRef>
              <c:f>ASS.3!$F$3</c:f>
              <c:strCache>
                <c:ptCount val="1"/>
                <c:pt idx="0">
                  <c:v>Test4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ASS.3!$B$4:$B$14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ASS.3!$F$4:$F$14</c:f>
              <c:numCache>
                <c:formatCode>General</c:formatCode>
                <c:ptCount val="11"/>
                <c:pt idx="0">
                  <c:v>85</c:v>
                </c:pt>
                <c:pt idx="1">
                  <c:v>72</c:v>
                </c:pt>
                <c:pt idx="2">
                  <c:v>90</c:v>
                </c:pt>
                <c:pt idx="3">
                  <c:v>88</c:v>
                </c:pt>
                <c:pt idx="4">
                  <c:v>82</c:v>
                </c:pt>
                <c:pt idx="5">
                  <c:v>90</c:v>
                </c:pt>
                <c:pt idx="6">
                  <c:v>92</c:v>
                </c:pt>
                <c:pt idx="7">
                  <c:v>85</c:v>
                </c:pt>
                <c:pt idx="8">
                  <c:v>92</c:v>
                </c:pt>
                <c:pt idx="9">
                  <c:v>92</c:v>
                </c:pt>
                <c:pt idx="10">
                  <c:v>6</c:v>
                </c:pt>
              </c:numCache>
            </c:numRef>
          </c:val>
        </c:ser>
        <c:ser>
          <c:idx val="4"/>
          <c:order val="4"/>
          <c:tx>
            <c:strRef>
              <c:f>ASS.3!$G$3</c:f>
              <c:strCache>
                <c:ptCount val="1"/>
                <c:pt idx="0">
                  <c:v>Test5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ASS.3!$B$4:$B$14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ASS.3!$G$4:$G$14</c:f>
              <c:numCache>
                <c:formatCode>General</c:formatCode>
                <c:ptCount val="11"/>
                <c:pt idx="0">
                  <c:v>88</c:v>
                </c:pt>
                <c:pt idx="1">
                  <c:v>78</c:v>
                </c:pt>
                <c:pt idx="2">
                  <c:v>87</c:v>
                </c:pt>
                <c:pt idx="3">
                  <c:v>80</c:v>
                </c:pt>
                <c:pt idx="4">
                  <c:v>76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7</c:v>
                </c:pt>
              </c:numCache>
            </c:numRef>
          </c:val>
        </c:ser>
        <c:ser>
          <c:idx val="5"/>
          <c:order val="5"/>
          <c:tx>
            <c:strRef>
              <c:f>ASS.3!$H$3</c:f>
              <c:strCache>
                <c:ptCount val="1"/>
                <c:pt idx="0">
                  <c:v>Test6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ASS.3!$B$4:$B$14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ASS.3!$H$4:$H$14</c:f>
              <c:numCache>
                <c:formatCode>General</c:formatCode>
                <c:ptCount val="11"/>
                <c:pt idx="0">
                  <c:v>92</c:v>
                </c:pt>
                <c:pt idx="1">
                  <c:v>68</c:v>
                </c:pt>
                <c:pt idx="2">
                  <c:v>93</c:v>
                </c:pt>
                <c:pt idx="3">
                  <c:v>85</c:v>
                </c:pt>
                <c:pt idx="4">
                  <c:v>78</c:v>
                </c:pt>
                <c:pt idx="5">
                  <c:v>54</c:v>
                </c:pt>
                <c:pt idx="6">
                  <c:v>94</c:v>
                </c:pt>
                <c:pt idx="7">
                  <c:v>80</c:v>
                </c:pt>
                <c:pt idx="8">
                  <c:v>88</c:v>
                </c:pt>
                <c:pt idx="9">
                  <c:v>95</c:v>
                </c:pt>
                <c:pt idx="10">
                  <c:v>5</c:v>
                </c:pt>
              </c:numCache>
            </c:numRef>
          </c:val>
        </c:ser>
        <c:ser>
          <c:idx val="6"/>
          <c:order val="6"/>
          <c:tx>
            <c:strRef>
              <c:f>ASS.3!$I$3</c:f>
              <c:strCache>
                <c:ptCount val="1"/>
                <c:pt idx="0">
                  <c:v>Test7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ASS.3!$B$4:$B$14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ASS.3!$I$4:$I$14</c:f>
              <c:numCache>
                <c:formatCode>General</c:formatCode>
                <c:ptCount val="11"/>
                <c:pt idx="0">
                  <c:v>87</c:v>
                </c:pt>
                <c:pt idx="1">
                  <c:v>70</c:v>
                </c:pt>
                <c:pt idx="2">
                  <c:v>88</c:v>
                </c:pt>
                <c:pt idx="3">
                  <c:v>83</c:v>
                </c:pt>
                <c:pt idx="4">
                  <c:v>80</c:v>
                </c:pt>
                <c:pt idx="5">
                  <c:v>43</c:v>
                </c:pt>
                <c:pt idx="6">
                  <c:v>92</c:v>
                </c:pt>
                <c:pt idx="7">
                  <c:v>82</c:v>
                </c:pt>
                <c:pt idx="8">
                  <c:v>90</c:v>
                </c:pt>
                <c:pt idx="9">
                  <c:v>98</c:v>
                </c:pt>
                <c:pt idx="10">
                  <c:v>10</c:v>
                </c:pt>
              </c:numCache>
            </c:numRef>
          </c:val>
        </c:ser>
        <c:ser>
          <c:idx val="7"/>
          <c:order val="7"/>
          <c:tx>
            <c:strRef>
              <c:f>ASS.3!$J$3</c:f>
              <c:strCache>
                <c:ptCount val="1"/>
                <c:pt idx="0">
                  <c:v>Test8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ASS.3!$B$4:$B$14</c:f>
              <c:strCache>
                <c:ptCount val="11"/>
                <c:pt idx="0">
                  <c:v>Ramesh</c:v>
                </c:pt>
                <c:pt idx="1">
                  <c:v>saniana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ASS.3!$J$4:$J$14</c:f>
              <c:numCache>
                <c:formatCode>General</c:formatCode>
                <c:ptCount val="11"/>
                <c:pt idx="0">
                  <c:v>90</c:v>
                </c:pt>
                <c:pt idx="1">
                  <c:v>61</c:v>
                </c:pt>
                <c:pt idx="2">
                  <c:v>92</c:v>
                </c:pt>
                <c:pt idx="3">
                  <c:v>86</c:v>
                </c:pt>
                <c:pt idx="4">
                  <c:v>82</c:v>
                </c:pt>
                <c:pt idx="5">
                  <c:v>54</c:v>
                </c:pt>
                <c:pt idx="6">
                  <c:v>95</c:v>
                </c:pt>
                <c:pt idx="7">
                  <c:v>85</c:v>
                </c:pt>
                <c:pt idx="8">
                  <c:v>92</c:v>
                </c:pt>
                <c:pt idx="9">
                  <c:v>92</c:v>
                </c:pt>
                <c:pt idx="10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1487848"/>
        <c:axId val="311489024"/>
      </c:barChart>
      <c:catAx>
        <c:axId val="31148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89024"/>
        <c:crosses val="autoZero"/>
        <c:auto val="1"/>
        <c:lblAlgn val="ctr"/>
        <c:lblOffset val="100"/>
        <c:noMultiLvlLbl val="0"/>
      </c:catAx>
      <c:valAx>
        <c:axId val="3114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87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ASS.3!$N$3</c:f>
              <c:strCache>
                <c:ptCount val="1"/>
                <c:pt idx="0">
                  <c:v>central angle</c:v>
                </c:pt>
              </c:strCache>
            </c:strRef>
          </c:tx>
          <c:explosion val="54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ASS.3!$N$4:$N$14</c:f>
              <c:numCache>
                <c:formatCode>General</c:formatCode>
                <c:ptCount val="11"/>
                <c:pt idx="0">
                  <c:v>313.64999999999998</c:v>
                </c:pt>
                <c:pt idx="1">
                  <c:v>251.54999999999998</c:v>
                </c:pt>
                <c:pt idx="2">
                  <c:v>326.25</c:v>
                </c:pt>
                <c:pt idx="3">
                  <c:v>301.05</c:v>
                </c:pt>
                <c:pt idx="4">
                  <c:v>283.95</c:v>
                </c:pt>
                <c:pt idx="5">
                  <c:v>240.29999999999998</c:v>
                </c:pt>
                <c:pt idx="6">
                  <c:v>333</c:v>
                </c:pt>
                <c:pt idx="7">
                  <c:v>292.5</c:v>
                </c:pt>
                <c:pt idx="8">
                  <c:v>283.5</c:v>
                </c:pt>
                <c:pt idx="9">
                  <c:v>339.3</c:v>
                </c:pt>
                <c:pt idx="10">
                  <c:v>26.549999999999997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ASS.3!$C$39</c:f>
              <c:strCache>
                <c:ptCount val="1"/>
                <c:pt idx="0">
                  <c:v>vanilla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ASS.3!$D$37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ASS.3!$D$39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</c:ser>
        <c:ser>
          <c:idx val="2"/>
          <c:order val="2"/>
          <c:tx>
            <c:strRef>
              <c:f>ASS.3!$C$40</c:f>
              <c:strCache>
                <c:ptCount val="1"/>
                <c:pt idx="0">
                  <c:v>strawberry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ASS.3!$D$37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ASS.3!$D$40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3"/>
          <c:order val="3"/>
          <c:tx>
            <c:strRef>
              <c:f>ASS.3!$C$41</c:f>
              <c:strCache>
                <c:ptCount val="1"/>
                <c:pt idx="0">
                  <c:v>chocolate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ASS.3!$D$37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ASS.3!$D$41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4"/>
          <c:tx>
            <c:strRef>
              <c:f>ASS.3!$C$42</c:f>
              <c:strCache>
                <c:ptCount val="1"/>
                <c:pt idx="0">
                  <c:v>mint chocolate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ASS.3!$D$37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ASS.3!$D$42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5"/>
          <c:order val="5"/>
          <c:tx>
            <c:strRef>
              <c:f>ASS.3!$C$43</c:f>
              <c:strCache>
                <c:ptCount val="1"/>
                <c:pt idx="0">
                  <c:v>others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ASS.3!$D$37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ASS.3!$D$43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00866712"/>
        <c:axId val="4008725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ASS.3!$C$38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ASS.3!$D$37</c15:sqref>
                        </c15:formulaRef>
                      </c:ext>
                    </c:extLst>
                    <c:strCache>
                      <c:ptCount val="1"/>
                      <c:pt idx="0">
                        <c:v>frequency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ASS.3!$D$38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</c15:ser>
            </c15:filteredBarSeries>
          </c:ext>
        </c:extLst>
      </c:barChart>
      <c:catAx>
        <c:axId val="400866712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72592"/>
        <c:crosses val="autoZero"/>
        <c:auto val="1"/>
        <c:lblAlgn val="ctr"/>
        <c:lblOffset val="100"/>
        <c:noMultiLvlLbl val="0"/>
      </c:catAx>
      <c:valAx>
        <c:axId val="40087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66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15</xdr:row>
      <xdr:rowOff>0</xdr:rowOff>
    </xdr:from>
    <xdr:to>
      <xdr:col>16</xdr:col>
      <xdr:colOff>428625</xdr:colOff>
      <xdr:row>27</xdr:row>
      <xdr:rowOff>100011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14</xdr:row>
      <xdr:rowOff>171450</xdr:rowOff>
    </xdr:from>
    <xdr:to>
      <xdr:col>9</xdr:col>
      <xdr:colOff>28575</xdr:colOff>
      <xdr:row>30</xdr:row>
      <xdr:rowOff>33338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276224</xdr:colOff>
      <xdr:row>2</xdr:row>
      <xdr:rowOff>19050</xdr:rowOff>
    </xdr:from>
    <xdr:to>
      <xdr:col>17</xdr:col>
      <xdr:colOff>571499</xdr:colOff>
      <xdr:row>13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590549</xdr:colOff>
      <xdr:row>31</xdr:row>
      <xdr:rowOff>180975</xdr:rowOff>
    </xdr:from>
    <xdr:to>
      <xdr:col>14</xdr:col>
      <xdr:colOff>314324</xdr:colOff>
      <xdr:row>46</xdr:row>
      <xdr:rowOff>138112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C19" totalsRowShown="0" headerRowDxfId="62">
  <sortState ref="A3:C19">
    <sortCondition descending="1" ref="A2:A19"/>
  </sortState>
  <tableColumns count="3">
    <tableColumn id="1" name="10-09-2021" dataDxfId="61"/>
    <tableColumn id="2" name="Medicine" dataDxfId="60"/>
    <tableColumn id="3" name="2300.00" dataDxfId="5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5:G21" totalsRowShown="0">
  <sortState ref="A2:G17">
    <sortCondition ref="C2:C17"/>
    <sortCondition descending="1" ref="D2:D17"/>
    <sortCondition descending="1" ref="E2:E17"/>
  </sortState>
  <tableColumns count="7">
    <tableColumn id="1" name="Candidate no."/>
    <tableColumn id="2" name="Interview date" dataDxfId="58"/>
    <tableColumn id="3" name="Regional Centre"/>
    <tableColumn id="4" name="Position"/>
    <tableColumn id="5" name="Notes"/>
    <tableColumn id="6" name="EU accepted" dataDxfId="57"/>
    <tableColumn id="7" name="Marks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:H17" totalsRowShown="0" dataDxfId="56">
  <autoFilter ref="A2:H17"/>
  <tableColumns count="8">
    <tableColumn id="1" name="S.no"/>
    <tableColumn id="2" name="name"/>
    <tableColumn id="3" name="fathers name"/>
    <tableColumn id="4" name="Course"/>
    <tableColumn id="5" name="Marks" dataDxfId="55"/>
    <tableColumn id="6" name="Percentage" dataDxfId="54">
      <calculatedColumnFormula>E3/5</calculatedColumnFormula>
    </tableColumn>
    <tableColumn id="7" name="Status" dataDxfId="53">
      <calculatedColumnFormula>IF(F3&gt;=50,"PASS","FAIL")</calculatedColumnFormula>
    </tableColumn>
    <tableColumn id="8" name="Grade" dataDxfId="52">
      <calculatedColumnFormula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2:M8" totalsRowShown="0">
  <autoFilter ref="A2:M8"/>
  <tableColumns count="13">
    <tableColumn id="1" name="S.No"/>
    <tableColumn id="2" name="Value"/>
    <tableColumn id="3" name="week 1"/>
    <tableColumn id="4" name="week 2"/>
    <tableColumn id="5" name="week 3"/>
    <tableColumn id="6" name="week4"/>
    <tableColumn id="7" name="week5"/>
    <tableColumn id="8" name="week6"/>
    <tableColumn id="9" name="week7"/>
    <tableColumn id="10" name="week 8"/>
    <tableColumn id="11" name="Total ">
      <calculatedColumnFormula>SUM(C3:J3)</calculatedColumnFormula>
    </tableColumn>
    <tableColumn id="12" name="tax">
      <calculatedColumnFormula>K3*$K$7</calculatedColumnFormula>
    </tableColumn>
    <tableColumn id="13" name="bonus">
      <calculatedColumnFormula>K3*$K$8</calculatedColumnFormula>
    </tableColumn>
  </tableColumns>
  <tableStyleInfo name="TableStyleMedium25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2:F12" totalsRowShown="0">
  <autoFilter ref="A2:F12"/>
  <tableColumns count="6">
    <tableColumn id="1" name="S.NO" dataDxfId="51"/>
    <tableColumn id="2" name="SALESPERSON"/>
    <tableColumn id="6" name="REGION" dataDxfId="50"/>
    <tableColumn id="5" name="YEAR OF SERVICE" dataDxfId="49"/>
    <tableColumn id="3" name="CITY"/>
    <tableColumn id="4" name="TOTAL SALES"/>
  </tableColumns>
  <tableStyleInfo name="TableStyleMedium25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I4:J9" totalsRowShown="0" headerRowDxfId="48" dataDxfId="47">
  <autoFilter ref="I4:J9"/>
  <tableColumns count="2">
    <tableColumn id="1" name="CITY" dataDxfId="46"/>
    <tableColumn id="2" name="SALES" dataDxfId="45">
      <calculatedColumnFormula>SUMIF(Table5[CITY],Table6[[#This Row],[CITY]],Table5[TOTAL SALES])</calculatedColumnFormula>
    </tableColumn>
  </tableColumns>
  <tableStyleInfo name="TableStyleLight18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B2:U13" totalsRowShown="0" headerRowDxfId="44" dataDxfId="42" headerRowBorderDxfId="43" tableBorderDxfId="41" totalsRowBorderDxfId="40">
  <autoFilter ref="B2:U13"/>
  <tableColumns count="20">
    <tableColumn id="1" name="sno." dataDxfId="39"/>
    <tableColumn id="2" name="Student Name" dataDxfId="38"/>
    <tableColumn id="3" name="Test1" dataDxfId="37"/>
    <tableColumn id="4" name="Test2" dataDxfId="36"/>
    <tableColumn id="5" name="Test3" dataDxfId="35"/>
    <tableColumn id="6" name="Test4" dataDxfId="34"/>
    <tableColumn id="7" name="Test5" dataDxfId="33"/>
    <tableColumn id="8" name="Test6" dataDxfId="32"/>
    <tableColumn id="9" name="Test7" dataDxfId="31"/>
    <tableColumn id="10" name="Test8" dataDxfId="30"/>
    <tableColumn id="11" name="Total" dataDxfId="29">
      <calculatedColumnFormula>SUM(D3:K3)</calculatedColumnFormula>
    </tableColumn>
    <tableColumn id="12" name="percentage" dataDxfId="28">
      <calculatedColumnFormula>(L3:L13/8)</calculatedColumnFormula>
    </tableColumn>
    <tableColumn id="13" name="course" dataDxfId="27"/>
    <tableColumn id="14" name="Course fee" dataDxfId="26">
      <calculatedColumnFormula>IF(Table7[[#This Row],[course]]="BCA",$D$19,IF(Table7[[#This Row],[course]]="BTECH",$D$20,IF(Table7[[#This Row],[course]]="MCA",$D$21,$D$22)))</calculatedColumnFormula>
    </tableColumn>
    <tableColumn id="15" name="scholership" dataDxfId="25">
      <calculatedColumnFormula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calculatedColumnFormula>
    </tableColumn>
    <tableColumn id="21" name="TRANSPORT" dataDxfId="24"/>
    <tableColumn id="16" name="transport fee" dataDxfId="23">
      <calculatedColumnFormula>IF(Table7[[#This Row],[TRANSPORT]]="YES",$H$19,0)</calculatedColumnFormula>
    </tableColumn>
    <tableColumn id="17" name="category" dataDxfId="22"/>
    <tableColumn id="18" name="Discount" dataDxfId="0">
      <calculatedColumnFormula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calculatedColumnFormula>
    </tableColumn>
    <tableColumn id="19" name="Total Fees" dataDxfId="21"/>
  </tableColumns>
  <tableStyleInfo name="TableStyleMedium22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B36:F43" totalsRowShown="0" headerRowDxfId="20">
  <autoFilter ref="B36:F43"/>
  <tableColumns count="5">
    <tableColumn id="1" name="Column1"/>
    <tableColumn id="2" name="Column2"/>
    <tableColumn id="3" name="Column52"/>
    <tableColumn id="4" name="Column3"/>
    <tableColumn id="5" name="Column4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ax=@total*@total_tax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2" sqref="B2"/>
    </sheetView>
  </sheetViews>
  <sheetFormatPr defaultRowHeight="15" x14ac:dyDescent="0.25"/>
  <cols>
    <col min="1" max="1" width="13.140625" customWidth="1"/>
    <col min="2" max="2" width="20.85546875" customWidth="1"/>
    <col min="3" max="3" width="9.7109375" customWidth="1"/>
  </cols>
  <sheetData>
    <row r="1" spans="1:3" x14ac:dyDescent="0.25">
      <c r="A1" s="2" t="s">
        <v>16</v>
      </c>
      <c r="B1" s="2" t="s">
        <v>0</v>
      </c>
      <c r="C1" s="3" t="s">
        <v>1</v>
      </c>
    </row>
    <row r="2" spans="1:3" x14ac:dyDescent="0.25">
      <c r="A2" s="4" t="s">
        <v>15</v>
      </c>
      <c r="B2" s="5" t="s">
        <v>2</v>
      </c>
      <c r="C2" s="6" t="s">
        <v>14</v>
      </c>
    </row>
    <row r="3" spans="1:3" x14ac:dyDescent="0.25">
      <c r="A3" s="7">
        <v>44449</v>
      </c>
      <c r="B3" s="5" t="s">
        <v>11</v>
      </c>
      <c r="C3" s="8">
        <v>300</v>
      </c>
    </row>
    <row r="4" spans="1:3" x14ac:dyDescent="0.25">
      <c r="A4" s="7">
        <v>44418</v>
      </c>
      <c r="B4" s="5" t="s">
        <v>7</v>
      </c>
      <c r="C4" s="8">
        <v>450</v>
      </c>
    </row>
    <row r="5" spans="1:3" x14ac:dyDescent="0.25">
      <c r="A5" s="7">
        <v>44418</v>
      </c>
      <c r="B5" s="5" t="s">
        <v>8</v>
      </c>
      <c r="C5" s="8">
        <v>620</v>
      </c>
    </row>
    <row r="6" spans="1:3" x14ac:dyDescent="0.25">
      <c r="A6" s="7">
        <v>44418</v>
      </c>
      <c r="B6" s="5" t="s">
        <v>9</v>
      </c>
      <c r="C6" s="8">
        <v>470</v>
      </c>
    </row>
    <row r="7" spans="1:3" x14ac:dyDescent="0.25">
      <c r="A7" s="7">
        <v>44387</v>
      </c>
      <c r="B7" s="5" t="s">
        <v>6</v>
      </c>
      <c r="C7" s="8">
        <v>1900.1</v>
      </c>
    </row>
    <row r="8" spans="1:3" x14ac:dyDescent="0.25">
      <c r="A8" s="7">
        <v>44387</v>
      </c>
      <c r="B8" s="5" t="s">
        <v>2</v>
      </c>
      <c r="C8" s="8">
        <v>970</v>
      </c>
    </row>
    <row r="9" spans="1:3" x14ac:dyDescent="0.25">
      <c r="A9" s="7">
        <v>44387</v>
      </c>
      <c r="B9" s="5" t="s">
        <v>6</v>
      </c>
      <c r="C9" s="8">
        <v>1075</v>
      </c>
    </row>
    <row r="10" spans="1:3" x14ac:dyDescent="0.25">
      <c r="A10" s="7">
        <v>44387</v>
      </c>
      <c r="B10" s="5" t="s">
        <v>10</v>
      </c>
      <c r="C10" s="8">
        <v>489</v>
      </c>
    </row>
    <row r="11" spans="1:3" x14ac:dyDescent="0.25">
      <c r="A11" s="7">
        <v>44296</v>
      </c>
      <c r="B11" s="5" t="s">
        <v>4</v>
      </c>
      <c r="C11" s="8">
        <v>710</v>
      </c>
    </row>
    <row r="12" spans="1:3" x14ac:dyDescent="0.25">
      <c r="A12" s="7">
        <v>44296</v>
      </c>
      <c r="B12" s="5" t="s">
        <v>5</v>
      </c>
      <c r="C12" s="8">
        <v>760</v>
      </c>
    </row>
    <row r="13" spans="1:3" x14ac:dyDescent="0.25">
      <c r="A13" s="7">
        <v>44296</v>
      </c>
      <c r="B13" s="5" t="s">
        <v>7</v>
      </c>
      <c r="C13" s="8">
        <v>358.22</v>
      </c>
    </row>
    <row r="14" spans="1:3" x14ac:dyDescent="0.25">
      <c r="A14" s="7">
        <v>44294</v>
      </c>
      <c r="B14" s="5" t="s">
        <v>12</v>
      </c>
      <c r="C14" s="8">
        <v>520</v>
      </c>
    </row>
    <row r="15" spans="1:3" x14ac:dyDescent="0.25">
      <c r="A15" s="7">
        <v>44206</v>
      </c>
      <c r="B15" s="5" t="s">
        <v>3</v>
      </c>
      <c r="C15" s="8">
        <v>767</v>
      </c>
    </row>
    <row r="16" spans="1:3" x14ac:dyDescent="0.25">
      <c r="A16" s="7">
        <v>44206</v>
      </c>
      <c r="B16" s="5" t="s">
        <v>13</v>
      </c>
      <c r="C16" s="8">
        <v>2500</v>
      </c>
    </row>
    <row r="17" spans="1:3" x14ac:dyDescent="0.25">
      <c r="A17" s="7">
        <v>44206</v>
      </c>
      <c r="B17" s="5" t="s">
        <v>4</v>
      </c>
      <c r="C17" s="8">
        <v>1574.1</v>
      </c>
    </row>
    <row r="18" spans="1:3" x14ac:dyDescent="0.25">
      <c r="A18" s="7">
        <v>44206</v>
      </c>
      <c r="B18" s="5" t="s">
        <v>11</v>
      </c>
      <c r="C18" s="8">
        <v>550</v>
      </c>
    </row>
    <row r="19" spans="1:3" x14ac:dyDescent="0.25">
      <c r="A19" s="7">
        <v>44206</v>
      </c>
      <c r="B19" s="5" t="s">
        <v>11</v>
      </c>
      <c r="C19" s="8">
        <v>423</v>
      </c>
    </row>
    <row r="20" spans="1:3" x14ac:dyDescent="0.25">
      <c r="C20" s="1">
        <f>SUM(C2:C19)</f>
        <v>14436.42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I4" sqref="I4"/>
    </sheetView>
  </sheetViews>
  <sheetFormatPr defaultRowHeight="15" x14ac:dyDescent="0.25"/>
  <cols>
    <col min="1" max="1" width="15.42578125" customWidth="1"/>
    <col min="2" max="2" width="16.5703125" customWidth="1"/>
    <col min="3" max="3" width="19.5703125" customWidth="1"/>
    <col min="4" max="4" width="15.7109375" customWidth="1"/>
    <col min="5" max="5" width="22.7109375" customWidth="1"/>
    <col min="6" max="6" width="11.85546875" customWidth="1"/>
    <col min="7" max="7" width="9.5703125" customWidth="1"/>
  </cols>
  <sheetData>
    <row r="2" spans="1:7" ht="15" customHeight="1" x14ac:dyDescent="0.25">
      <c r="C2" s="14" t="s">
        <v>77</v>
      </c>
      <c r="D2" s="14"/>
      <c r="E2" s="14"/>
    </row>
    <row r="3" spans="1:7" x14ac:dyDescent="0.25">
      <c r="C3" s="56"/>
      <c r="D3" s="56"/>
      <c r="E3" s="56"/>
    </row>
    <row r="5" spans="1:7" x14ac:dyDescent="0.25">
      <c r="A5" t="s">
        <v>17</v>
      </c>
      <c r="B5" t="s">
        <v>37</v>
      </c>
      <c r="C5" t="s">
        <v>18</v>
      </c>
      <c r="D5" t="s">
        <v>19</v>
      </c>
      <c r="E5" t="s">
        <v>20</v>
      </c>
      <c r="F5" t="s">
        <v>21</v>
      </c>
      <c r="G5" t="s">
        <v>78</v>
      </c>
    </row>
    <row r="6" spans="1:7" x14ac:dyDescent="0.25">
      <c r="A6" t="s">
        <v>26</v>
      </c>
      <c r="B6" s="10" t="s">
        <v>44</v>
      </c>
      <c r="C6" t="s">
        <v>43</v>
      </c>
      <c r="D6" t="s">
        <v>57</v>
      </c>
      <c r="E6" t="s">
        <v>67</v>
      </c>
      <c r="F6" s="13" t="s">
        <v>66</v>
      </c>
      <c r="G6">
        <v>45</v>
      </c>
    </row>
    <row r="7" spans="1:7" x14ac:dyDescent="0.25">
      <c r="A7" t="s">
        <v>36</v>
      </c>
      <c r="B7" s="10" t="s">
        <v>51</v>
      </c>
      <c r="C7" s="12" t="s">
        <v>52</v>
      </c>
      <c r="D7" t="s">
        <v>64</v>
      </c>
      <c r="E7" t="s">
        <v>71</v>
      </c>
      <c r="F7" s="13" t="s">
        <v>65</v>
      </c>
      <c r="G7">
        <v>77</v>
      </c>
    </row>
    <row r="8" spans="1:7" x14ac:dyDescent="0.25">
      <c r="A8" t="s">
        <v>32</v>
      </c>
      <c r="B8" s="10" t="s">
        <v>46</v>
      </c>
      <c r="C8" s="12" t="s">
        <v>52</v>
      </c>
      <c r="D8" t="s">
        <v>61</v>
      </c>
      <c r="E8" t="s">
        <v>69</v>
      </c>
      <c r="F8" s="13" t="s">
        <v>65</v>
      </c>
      <c r="G8">
        <v>87</v>
      </c>
    </row>
    <row r="9" spans="1:7" x14ac:dyDescent="0.25">
      <c r="A9" t="s">
        <v>25</v>
      </c>
      <c r="B9" s="10" t="s">
        <v>44</v>
      </c>
      <c r="C9" t="s">
        <v>42</v>
      </c>
      <c r="D9" t="s">
        <v>56</v>
      </c>
      <c r="E9" t="s">
        <v>70</v>
      </c>
      <c r="F9" s="13" t="s">
        <v>65</v>
      </c>
      <c r="G9">
        <v>79</v>
      </c>
    </row>
    <row r="10" spans="1:7" x14ac:dyDescent="0.25">
      <c r="A10" t="s">
        <v>30</v>
      </c>
      <c r="B10" s="9">
        <v>45088</v>
      </c>
      <c r="C10" t="s">
        <v>39</v>
      </c>
      <c r="D10" t="s">
        <v>60</v>
      </c>
      <c r="E10" t="s">
        <v>74</v>
      </c>
      <c r="F10" s="13" t="s">
        <v>65</v>
      </c>
      <c r="G10">
        <v>86</v>
      </c>
    </row>
    <row r="11" spans="1:7" x14ac:dyDescent="0.25">
      <c r="A11" t="s">
        <v>33</v>
      </c>
      <c r="B11" s="10" t="s">
        <v>47</v>
      </c>
      <c r="C11" t="s">
        <v>39</v>
      </c>
      <c r="D11" t="s">
        <v>62</v>
      </c>
      <c r="E11" t="s">
        <v>71</v>
      </c>
      <c r="F11" s="13" t="s">
        <v>65</v>
      </c>
      <c r="G11">
        <v>90</v>
      </c>
    </row>
    <row r="12" spans="1:7" x14ac:dyDescent="0.25">
      <c r="A12" t="s">
        <v>28</v>
      </c>
      <c r="B12" s="9">
        <v>44968</v>
      </c>
      <c r="C12" t="s">
        <v>39</v>
      </c>
      <c r="D12" t="s">
        <v>59</v>
      </c>
      <c r="E12" t="s">
        <v>72</v>
      </c>
      <c r="F12" s="13" t="s">
        <v>66</v>
      </c>
      <c r="G12">
        <v>99</v>
      </c>
    </row>
    <row r="13" spans="1:7" x14ac:dyDescent="0.25">
      <c r="A13" t="s">
        <v>35</v>
      </c>
      <c r="B13" s="10" t="s">
        <v>50</v>
      </c>
      <c r="C13" t="s">
        <v>38</v>
      </c>
      <c r="D13" t="s">
        <v>62</v>
      </c>
      <c r="E13" t="s">
        <v>76</v>
      </c>
      <c r="F13" s="13" t="s">
        <v>66</v>
      </c>
      <c r="G13">
        <v>98</v>
      </c>
    </row>
    <row r="14" spans="1:7" x14ac:dyDescent="0.25">
      <c r="A14" t="s">
        <v>24</v>
      </c>
      <c r="B14" s="9">
        <v>45268</v>
      </c>
      <c r="C14" t="s">
        <v>38</v>
      </c>
      <c r="D14" t="s">
        <v>55</v>
      </c>
      <c r="E14" t="s">
        <v>69</v>
      </c>
      <c r="F14" s="13" t="s">
        <v>66</v>
      </c>
      <c r="G14">
        <v>87</v>
      </c>
    </row>
    <row r="15" spans="1:7" x14ac:dyDescent="0.25">
      <c r="A15" t="s">
        <v>31</v>
      </c>
      <c r="B15" s="9">
        <v>45210</v>
      </c>
      <c r="C15" t="s">
        <v>38</v>
      </c>
      <c r="D15" t="s">
        <v>57</v>
      </c>
      <c r="E15" t="s">
        <v>67</v>
      </c>
      <c r="F15" s="13" t="s">
        <v>66</v>
      </c>
      <c r="G15">
        <v>77</v>
      </c>
    </row>
    <row r="16" spans="1:7" x14ac:dyDescent="0.25">
      <c r="A16" t="s">
        <v>22</v>
      </c>
      <c r="B16" s="9">
        <v>44660</v>
      </c>
      <c r="C16" s="11" t="s">
        <v>41</v>
      </c>
      <c r="D16" t="s">
        <v>53</v>
      </c>
      <c r="E16" t="s">
        <v>67</v>
      </c>
      <c r="F16" s="13" t="s">
        <v>65</v>
      </c>
      <c r="G16">
        <v>89</v>
      </c>
    </row>
    <row r="17" spans="1:7" x14ac:dyDescent="0.25">
      <c r="A17" t="s">
        <v>34</v>
      </c>
      <c r="B17" s="10" t="s">
        <v>49</v>
      </c>
      <c r="C17" s="11" t="s">
        <v>41</v>
      </c>
      <c r="D17" t="s">
        <v>55</v>
      </c>
      <c r="E17" t="s">
        <v>69</v>
      </c>
      <c r="F17" s="13" t="s">
        <v>65</v>
      </c>
      <c r="G17">
        <v>99</v>
      </c>
    </row>
    <row r="18" spans="1:7" x14ac:dyDescent="0.25">
      <c r="A18" t="s">
        <v>23</v>
      </c>
      <c r="B18" s="9">
        <v>45055</v>
      </c>
      <c r="C18" s="11" t="s">
        <v>41</v>
      </c>
      <c r="D18" t="s">
        <v>54</v>
      </c>
      <c r="E18" t="s">
        <v>68</v>
      </c>
      <c r="F18" s="13" t="s">
        <v>66</v>
      </c>
      <c r="G18">
        <v>98</v>
      </c>
    </row>
    <row r="19" spans="1:7" x14ac:dyDescent="0.25">
      <c r="A19" t="s">
        <v>29</v>
      </c>
      <c r="B19" s="9">
        <v>45027</v>
      </c>
      <c r="C19" s="11" t="s">
        <v>41</v>
      </c>
      <c r="D19" t="s">
        <v>54</v>
      </c>
      <c r="E19" t="s">
        <v>73</v>
      </c>
      <c r="F19" s="13" t="s">
        <v>65</v>
      </c>
      <c r="G19">
        <v>90</v>
      </c>
    </row>
    <row r="20" spans="1:7" x14ac:dyDescent="0.25">
      <c r="A20" t="s">
        <v>34</v>
      </c>
      <c r="B20" s="10" t="s">
        <v>48</v>
      </c>
      <c r="C20" t="s">
        <v>40</v>
      </c>
      <c r="D20" t="s">
        <v>63</v>
      </c>
      <c r="E20" t="s">
        <v>75</v>
      </c>
      <c r="F20" s="13" t="s">
        <v>66</v>
      </c>
      <c r="G20">
        <v>89</v>
      </c>
    </row>
    <row r="21" spans="1:7" x14ac:dyDescent="0.25">
      <c r="A21" t="s">
        <v>27</v>
      </c>
      <c r="B21" s="10" t="s">
        <v>45</v>
      </c>
      <c r="C21" t="s">
        <v>40</v>
      </c>
      <c r="D21" t="s">
        <v>58</v>
      </c>
      <c r="E21" t="s">
        <v>71</v>
      </c>
      <c r="F21" s="13" t="s">
        <v>65</v>
      </c>
      <c r="G21">
        <v>85</v>
      </c>
    </row>
  </sheetData>
  <mergeCells count="1">
    <mergeCell ref="C3:E3"/>
  </mergeCells>
  <conditionalFormatting sqref="G6:G2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{785F470D-594A-4682-9DCC-6B94845269C5}</x14:id>
        </ext>
      </extLst>
    </cfRule>
    <cfRule type="cellIs" dxfId="10" priority="3" operator="lessThan">
      <formula>80</formula>
    </cfRule>
  </conditionalFormatting>
  <conditionalFormatting sqref="B6:B21">
    <cfRule type="colorScale" priority="1">
      <colorScale>
        <cfvo type="min"/>
        <cfvo type="max"/>
        <color rgb="FF63BE7B"/>
        <color rgb="FFFCFCFF"/>
      </colorScale>
    </cfRule>
  </conditionalFormatting>
  <dataValidations count="3">
    <dataValidation type="list" allowBlank="1" showInputMessage="1" showErrorMessage="1" sqref="C6:C8 C11:C17 C19:C21">
      <formula1>"Haryana,jammu&amp;kashmir,assam,delhi,$D$1.gujart,jharkhand,rajasthan"</formula1>
    </dataValidation>
    <dataValidation type="list" allowBlank="1" showInputMessage="1" showErrorMessage="1" sqref="C9:C10">
      <formula1>"Haryana,jammu&amp;kashmir,assam,gujart,jharkhand,rajasthan"</formula1>
    </dataValidation>
    <dataValidation type="list" allowBlank="1" showInputMessage="1" showErrorMessage="1" sqref="C18">
      <formula1>"Haryana,jammu&amp;kashmir,assam,delhi,gujart,jharkhand,rajasthan"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5F470D-594A-4682-9DCC-6B94845269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G6:G21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D1" sqref="D1"/>
    </sheetView>
  </sheetViews>
  <sheetFormatPr defaultRowHeight="15" x14ac:dyDescent="0.25"/>
  <cols>
    <col min="1" max="1" width="9.28515625" customWidth="1"/>
    <col min="3" max="3" width="15" customWidth="1"/>
    <col min="4" max="4" width="9.28515625" customWidth="1"/>
    <col min="6" max="6" width="13.140625" customWidth="1"/>
    <col min="11" max="11" width="14.7109375" customWidth="1"/>
  </cols>
  <sheetData>
    <row r="1" spans="1:15" ht="22.5" customHeight="1" x14ac:dyDescent="0.25">
      <c r="D1" s="67" t="s">
        <v>141</v>
      </c>
      <c r="E1" s="20"/>
    </row>
    <row r="2" spans="1:15" x14ac:dyDescent="0.25">
      <c r="A2" t="s">
        <v>83</v>
      </c>
      <c r="B2" t="s">
        <v>79</v>
      </c>
      <c r="C2" t="s">
        <v>80</v>
      </c>
      <c r="D2" t="s">
        <v>81</v>
      </c>
      <c r="E2" t="s">
        <v>78</v>
      </c>
      <c r="F2" t="s">
        <v>82</v>
      </c>
      <c r="G2" t="s">
        <v>113</v>
      </c>
      <c r="H2" t="s">
        <v>117</v>
      </c>
    </row>
    <row r="3" spans="1:15" x14ac:dyDescent="0.25">
      <c r="A3">
        <v>3</v>
      </c>
      <c r="B3" t="s">
        <v>86</v>
      </c>
      <c r="C3" t="s">
        <v>104</v>
      </c>
      <c r="D3" t="s">
        <v>102</v>
      </c>
      <c r="E3" s="13">
        <v>489</v>
      </c>
      <c r="F3" s="15">
        <f t="shared" ref="F3:F17" si="0">E3/5</f>
        <v>97.8</v>
      </c>
      <c r="G3" s="13" t="str">
        <f>IF(F3&gt;=50,"PASS","FAIL")</f>
        <v>PASS</v>
      </c>
      <c r="H3" s="13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A grade</v>
      </c>
    </row>
    <row r="4" spans="1:15" x14ac:dyDescent="0.25">
      <c r="A4">
        <v>5</v>
      </c>
      <c r="B4" t="s">
        <v>88</v>
      </c>
      <c r="C4" t="s">
        <v>106</v>
      </c>
      <c r="D4" t="s">
        <v>103</v>
      </c>
      <c r="E4" s="13">
        <v>479</v>
      </c>
      <c r="F4" s="13">
        <f t="shared" si="0"/>
        <v>95.8</v>
      </c>
      <c r="G4" s="13" t="str">
        <f t="shared" ref="G4:G17" si="1">IF(F4&gt;=50,"PASS","FAIL")</f>
        <v>PASS</v>
      </c>
      <c r="H4" s="13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A grade</v>
      </c>
    </row>
    <row r="5" spans="1:15" x14ac:dyDescent="0.25">
      <c r="A5">
        <v>13</v>
      </c>
      <c r="B5" t="s">
        <v>96</v>
      </c>
      <c r="C5" t="s">
        <v>116</v>
      </c>
      <c r="D5" t="s">
        <v>101</v>
      </c>
      <c r="E5" s="13">
        <v>470</v>
      </c>
      <c r="F5" s="13">
        <f t="shared" si="0"/>
        <v>94</v>
      </c>
      <c r="G5" s="13" t="str">
        <f t="shared" si="1"/>
        <v>PASS</v>
      </c>
      <c r="H5" s="13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A grade</v>
      </c>
    </row>
    <row r="6" spans="1:15" x14ac:dyDescent="0.25">
      <c r="A6">
        <v>14</v>
      </c>
      <c r="B6" t="s">
        <v>97</v>
      </c>
      <c r="C6" t="s">
        <v>115</v>
      </c>
      <c r="D6" t="s">
        <v>101</v>
      </c>
      <c r="E6" s="13">
        <v>245</v>
      </c>
      <c r="F6" s="13">
        <f t="shared" si="0"/>
        <v>49</v>
      </c>
      <c r="G6" s="13" t="str">
        <f t="shared" si="1"/>
        <v>FAIL</v>
      </c>
      <c r="H6" s="13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F Grade</v>
      </c>
    </row>
    <row r="7" spans="1:15" x14ac:dyDescent="0.25">
      <c r="A7">
        <v>9</v>
      </c>
      <c r="B7" t="s">
        <v>95</v>
      </c>
      <c r="C7" t="s">
        <v>118</v>
      </c>
      <c r="D7" t="s">
        <v>101</v>
      </c>
      <c r="E7" s="13">
        <v>455</v>
      </c>
      <c r="F7" s="13">
        <f t="shared" si="0"/>
        <v>91</v>
      </c>
      <c r="G7" s="13" t="str">
        <f t="shared" si="1"/>
        <v>PASS</v>
      </c>
      <c r="H7" s="13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A grade</v>
      </c>
    </row>
    <row r="8" spans="1:15" x14ac:dyDescent="0.25">
      <c r="A8">
        <v>6</v>
      </c>
      <c r="B8" t="s">
        <v>89</v>
      </c>
      <c r="C8" t="s">
        <v>107</v>
      </c>
      <c r="D8" t="s">
        <v>103</v>
      </c>
      <c r="E8" s="13">
        <v>345</v>
      </c>
      <c r="F8" s="13">
        <f t="shared" si="0"/>
        <v>69</v>
      </c>
      <c r="G8" s="13" t="str">
        <f t="shared" si="1"/>
        <v>PASS</v>
      </c>
      <c r="H8" s="13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D grade</v>
      </c>
      <c r="K8" s="21" t="s">
        <v>142</v>
      </c>
      <c r="L8" s="21">
        <f>AVERAGE(Table3[Marks])</f>
        <v>371.73333333333335</v>
      </c>
      <c r="M8" s="21"/>
      <c r="N8" s="21" t="s">
        <v>145</v>
      </c>
      <c r="O8" s="21"/>
    </row>
    <row r="9" spans="1:15" x14ac:dyDescent="0.25">
      <c r="A9">
        <v>2</v>
      </c>
      <c r="B9" t="s">
        <v>85</v>
      </c>
      <c r="C9" t="s">
        <v>100</v>
      </c>
      <c r="D9" t="s">
        <v>101</v>
      </c>
      <c r="E9" s="13">
        <v>231</v>
      </c>
      <c r="F9" s="15">
        <f t="shared" si="0"/>
        <v>46.2</v>
      </c>
      <c r="G9" s="13" t="str">
        <f t="shared" si="1"/>
        <v>FAIL</v>
      </c>
      <c r="H9" s="13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F Grade</v>
      </c>
      <c r="K9" s="21" t="s">
        <v>143</v>
      </c>
      <c r="L9" s="21">
        <f>MAX(Table3[Marks])</f>
        <v>489</v>
      </c>
      <c r="M9" s="21"/>
      <c r="N9" s="21" t="s">
        <v>147</v>
      </c>
      <c r="O9" s="21"/>
    </row>
    <row r="10" spans="1:15" x14ac:dyDescent="0.25">
      <c r="A10">
        <v>12</v>
      </c>
      <c r="B10" t="s">
        <v>94</v>
      </c>
      <c r="C10" t="s">
        <v>112</v>
      </c>
      <c r="D10" t="s">
        <v>103</v>
      </c>
      <c r="E10" s="13">
        <v>345</v>
      </c>
      <c r="F10" s="13">
        <f t="shared" si="0"/>
        <v>69</v>
      </c>
      <c r="G10" s="13" t="str">
        <f t="shared" si="1"/>
        <v>PASS</v>
      </c>
      <c r="H10" s="13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D grade</v>
      </c>
      <c r="K10" s="21" t="s">
        <v>144</v>
      </c>
      <c r="L10" s="21">
        <f>MIN(Table3[Marks])</f>
        <v>213</v>
      </c>
      <c r="M10" s="21"/>
      <c r="N10" s="21" t="s">
        <v>146</v>
      </c>
      <c r="O10" s="21"/>
    </row>
    <row r="11" spans="1:15" x14ac:dyDescent="0.25">
      <c r="A11">
        <v>11</v>
      </c>
      <c r="B11" t="s">
        <v>93</v>
      </c>
      <c r="C11" t="s">
        <v>111</v>
      </c>
      <c r="D11" t="s">
        <v>102</v>
      </c>
      <c r="E11" s="13">
        <v>401</v>
      </c>
      <c r="F11" s="13">
        <f t="shared" si="0"/>
        <v>80.2</v>
      </c>
      <c r="G11" s="13" t="str">
        <f t="shared" si="1"/>
        <v>PASS</v>
      </c>
      <c r="H11" s="13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B grade</v>
      </c>
    </row>
    <row r="12" spans="1:15" x14ac:dyDescent="0.25">
      <c r="A12">
        <v>15</v>
      </c>
      <c r="B12" t="s">
        <v>98</v>
      </c>
      <c r="C12" t="s">
        <v>114</v>
      </c>
      <c r="D12" t="s">
        <v>102</v>
      </c>
      <c r="E12" s="13">
        <v>315</v>
      </c>
      <c r="F12" s="13">
        <f t="shared" si="0"/>
        <v>63</v>
      </c>
      <c r="G12" s="13" t="str">
        <f t="shared" si="1"/>
        <v>PASS</v>
      </c>
      <c r="H12" s="13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D grade</v>
      </c>
    </row>
    <row r="13" spans="1:15" x14ac:dyDescent="0.25">
      <c r="A13">
        <v>4</v>
      </c>
      <c r="B13" t="s">
        <v>87</v>
      </c>
      <c r="C13" t="s">
        <v>105</v>
      </c>
      <c r="D13" t="s">
        <v>101</v>
      </c>
      <c r="E13" s="13">
        <v>315</v>
      </c>
      <c r="F13" s="13">
        <f t="shared" si="0"/>
        <v>63</v>
      </c>
      <c r="G13" s="13" t="str">
        <f t="shared" si="1"/>
        <v>PASS</v>
      </c>
      <c r="H13" s="13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D grade</v>
      </c>
    </row>
    <row r="14" spans="1:15" x14ac:dyDescent="0.25">
      <c r="A14">
        <v>1</v>
      </c>
      <c r="B14" t="s">
        <v>84</v>
      </c>
      <c r="C14" t="s">
        <v>99</v>
      </c>
      <c r="D14" t="s">
        <v>101</v>
      </c>
      <c r="E14" s="13">
        <v>458</v>
      </c>
      <c r="F14" s="15">
        <f t="shared" si="0"/>
        <v>91.6</v>
      </c>
      <c r="G14" s="13" t="str">
        <f t="shared" si="1"/>
        <v>PASS</v>
      </c>
      <c r="H14" s="13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A grade</v>
      </c>
    </row>
    <row r="15" spans="1:15" x14ac:dyDescent="0.25">
      <c r="A15">
        <v>10</v>
      </c>
      <c r="B15" t="s">
        <v>92</v>
      </c>
      <c r="C15" t="s">
        <v>110</v>
      </c>
      <c r="D15" t="s">
        <v>102</v>
      </c>
      <c r="E15" s="13">
        <v>426</v>
      </c>
      <c r="F15" s="13">
        <f t="shared" si="0"/>
        <v>85.2</v>
      </c>
      <c r="G15" s="13" t="str">
        <f t="shared" si="1"/>
        <v>PASS</v>
      </c>
      <c r="H15" s="13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B grade</v>
      </c>
    </row>
    <row r="16" spans="1:15" x14ac:dyDescent="0.25">
      <c r="A16">
        <v>8</v>
      </c>
      <c r="B16" t="s">
        <v>91</v>
      </c>
      <c r="C16" t="s">
        <v>109</v>
      </c>
      <c r="D16" t="s">
        <v>102</v>
      </c>
      <c r="E16" s="13">
        <v>213</v>
      </c>
      <c r="F16" s="13">
        <f t="shared" si="0"/>
        <v>42.6</v>
      </c>
      <c r="G16" s="13" t="str">
        <f t="shared" si="1"/>
        <v>FAIL</v>
      </c>
      <c r="H16" s="13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F Grade</v>
      </c>
    </row>
    <row r="17" spans="1:8" x14ac:dyDescent="0.25">
      <c r="A17">
        <v>7</v>
      </c>
      <c r="B17" t="s">
        <v>90</v>
      </c>
      <c r="C17" t="s">
        <v>108</v>
      </c>
      <c r="D17" t="s">
        <v>101</v>
      </c>
      <c r="E17" s="13">
        <v>389</v>
      </c>
      <c r="F17" s="13">
        <f t="shared" si="0"/>
        <v>77.8</v>
      </c>
      <c r="G17" s="13" t="str">
        <f t="shared" si="1"/>
        <v>PASS</v>
      </c>
      <c r="H17" s="13" t="str">
        <f>IF(Table3[[#This Row],[Percentage]]&gt;=90,"A grade",IF(Table3[[#This Row],[Percentage]]&gt;=80,"B grade",IF(Table3[[#This Row],[Percentage]]&gt;=70,"C grade",IF(Table3[[#This Row],[Percentage]]&gt;=60,"D grade",IF(Table3[[#This Row],[Percentage]]&gt;=50,"E grade","F Grade")))))</f>
        <v>C grade</v>
      </c>
    </row>
  </sheetData>
  <sortState ref="A2:G16">
    <sortCondition ref="B2:B16"/>
    <sortCondition descending="1" ref="C2:C16"/>
    <sortCondition descending="1" ref="D2:D16"/>
  </sortState>
  <conditionalFormatting sqref="E3:E17">
    <cfRule type="cellIs" dxfId="9" priority="1" operator="lessThan">
      <formula>350</formula>
    </cfRule>
    <cfRule type="cellIs" dxfId="8" priority="4" operator="greaterThan">
      <formula>50</formula>
    </cfRule>
    <cfRule type="cellIs" dxfId="7" priority="5" operator="lessThan">
      <formula>50</formula>
    </cfRule>
  </conditionalFormatting>
  <conditionalFormatting sqref="F3:F1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{A8887C30-5EB4-493B-A929-2F8DE1D40EDB}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887C30-5EB4-493B-A929-2F8DE1D40E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F3:F17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"/>
  <sheetViews>
    <sheetView zoomScaleNormal="100" workbookViewId="0">
      <selection activeCell="P1" sqref="P1"/>
    </sheetView>
  </sheetViews>
  <sheetFormatPr defaultRowHeight="15" x14ac:dyDescent="0.25"/>
  <cols>
    <col min="3" max="5" width="9.42578125" customWidth="1"/>
    <col min="10" max="10" width="9.42578125" customWidth="1"/>
    <col min="11" max="11" width="9" customWidth="1"/>
  </cols>
  <sheetData>
    <row r="1" spans="1:13 16384:16384" ht="45.75" customHeight="1" x14ac:dyDescent="0.25">
      <c r="C1" s="19"/>
      <c r="D1" s="19"/>
      <c r="E1" s="19"/>
      <c r="F1" s="19"/>
      <c r="G1" s="58" t="s">
        <v>140</v>
      </c>
      <c r="H1" s="58"/>
      <c r="I1" s="58"/>
      <c r="J1" s="58"/>
    </row>
    <row r="2" spans="1:13 16384:16384" x14ac:dyDescent="0.25">
      <c r="A2" t="s">
        <v>119</v>
      </c>
      <c r="B2" t="s">
        <v>120</v>
      </c>
      <c r="C2" t="s">
        <v>121</v>
      </c>
      <c r="D2" t="s">
        <v>122</v>
      </c>
      <c r="E2" t="s">
        <v>123</v>
      </c>
      <c r="F2" t="s">
        <v>124</v>
      </c>
      <c r="G2" t="s">
        <v>125</v>
      </c>
      <c r="H2" t="s">
        <v>126</v>
      </c>
      <c r="I2" t="s">
        <v>127</v>
      </c>
      <c r="J2" t="s">
        <v>128</v>
      </c>
      <c r="K2" t="s">
        <v>135</v>
      </c>
      <c r="L2" t="s">
        <v>136</v>
      </c>
      <c r="M2" t="s">
        <v>137</v>
      </c>
      <c r="XFD2" t="s">
        <v>121</v>
      </c>
    </row>
    <row r="3" spans="1:13 16384:16384" ht="26.25" customHeight="1" x14ac:dyDescent="0.25">
      <c r="A3">
        <v>1</v>
      </c>
      <c r="B3" t="s">
        <v>129</v>
      </c>
      <c r="C3">
        <v>500</v>
      </c>
      <c r="D3">
        <v>600</v>
      </c>
      <c r="E3">
        <v>550</v>
      </c>
      <c r="F3">
        <v>700</v>
      </c>
      <c r="G3">
        <v>650</v>
      </c>
      <c r="H3">
        <v>750</v>
      </c>
      <c r="I3">
        <v>800</v>
      </c>
      <c r="J3">
        <v>900</v>
      </c>
      <c r="K3">
        <f t="shared" ref="K3:K8" si="0">SUM(C3:J3)</f>
        <v>5450</v>
      </c>
      <c r="L3">
        <f>K3*$K$7</f>
        <v>3215.5000000000005</v>
      </c>
      <c r="M3">
        <f>K3*$K$8</f>
        <v>3324500</v>
      </c>
    </row>
    <row r="4" spans="1:13 16384:16384" ht="23.25" customHeight="1" x14ac:dyDescent="0.25">
      <c r="A4">
        <v>2</v>
      </c>
      <c r="B4" t="s">
        <v>131</v>
      </c>
      <c r="C4">
        <v>200</v>
      </c>
      <c r="D4">
        <v>250</v>
      </c>
      <c r="E4">
        <v>220</v>
      </c>
      <c r="F4">
        <v>300</v>
      </c>
      <c r="G4">
        <v>280</v>
      </c>
      <c r="H4">
        <v>320</v>
      </c>
      <c r="I4">
        <v>350</v>
      </c>
      <c r="J4">
        <v>400</v>
      </c>
      <c r="K4">
        <f t="shared" si="0"/>
        <v>2320</v>
      </c>
      <c r="L4">
        <f>K4*$K$7</f>
        <v>1368.8000000000002</v>
      </c>
      <c r="M4">
        <f>K4*$K$8</f>
        <v>1415200</v>
      </c>
    </row>
    <row r="5" spans="1:13 16384:16384" x14ac:dyDescent="0.25">
      <c r="A5">
        <v>3</v>
      </c>
      <c r="B5" t="s">
        <v>130</v>
      </c>
      <c r="C5">
        <v>150</v>
      </c>
      <c r="D5">
        <v>180</v>
      </c>
      <c r="E5">
        <v>160</v>
      </c>
      <c r="F5">
        <v>200</v>
      </c>
      <c r="G5">
        <v>190</v>
      </c>
      <c r="H5">
        <v>210</v>
      </c>
      <c r="I5">
        <v>220</v>
      </c>
      <c r="J5">
        <v>250</v>
      </c>
      <c r="K5">
        <f t="shared" si="0"/>
        <v>1560</v>
      </c>
      <c r="L5">
        <f>K5*$K$7</f>
        <v>920.40000000000009</v>
      </c>
      <c r="M5">
        <f>K5*$K$8</f>
        <v>951600</v>
      </c>
    </row>
    <row r="6" spans="1:13 16384:16384" x14ac:dyDescent="0.25">
      <c r="A6">
        <v>4</v>
      </c>
      <c r="B6" t="s">
        <v>132</v>
      </c>
      <c r="C6">
        <v>300</v>
      </c>
      <c r="D6">
        <v>350</v>
      </c>
      <c r="E6">
        <v>320</v>
      </c>
      <c r="F6">
        <v>400</v>
      </c>
      <c r="G6">
        <v>380</v>
      </c>
      <c r="H6">
        <v>410</v>
      </c>
      <c r="I6">
        <v>430</v>
      </c>
      <c r="J6">
        <v>800</v>
      </c>
      <c r="K6">
        <f t="shared" si="0"/>
        <v>3390</v>
      </c>
      <c r="L6">
        <f>K6*$K$7</f>
        <v>2000.1000000000004</v>
      </c>
      <c r="M6">
        <f>K6*$K$8</f>
        <v>2067900</v>
      </c>
    </row>
    <row r="7" spans="1:13 16384:16384" x14ac:dyDescent="0.25">
      <c r="A7">
        <v>5</v>
      </c>
      <c r="B7" t="s">
        <v>134</v>
      </c>
      <c r="C7">
        <v>0.05</v>
      </c>
      <c r="D7">
        <v>0.08</v>
      </c>
      <c r="E7">
        <v>0.06</v>
      </c>
      <c r="F7">
        <v>0.09</v>
      </c>
      <c r="G7">
        <v>7.0000000000000007E-2</v>
      </c>
      <c r="H7">
        <v>0.08</v>
      </c>
      <c r="I7">
        <v>0.06</v>
      </c>
      <c r="J7">
        <v>0.1</v>
      </c>
      <c r="K7">
        <f t="shared" si="0"/>
        <v>0.59000000000000008</v>
      </c>
    </row>
    <row r="8" spans="1:13 16384:16384" x14ac:dyDescent="0.25">
      <c r="A8">
        <v>6</v>
      </c>
      <c r="B8" t="s">
        <v>133</v>
      </c>
      <c r="C8">
        <v>50</v>
      </c>
      <c r="D8">
        <v>70</v>
      </c>
      <c r="E8">
        <v>60</v>
      </c>
      <c r="F8">
        <v>80</v>
      </c>
      <c r="G8">
        <v>75</v>
      </c>
      <c r="H8">
        <v>85</v>
      </c>
      <c r="I8">
        <v>90</v>
      </c>
      <c r="J8">
        <v>100</v>
      </c>
      <c r="K8">
        <f t="shared" si="0"/>
        <v>610</v>
      </c>
    </row>
    <row r="14" spans="1:13 16384:16384" ht="25.5" customHeight="1" x14ac:dyDescent="0.25">
      <c r="B14" s="17" t="s">
        <v>138</v>
      </c>
      <c r="C14" s="16"/>
      <c r="D14" s="16"/>
    </row>
    <row r="15" spans="1:13 16384:16384" x14ac:dyDescent="0.25">
      <c r="A15" s="18"/>
    </row>
    <row r="16" spans="1:13 16384:16384" ht="31.5" customHeight="1" x14ac:dyDescent="0.25">
      <c r="B16" s="57" t="s">
        <v>139</v>
      </c>
      <c r="C16" s="57"/>
      <c r="D16" s="57"/>
    </row>
  </sheetData>
  <mergeCells count="2">
    <mergeCell ref="B16:D16"/>
    <mergeCell ref="G1:J1"/>
  </mergeCells>
  <hyperlinks>
    <hyperlink ref="B14" r:id="rId1" display="tax=@total*@total_tax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workbookViewId="0">
      <selection activeCell="F46" sqref="F46"/>
    </sheetView>
  </sheetViews>
  <sheetFormatPr defaultRowHeight="15" x14ac:dyDescent="0.25"/>
  <cols>
    <col min="2" max="2" width="15.42578125" customWidth="1"/>
    <col min="3" max="3" width="14.28515625" customWidth="1"/>
    <col min="4" max="4" width="20.42578125" customWidth="1"/>
    <col min="5" max="5" width="14.28515625" customWidth="1"/>
    <col min="8" max="9" width="11" customWidth="1"/>
  </cols>
  <sheetData>
    <row r="1" spans="1:17" ht="27" customHeight="1" x14ac:dyDescent="0.4">
      <c r="C1" s="60" t="s">
        <v>183</v>
      </c>
      <c r="D1" s="60"/>
      <c r="E1" s="60"/>
    </row>
    <row r="2" spans="1:17" x14ac:dyDescent="0.25">
      <c r="A2" t="s">
        <v>148</v>
      </c>
      <c r="B2" t="s">
        <v>149</v>
      </c>
      <c r="C2" s="13" t="s">
        <v>173</v>
      </c>
      <c r="D2" t="s">
        <v>174</v>
      </c>
      <c r="E2" t="s">
        <v>150</v>
      </c>
      <c r="F2" t="s">
        <v>151</v>
      </c>
    </row>
    <row r="3" spans="1:17" x14ac:dyDescent="0.25">
      <c r="A3" s="13">
        <v>1</v>
      </c>
      <c r="B3" t="s">
        <v>152</v>
      </c>
      <c r="C3" s="13" t="s">
        <v>177</v>
      </c>
      <c r="D3" s="13">
        <v>6</v>
      </c>
      <c r="E3" t="s">
        <v>153</v>
      </c>
      <c r="F3">
        <v>50000</v>
      </c>
    </row>
    <row r="4" spans="1:17" x14ac:dyDescent="0.25">
      <c r="A4" s="13">
        <v>2</v>
      </c>
      <c r="B4" t="s">
        <v>89</v>
      </c>
      <c r="C4" s="13" t="s">
        <v>176</v>
      </c>
      <c r="D4" s="13">
        <v>5</v>
      </c>
      <c r="E4" t="s">
        <v>159</v>
      </c>
      <c r="F4">
        <v>65000</v>
      </c>
      <c r="I4" s="11" t="s">
        <v>150</v>
      </c>
      <c r="J4" s="11" t="s">
        <v>163</v>
      </c>
    </row>
    <row r="5" spans="1:17" x14ac:dyDescent="0.25">
      <c r="A5" s="13">
        <v>3</v>
      </c>
      <c r="B5" t="s">
        <v>154</v>
      </c>
      <c r="C5" s="13" t="s">
        <v>175</v>
      </c>
      <c r="D5" s="13">
        <v>4</v>
      </c>
      <c r="E5" t="s">
        <v>160</v>
      </c>
      <c r="F5">
        <v>52000</v>
      </c>
      <c r="I5" s="11" t="s">
        <v>153</v>
      </c>
      <c r="J5" s="11">
        <f>SUMIF(Table5[CITY],Table6[[#This Row],[CITY]],Table5[TOTAL SALES])</f>
        <v>202000</v>
      </c>
    </row>
    <row r="6" spans="1:17" x14ac:dyDescent="0.25">
      <c r="A6" s="13">
        <v>4</v>
      </c>
      <c r="B6" t="s">
        <v>155</v>
      </c>
      <c r="C6" s="13" t="s">
        <v>177</v>
      </c>
      <c r="D6" s="13">
        <v>6</v>
      </c>
      <c r="E6" t="s">
        <v>162</v>
      </c>
      <c r="F6">
        <v>67000</v>
      </c>
      <c r="I6" s="11" t="s">
        <v>160</v>
      </c>
      <c r="J6" s="11">
        <f>SUMIF(Table5[CITY],Table6[[#This Row],[CITY]],Table5[TOTAL SALES])</f>
        <v>84000</v>
      </c>
      <c r="L6" s="25" t="s">
        <v>165</v>
      </c>
      <c r="M6" s="23"/>
      <c r="N6" s="23"/>
      <c r="O6" s="23"/>
    </row>
    <row r="7" spans="1:17" x14ac:dyDescent="0.25">
      <c r="A7" s="13">
        <v>5</v>
      </c>
      <c r="B7" t="s">
        <v>92</v>
      </c>
      <c r="C7" s="13" t="s">
        <v>176</v>
      </c>
      <c r="D7" s="13">
        <v>2</v>
      </c>
      <c r="E7" t="s">
        <v>153</v>
      </c>
      <c r="F7">
        <v>80000</v>
      </c>
      <c r="I7" s="11" t="s">
        <v>159</v>
      </c>
      <c r="J7" s="11">
        <f>SUMIF(Table5[CITY],Table6[[#This Row],[CITY]],Table5[TOTAL SALES])</f>
        <v>65000</v>
      </c>
      <c r="L7" s="23" t="s">
        <v>164</v>
      </c>
      <c r="M7" s="23"/>
      <c r="N7" s="23"/>
      <c r="O7" s="23"/>
    </row>
    <row r="8" spans="1:17" x14ac:dyDescent="0.25">
      <c r="A8" s="13">
        <v>6</v>
      </c>
      <c r="B8" t="s">
        <v>156</v>
      </c>
      <c r="C8" s="13" t="s">
        <v>178</v>
      </c>
      <c r="D8" s="13">
        <v>1</v>
      </c>
      <c r="E8" t="s">
        <v>161</v>
      </c>
      <c r="F8">
        <v>65000</v>
      </c>
      <c r="I8" s="11" t="s">
        <v>161</v>
      </c>
      <c r="J8" s="11">
        <f>SUMIF(Table5[CITY],Table6[[#This Row],[CITY]],Table5[TOTAL SALES])</f>
        <v>96000</v>
      </c>
      <c r="L8" s="23" t="s">
        <v>166</v>
      </c>
      <c r="M8" s="23"/>
      <c r="N8" s="23"/>
      <c r="O8" s="23"/>
    </row>
    <row r="9" spans="1:17" x14ac:dyDescent="0.25">
      <c r="A9" s="13">
        <v>7</v>
      </c>
      <c r="B9" t="s">
        <v>157</v>
      </c>
      <c r="C9" s="13" t="s">
        <v>176</v>
      </c>
      <c r="D9" s="13">
        <v>8</v>
      </c>
      <c r="E9" t="s">
        <v>160</v>
      </c>
      <c r="F9">
        <v>32000</v>
      </c>
      <c r="I9" s="11" t="s">
        <v>162</v>
      </c>
      <c r="J9" s="11">
        <f>SUMIF(Table5[CITY],Table6[[#This Row],[CITY]],Table5[TOTAL SALES])</f>
        <v>128000</v>
      </c>
      <c r="L9" s="23" t="s">
        <v>167</v>
      </c>
      <c r="M9" s="23"/>
      <c r="N9" s="23"/>
      <c r="O9" s="23"/>
    </row>
    <row r="10" spans="1:17" x14ac:dyDescent="0.25">
      <c r="A10" s="13">
        <v>8</v>
      </c>
      <c r="B10" t="s">
        <v>90</v>
      </c>
      <c r="C10" s="13" t="s">
        <v>175</v>
      </c>
      <c r="D10" s="13">
        <v>3</v>
      </c>
      <c r="E10" t="s">
        <v>153</v>
      </c>
      <c r="F10">
        <v>72000</v>
      </c>
    </row>
    <row r="11" spans="1:17" x14ac:dyDescent="0.25">
      <c r="A11" s="13">
        <v>9</v>
      </c>
      <c r="B11" t="s">
        <v>158</v>
      </c>
      <c r="C11" s="13" t="s">
        <v>177</v>
      </c>
      <c r="D11" s="13">
        <v>4</v>
      </c>
      <c r="E11" t="s">
        <v>162</v>
      </c>
      <c r="F11">
        <v>61000</v>
      </c>
      <c r="I11" s="61" t="s">
        <v>168</v>
      </c>
      <c r="J11" s="61"/>
      <c r="K11" s="61"/>
      <c r="L11" s="61"/>
      <c r="M11" s="61"/>
      <c r="N11" s="23" t="s">
        <v>170</v>
      </c>
      <c r="O11" s="23"/>
      <c r="P11" s="23"/>
    </row>
    <row r="12" spans="1:17" x14ac:dyDescent="0.25">
      <c r="A12" s="13">
        <v>10</v>
      </c>
      <c r="B12" t="s">
        <v>98</v>
      </c>
      <c r="C12" s="13" t="s">
        <v>175</v>
      </c>
      <c r="D12" s="13">
        <v>5</v>
      </c>
      <c r="E12" t="s">
        <v>161</v>
      </c>
      <c r="F12">
        <v>31000</v>
      </c>
      <c r="I12" s="22">
        <f>SUMIF(Table5[TOTAL SALES],"&gt;=65000")</f>
        <v>349000</v>
      </c>
      <c r="J12" s="22"/>
      <c r="K12" s="22"/>
      <c r="L12" s="22"/>
      <c r="M12" s="22"/>
      <c r="N12" s="23" t="s">
        <v>169</v>
      </c>
      <c r="O12" s="23"/>
      <c r="P12" s="23"/>
    </row>
    <row r="15" spans="1:17" x14ac:dyDescent="0.25">
      <c r="K15" s="26"/>
      <c r="L15" s="26"/>
      <c r="M15" s="26"/>
      <c r="N15" s="26"/>
      <c r="O15" s="26"/>
      <c r="P15" s="26"/>
      <c r="Q15" s="26"/>
    </row>
    <row r="16" spans="1:17" x14ac:dyDescent="0.25">
      <c r="K16" s="26"/>
      <c r="L16" s="26"/>
      <c r="M16" s="26"/>
      <c r="N16" s="26"/>
      <c r="O16" s="26"/>
      <c r="P16" s="26"/>
      <c r="Q16" s="26"/>
    </row>
    <row r="19" spans="1:9" x14ac:dyDescent="0.25">
      <c r="A19" s="59" t="s">
        <v>179</v>
      </c>
      <c r="B19" s="59"/>
      <c r="C19" s="59"/>
      <c r="D19" s="59"/>
      <c r="E19" s="59"/>
      <c r="F19" s="59"/>
    </row>
    <row r="21" spans="1:9" x14ac:dyDescent="0.25">
      <c r="A21" s="62" t="s">
        <v>172</v>
      </c>
      <c r="B21" s="62"/>
      <c r="C21" s="12"/>
      <c r="D21" s="12"/>
      <c r="E21" s="12"/>
      <c r="F21" s="12"/>
      <c r="G21" s="12"/>
    </row>
    <row r="22" spans="1:9" x14ac:dyDescent="0.25">
      <c r="A22" s="12" t="s">
        <v>171</v>
      </c>
      <c r="B22" s="12"/>
      <c r="C22" s="12"/>
      <c r="D22" s="12"/>
      <c r="E22" s="12"/>
      <c r="F22" s="12"/>
      <c r="G22" s="12"/>
    </row>
    <row r="23" spans="1:9" x14ac:dyDescent="0.25">
      <c r="A23" s="12"/>
      <c r="B23" s="12"/>
      <c r="C23" s="12"/>
      <c r="D23" s="12"/>
      <c r="E23" s="12"/>
      <c r="F23" s="12"/>
      <c r="G23" s="12"/>
    </row>
    <row r="24" spans="1:9" x14ac:dyDescent="0.25">
      <c r="A24" s="27" t="s">
        <v>181</v>
      </c>
    </row>
    <row r="25" spans="1:9" x14ac:dyDescent="0.25">
      <c r="B25" s="22" t="s">
        <v>180</v>
      </c>
      <c r="C25" s="22"/>
      <c r="D25" s="22"/>
      <c r="E25" s="22"/>
      <c r="F25" s="22"/>
      <c r="G25" s="22"/>
      <c r="H25" s="22"/>
      <c r="I25" s="22"/>
    </row>
    <row r="26" spans="1:9" x14ac:dyDescent="0.25">
      <c r="B26" s="22"/>
      <c r="C26" s="22"/>
      <c r="D26" s="22"/>
      <c r="E26" s="22"/>
      <c r="F26" s="22"/>
      <c r="G26" s="22"/>
      <c r="H26" s="22"/>
      <c r="I26" s="22"/>
    </row>
    <row r="27" spans="1:9" x14ac:dyDescent="0.25">
      <c r="B27" s="22">
        <f>SUMIFS(Table5[TOTAL SALES],Table5[REGION],C3,Table5[CITY],I5,Table5[YEAR OF SERVICE],"&gt;5")</f>
        <v>50000</v>
      </c>
      <c r="C27" s="22"/>
      <c r="D27" s="22"/>
      <c r="E27" s="22"/>
      <c r="F27" s="22"/>
      <c r="G27" s="22"/>
      <c r="H27" s="22"/>
      <c r="I27" s="22"/>
    </row>
    <row r="30" spans="1:9" x14ac:dyDescent="0.25">
      <c r="A30" s="59" t="s">
        <v>182</v>
      </c>
      <c r="B30" s="59"/>
      <c r="C30" s="59"/>
      <c r="D30" s="59"/>
      <c r="E30" s="59"/>
      <c r="F30" s="59"/>
    </row>
    <row r="31" spans="1:9" x14ac:dyDescent="0.25">
      <c r="A31" s="27" t="s">
        <v>181</v>
      </c>
      <c r="B31" s="22">
        <f>SUMIFS(Table5[TOTAL SALES],Table5[REGION],C6,Table5[CITY],C31,Table5[YEAR OF SERVICE],"&gt;5")</f>
        <v>0</v>
      </c>
      <c r="C31" s="22"/>
    </row>
    <row r="33" spans="1:4" x14ac:dyDescent="0.25">
      <c r="B33" s="24"/>
      <c r="C33" s="24"/>
    </row>
    <row r="34" spans="1:4" x14ac:dyDescent="0.25">
      <c r="A34" s="12" t="s">
        <v>187</v>
      </c>
      <c r="B34" s="12"/>
    </row>
    <row r="35" spans="1:4" x14ac:dyDescent="0.25">
      <c r="A35" t="s">
        <v>184</v>
      </c>
    </row>
    <row r="36" spans="1:4" x14ac:dyDescent="0.25">
      <c r="A36" s="25" t="s">
        <v>186</v>
      </c>
      <c r="B36" s="23"/>
      <c r="C36" s="23"/>
      <c r="D36" s="23"/>
    </row>
    <row r="37" spans="1:4" x14ac:dyDescent="0.25">
      <c r="A37" s="23" t="s">
        <v>185</v>
      </c>
      <c r="B37" s="23"/>
      <c r="C37" s="23"/>
      <c r="D37" s="23"/>
    </row>
    <row r="38" spans="1:4" x14ac:dyDescent="0.25">
      <c r="A38" s="28" t="s">
        <v>181</v>
      </c>
      <c r="B38" s="22"/>
      <c r="C38" s="22"/>
      <c r="D38" s="22"/>
    </row>
    <row r="39" spans="1:4" x14ac:dyDescent="0.25">
      <c r="A39" s="22" t="str">
        <f>REPLACE(A35,15,5,"SINGAPORE")</f>
        <v>I AM GOING TO SINGAPORE BUT I LIVE IN INDIA</v>
      </c>
      <c r="B39" s="22"/>
      <c r="C39" s="22"/>
      <c r="D39" s="22"/>
    </row>
    <row r="41" spans="1:4" x14ac:dyDescent="0.25">
      <c r="A41" s="12" t="s">
        <v>188</v>
      </c>
      <c r="B41" s="12"/>
    </row>
    <row r="42" spans="1:4" x14ac:dyDescent="0.25">
      <c r="A42" t="s">
        <v>189</v>
      </c>
    </row>
    <row r="43" spans="1:4" x14ac:dyDescent="0.25">
      <c r="A43" s="25" t="s">
        <v>186</v>
      </c>
      <c r="B43" s="23"/>
      <c r="C43" s="23"/>
      <c r="D43" s="23"/>
    </row>
    <row r="44" spans="1:4" x14ac:dyDescent="0.25">
      <c r="A44" s="23" t="s">
        <v>190</v>
      </c>
      <c r="B44" s="23"/>
      <c r="C44" s="23"/>
      <c r="D44" s="23"/>
    </row>
    <row r="45" spans="1:4" x14ac:dyDescent="0.25">
      <c r="A45" s="22" t="str">
        <f>SUBSTITUTE(A42,"AM","WAS",1)</f>
        <v>I WAS GOING TO PARIS BUT I LIVE IN INDIA .I AM AN ARTIST</v>
      </c>
      <c r="B45" s="22"/>
      <c r="C45" s="22"/>
      <c r="D45" s="22"/>
    </row>
  </sheetData>
  <mergeCells count="5">
    <mergeCell ref="A30:F30"/>
    <mergeCell ref="C1:E1"/>
    <mergeCell ref="I11:M11"/>
    <mergeCell ref="A19:F19"/>
    <mergeCell ref="A21:B2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5"/>
  <sheetViews>
    <sheetView topLeftCell="A10" workbookViewId="0">
      <selection activeCell="J31" sqref="J31"/>
    </sheetView>
  </sheetViews>
  <sheetFormatPr defaultRowHeight="15" x14ac:dyDescent="0.25"/>
  <sheetData>
    <row r="2" spans="1:6" ht="21" x14ac:dyDescent="0.35">
      <c r="B2" s="33"/>
      <c r="C2" s="32" t="s">
        <v>183</v>
      </c>
      <c r="D2" s="33"/>
      <c r="E2" s="33"/>
    </row>
    <row r="4" spans="1:6" x14ac:dyDescent="0.25">
      <c r="A4" s="12" t="s">
        <v>187</v>
      </c>
      <c r="B4" s="12"/>
    </row>
    <row r="5" spans="1:6" x14ac:dyDescent="0.25">
      <c r="A5" t="s">
        <v>184</v>
      </c>
    </row>
    <row r="6" spans="1:6" x14ac:dyDescent="0.25">
      <c r="A6" s="25" t="s">
        <v>186</v>
      </c>
      <c r="B6" s="23"/>
      <c r="C6" s="23"/>
      <c r="D6" s="23"/>
    </row>
    <row r="7" spans="1:6" x14ac:dyDescent="0.25">
      <c r="A7" s="29" t="s">
        <v>185</v>
      </c>
      <c r="B7" s="23"/>
      <c r="C7" s="23"/>
      <c r="D7" s="23"/>
    </row>
    <row r="8" spans="1:6" x14ac:dyDescent="0.25">
      <c r="A8" s="28" t="s">
        <v>181</v>
      </c>
      <c r="B8" s="22"/>
      <c r="C8" s="22"/>
      <c r="D8" s="22"/>
    </row>
    <row r="9" spans="1:6" x14ac:dyDescent="0.25">
      <c r="A9" s="22" t="str">
        <f>REPLACE(A5,15,5,"SINGAPORE")</f>
        <v>I AM GOING TO SINGAPORE BUT I LIVE IN INDIA</v>
      </c>
      <c r="B9" s="22"/>
      <c r="C9" s="22"/>
      <c r="D9" s="22"/>
      <c r="E9" s="22"/>
    </row>
    <row r="11" spans="1:6" x14ac:dyDescent="0.25">
      <c r="A11" s="12" t="s">
        <v>188</v>
      </c>
      <c r="B11" s="12"/>
    </row>
    <row r="12" spans="1:6" x14ac:dyDescent="0.25">
      <c r="A12" t="s">
        <v>189</v>
      </c>
    </row>
    <row r="13" spans="1:6" x14ac:dyDescent="0.25">
      <c r="A13" s="25" t="s">
        <v>186</v>
      </c>
      <c r="B13" s="23"/>
      <c r="C13" s="23"/>
      <c r="D13" s="23"/>
    </row>
    <row r="14" spans="1:6" x14ac:dyDescent="0.25">
      <c r="A14" s="29" t="s">
        <v>190</v>
      </c>
      <c r="B14" s="23"/>
      <c r="C14" s="23"/>
      <c r="D14" s="23"/>
    </row>
    <row r="15" spans="1:6" x14ac:dyDescent="0.25">
      <c r="A15" s="22" t="str">
        <f>SUBSTITUTE(A12,"AM","WAS",1)</f>
        <v>I WAS GOING TO PARIS BUT I LIVE IN INDIA .I AM AN ARTIST</v>
      </c>
      <c r="B15" s="22"/>
      <c r="C15" s="22"/>
      <c r="D15" s="22"/>
      <c r="E15" s="22"/>
      <c r="F15" s="22"/>
    </row>
    <row r="17" spans="1:8" x14ac:dyDescent="0.25">
      <c r="A17" s="31" t="s">
        <v>191</v>
      </c>
    </row>
    <row r="18" spans="1:8" x14ac:dyDescent="0.25">
      <c r="A18" s="29" t="s">
        <v>194</v>
      </c>
      <c r="B18" s="23"/>
      <c r="C18" s="23"/>
      <c r="D18" s="23"/>
      <c r="E18" s="23"/>
    </row>
    <row r="19" spans="1:8" x14ac:dyDescent="0.25">
      <c r="A19" t="s">
        <v>192</v>
      </c>
    </row>
    <row r="20" spans="1:8" x14ac:dyDescent="0.25">
      <c r="A20" s="22" t="str">
        <f>REPT("KRISHNA",4)</f>
        <v>KRISHNAKRISHNAKRISHNAKRISHNA</v>
      </c>
      <c r="B20" s="22"/>
      <c r="C20" s="22"/>
      <c r="D20" s="22"/>
    </row>
    <row r="22" spans="1:8" x14ac:dyDescent="0.25">
      <c r="A22" s="31" t="s">
        <v>193</v>
      </c>
    </row>
    <row r="23" spans="1:8" x14ac:dyDescent="0.25">
      <c r="A23" s="29" t="s">
        <v>196</v>
      </c>
      <c r="B23" s="23"/>
      <c r="C23" s="23"/>
      <c r="D23" s="23"/>
      <c r="E23" s="23"/>
    </row>
    <row r="24" spans="1:8" x14ac:dyDescent="0.25">
      <c r="A24">
        <v>145678.76</v>
      </c>
      <c r="B24" s="22"/>
      <c r="C24" s="22" t="str">
        <f>TEXT(A24,"$###.00")</f>
        <v>$145678.76</v>
      </c>
      <c r="D24" s="22"/>
    </row>
    <row r="26" spans="1:8" x14ac:dyDescent="0.25">
      <c r="A26" s="30" t="s">
        <v>195</v>
      </c>
    </row>
    <row r="27" spans="1:8" x14ac:dyDescent="0.25">
      <c r="A27" s="29" t="s">
        <v>197</v>
      </c>
      <c r="B27" s="23"/>
      <c r="C27" s="23"/>
      <c r="D27" s="23"/>
      <c r="E27" s="23"/>
      <c r="F27" s="23"/>
      <c r="G27" s="23"/>
      <c r="H27" s="23"/>
    </row>
    <row r="29" spans="1:8" x14ac:dyDescent="0.25">
      <c r="A29" s="22" t="s">
        <v>198</v>
      </c>
      <c r="B29" s="22"/>
      <c r="C29" s="22" t="e">
        <f ca="1">TEXTJOIN(",",TRUE,A29:A33)</f>
        <v>#NAME?</v>
      </c>
    </row>
    <row r="30" spans="1:8" x14ac:dyDescent="0.25">
      <c r="A30" s="22" t="s">
        <v>87</v>
      </c>
      <c r="B30" s="22"/>
      <c r="C30" s="22"/>
    </row>
    <row r="31" spans="1:8" x14ac:dyDescent="0.25">
      <c r="A31" s="22" t="s">
        <v>199</v>
      </c>
      <c r="B31" s="22"/>
      <c r="C31" s="22"/>
    </row>
    <row r="32" spans="1:8" x14ac:dyDescent="0.25">
      <c r="A32" s="22" t="s">
        <v>84</v>
      </c>
      <c r="B32" s="22"/>
      <c r="C32" s="22"/>
    </row>
    <row r="33" spans="1:4" x14ac:dyDescent="0.25">
      <c r="A33" s="22" t="s">
        <v>200</v>
      </c>
      <c r="B33" s="22"/>
      <c r="C33" s="22"/>
    </row>
    <row r="35" spans="1:4" x14ac:dyDescent="0.25">
      <c r="A35" s="30" t="s">
        <v>201</v>
      </c>
    </row>
    <row r="36" spans="1:4" x14ac:dyDescent="0.25">
      <c r="A36" s="29" t="s">
        <v>202</v>
      </c>
      <c r="B36" s="23"/>
      <c r="C36" s="23"/>
    </row>
    <row r="37" spans="1:4" x14ac:dyDescent="0.25">
      <c r="A37" s="22" t="s">
        <v>203</v>
      </c>
      <c r="B37" s="22"/>
      <c r="C37" s="22"/>
      <c r="D37" s="22" t="str">
        <f>TRIM(A37)</f>
        <v>JYOTI</v>
      </c>
    </row>
    <row r="39" spans="1:4" x14ac:dyDescent="0.25">
      <c r="A39" s="30" t="s">
        <v>255</v>
      </c>
    </row>
    <row r="40" spans="1:4" x14ac:dyDescent="0.25">
      <c r="A40" s="29" t="s">
        <v>256</v>
      </c>
    </row>
    <row r="41" spans="1:4" x14ac:dyDescent="0.25">
      <c r="A41" s="22">
        <v>456</v>
      </c>
      <c r="B41" s="22" t="str">
        <f>_xlfn.UNICHAR(A41)</f>
        <v>ǈ</v>
      </c>
    </row>
    <row r="42" spans="1:4" x14ac:dyDescent="0.25">
      <c r="A42" s="22">
        <v>78</v>
      </c>
      <c r="B42" s="22" t="str">
        <f>_xlfn.UNICHAR(A42)</f>
        <v>N</v>
      </c>
    </row>
    <row r="43" spans="1:4" x14ac:dyDescent="0.25">
      <c r="A43" s="22">
        <v>988</v>
      </c>
      <c r="B43" s="22" t="str">
        <f>_xlfn.UNICHAR(A43)</f>
        <v>Ϝ</v>
      </c>
    </row>
    <row r="44" spans="1:4" x14ac:dyDescent="0.25">
      <c r="A44" s="30" t="s">
        <v>257</v>
      </c>
    </row>
    <row r="45" spans="1:4" x14ac:dyDescent="0.25">
      <c r="A45" s="29" t="s">
        <v>262</v>
      </c>
    </row>
    <row r="47" spans="1:4" x14ac:dyDescent="0.25">
      <c r="A47" s="22" t="s">
        <v>258</v>
      </c>
      <c r="B47" s="22">
        <f>_xlfn.UNICODE(A47)</f>
        <v>65</v>
      </c>
    </row>
    <row r="48" spans="1:4" x14ac:dyDescent="0.25">
      <c r="A48" s="22" t="s">
        <v>259</v>
      </c>
      <c r="B48" s="22">
        <f>_xlfn.UNICODE(A48)</f>
        <v>102</v>
      </c>
    </row>
    <row r="49" spans="1:4" x14ac:dyDescent="0.25">
      <c r="A49" s="22" t="s">
        <v>260</v>
      </c>
      <c r="B49" s="22">
        <f>_xlfn.UNICODE(A49)</f>
        <v>33</v>
      </c>
    </row>
    <row r="50" spans="1:4" x14ac:dyDescent="0.25">
      <c r="A50" s="22" t="s">
        <v>261</v>
      </c>
      <c r="B50" s="22">
        <f>_xlfn.UNICODE(A50)</f>
        <v>64</v>
      </c>
    </row>
    <row r="51" spans="1:4" x14ac:dyDescent="0.25">
      <c r="A51" s="22" t="s">
        <v>263</v>
      </c>
      <c r="B51" s="22">
        <f>_xlfn.UNICODE(A51)</f>
        <v>42</v>
      </c>
    </row>
    <row r="54" spans="1:4" x14ac:dyDescent="0.25">
      <c r="A54" s="30" t="s">
        <v>264</v>
      </c>
      <c r="B54" s="12"/>
    </row>
    <row r="56" spans="1:4" x14ac:dyDescent="0.25">
      <c r="A56" s="22" t="s">
        <v>265</v>
      </c>
      <c r="B56" s="22"/>
      <c r="C56" s="22" t="s">
        <v>266</v>
      </c>
      <c r="D56" s="22" t="s">
        <v>267</v>
      </c>
    </row>
    <row r="57" spans="1:4" x14ac:dyDescent="0.25">
      <c r="A57" s="22"/>
      <c r="B57" s="22"/>
      <c r="C57" s="22"/>
      <c r="D57" s="22"/>
    </row>
    <row r="58" spans="1:4" x14ac:dyDescent="0.25">
      <c r="A58" s="22" t="s">
        <v>268</v>
      </c>
      <c r="B58" s="22"/>
      <c r="C58" s="22" t="str">
        <f>UPPER(A58)</f>
        <v>JYOTI</v>
      </c>
      <c r="D58" s="22" t="str">
        <f>LOWER(A58)</f>
        <v>jyoti</v>
      </c>
    </row>
    <row r="59" spans="1:4" x14ac:dyDescent="0.25">
      <c r="A59" s="22" t="s">
        <v>269</v>
      </c>
      <c r="B59" s="22"/>
      <c r="C59" s="22" t="str">
        <f>UPPER(A59)</f>
        <v>RADHEY</v>
      </c>
      <c r="D59" s="22"/>
    </row>
    <row r="62" spans="1:4" x14ac:dyDescent="0.25">
      <c r="A62" s="30" t="s">
        <v>270</v>
      </c>
    </row>
    <row r="63" spans="1:4" x14ac:dyDescent="0.25">
      <c r="A63" s="29" t="s">
        <v>271</v>
      </c>
    </row>
    <row r="65" spans="1:9" x14ac:dyDescent="0.25">
      <c r="A65" s="22" t="s">
        <v>272</v>
      </c>
      <c r="B65" s="22" t="e">
        <f>VALUE(A65)</f>
        <v>#VALUE!</v>
      </c>
    </row>
    <row r="66" spans="1:9" x14ac:dyDescent="0.25">
      <c r="A66" s="22">
        <v>34365</v>
      </c>
      <c r="B66" s="22">
        <f>VALUE(A66)</f>
        <v>34365</v>
      </c>
    </row>
    <row r="69" spans="1:9" x14ac:dyDescent="0.25">
      <c r="A69" s="30" t="s">
        <v>273</v>
      </c>
    </row>
    <row r="70" spans="1:9" x14ac:dyDescent="0.25">
      <c r="A70" s="29" t="s">
        <v>275</v>
      </c>
      <c r="B70" s="23"/>
      <c r="C70" s="23"/>
      <c r="D70" s="23"/>
      <c r="E70" s="23"/>
    </row>
    <row r="72" spans="1:9" x14ac:dyDescent="0.25">
      <c r="A72" s="22" t="s">
        <v>274</v>
      </c>
      <c r="B72" s="22"/>
      <c r="C72" s="22" t="s">
        <v>276</v>
      </c>
      <c r="D72" s="22"/>
      <c r="E72" s="22" t="s">
        <v>277</v>
      </c>
      <c r="F72" s="22"/>
      <c r="G72" s="22"/>
      <c r="H72" s="22"/>
      <c r="I72" s="22"/>
    </row>
    <row r="73" spans="1:9" x14ac:dyDescent="0.25">
      <c r="A73" s="22" t="s">
        <v>278</v>
      </c>
      <c r="B73" s="22"/>
      <c r="C73" s="22" t="s">
        <v>279</v>
      </c>
      <c r="D73" s="22"/>
      <c r="E73" s="22" t="s">
        <v>280</v>
      </c>
      <c r="F73" s="22"/>
      <c r="G73" s="22" t="str">
        <f>CONCATENATE(A73,C73,E73)</f>
        <v>jyotipriyasharma</v>
      </c>
      <c r="H73" s="22"/>
      <c r="I73" s="22"/>
    </row>
    <row r="74" spans="1:9" x14ac:dyDescent="0.25">
      <c r="A74" s="22" t="s">
        <v>199</v>
      </c>
      <c r="B74" s="22"/>
      <c r="C74" s="22" t="s">
        <v>281</v>
      </c>
      <c r="D74" s="22"/>
      <c r="E74" s="22" t="s">
        <v>282</v>
      </c>
      <c r="F74" s="22"/>
      <c r="G74" s="22" t="str">
        <f>CONCATENATE(A74,C74," ",E74)</f>
        <v>JYOTIBHAWANA  SHARMA</v>
      </c>
      <c r="H74" s="22"/>
      <c r="I74" s="22"/>
    </row>
    <row r="75" spans="1:9" x14ac:dyDescent="0.25">
      <c r="A75" s="22" t="s">
        <v>283</v>
      </c>
      <c r="B75" s="22"/>
      <c r="C75" s="22" t="s">
        <v>199</v>
      </c>
      <c r="D75" s="22"/>
      <c r="E75" s="22" t="s">
        <v>282</v>
      </c>
      <c r="F75" s="22"/>
      <c r="G75" s="22" t="str">
        <f>CONCATENATE(A75,C75,E75)</f>
        <v>JYOTI JYOTISHARMA</v>
      </c>
      <c r="H75" s="22"/>
      <c r="I75" s="2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topLeftCell="M1" workbookViewId="0">
      <selection activeCell="T3" sqref="T3"/>
    </sheetView>
  </sheetViews>
  <sheetFormatPr defaultRowHeight="15" x14ac:dyDescent="0.25"/>
  <cols>
    <col min="2" max="2" width="20.28515625" customWidth="1"/>
    <col min="3" max="3" width="15.85546875" customWidth="1"/>
    <col min="13" max="13" width="13.140625" customWidth="1"/>
    <col min="15" max="15" width="12.7109375" customWidth="1"/>
    <col min="16" max="17" width="13.85546875" customWidth="1"/>
    <col min="18" max="18" width="17.28515625" customWidth="1"/>
    <col min="19" max="19" width="10.7109375" customWidth="1"/>
    <col min="20" max="20" width="10.85546875" customWidth="1"/>
    <col min="21" max="21" width="12.140625" customWidth="1"/>
  </cols>
  <sheetData>
    <row r="1" spans="2:21" x14ac:dyDescent="0.25">
      <c r="K1" s="66" t="s">
        <v>284</v>
      </c>
      <c r="L1" s="66"/>
      <c r="M1" s="66"/>
      <c r="N1" s="68" t="s">
        <v>303</v>
      </c>
      <c r="O1" s="68" t="s">
        <v>304</v>
      </c>
    </row>
    <row r="2" spans="2:21" ht="15.75" thickBot="1" x14ac:dyDescent="0.3">
      <c r="B2" s="50" t="s">
        <v>204</v>
      </c>
      <c r="C2" s="51" t="s">
        <v>205</v>
      </c>
      <c r="D2" s="51" t="s">
        <v>206</v>
      </c>
      <c r="E2" s="51" t="s">
        <v>207</v>
      </c>
      <c r="F2" s="51" t="s">
        <v>208</v>
      </c>
      <c r="G2" s="51" t="s">
        <v>209</v>
      </c>
      <c r="H2" s="51" t="s">
        <v>210</v>
      </c>
      <c r="I2" s="51" t="s">
        <v>211</v>
      </c>
      <c r="J2" s="51" t="s">
        <v>212</v>
      </c>
      <c r="K2" s="51" t="s">
        <v>213</v>
      </c>
      <c r="L2" s="51" t="s">
        <v>214</v>
      </c>
      <c r="M2" s="51" t="s">
        <v>215</v>
      </c>
      <c r="N2" s="51" t="s">
        <v>216</v>
      </c>
      <c r="O2" s="51" t="s">
        <v>217</v>
      </c>
      <c r="P2" s="51" t="s">
        <v>218</v>
      </c>
      <c r="Q2" s="51" t="s">
        <v>250</v>
      </c>
      <c r="R2" s="51" t="s">
        <v>219</v>
      </c>
      <c r="S2" s="51" t="s">
        <v>220</v>
      </c>
      <c r="T2" s="51" t="s">
        <v>221</v>
      </c>
      <c r="U2" s="52" t="s">
        <v>222</v>
      </c>
    </row>
    <row r="3" spans="2:21" ht="15.75" thickBot="1" x14ac:dyDescent="0.3">
      <c r="B3" s="46">
        <v>1</v>
      </c>
      <c r="C3" s="34" t="s">
        <v>223</v>
      </c>
      <c r="D3" s="34">
        <v>85</v>
      </c>
      <c r="E3" s="34">
        <v>90</v>
      </c>
      <c r="F3" s="34">
        <v>80</v>
      </c>
      <c r="G3" s="34">
        <v>85</v>
      </c>
      <c r="H3" s="34">
        <v>88</v>
      </c>
      <c r="I3" s="34">
        <v>92</v>
      </c>
      <c r="J3" s="34">
        <v>87</v>
      </c>
      <c r="K3" s="34">
        <v>90</v>
      </c>
      <c r="L3" s="34">
        <f>SUM(D3:K3)</f>
        <v>697</v>
      </c>
      <c r="M3" s="34">
        <f>(L3:L13/8)</f>
        <v>87.125</v>
      </c>
      <c r="N3" s="34" t="s">
        <v>101</v>
      </c>
      <c r="O3" s="34">
        <f>IF(Table7[[#This Row],[course]]="BCA",$D$19,IF(Table7[[#This Row],[course]]="BTECH",$D$20,IF(Table7[[#This Row],[course]]="MCA",$D$21,$D$22)))</f>
        <v>50000</v>
      </c>
      <c r="P3" s="34">
        <f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7500</v>
      </c>
      <c r="Q3" s="34" t="s">
        <v>252</v>
      </c>
      <c r="R3" s="34">
        <f>IF(Table7[[#This Row],[TRANSPORT]]="YES",$H$19,0)</f>
        <v>0</v>
      </c>
      <c r="S3" s="34" t="s">
        <v>224</v>
      </c>
      <c r="T3" s="34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10000</v>
      </c>
      <c r="U3" s="48">
        <v>2</v>
      </c>
    </row>
    <row r="4" spans="2:21" ht="15.75" thickBot="1" x14ac:dyDescent="0.3">
      <c r="B4" s="47">
        <v>2</v>
      </c>
      <c r="C4" s="35" t="s">
        <v>225</v>
      </c>
      <c r="D4" s="35">
        <v>70</v>
      </c>
      <c r="E4" s="35">
        <v>75</v>
      </c>
      <c r="F4" s="35">
        <v>65</v>
      </c>
      <c r="G4" s="35">
        <v>72</v>
      </c>
      <c r="H4" s="35">
        <v>78</v>
      </c>
      <c r="I4" s="35">
        <v>68</v>
      </c>
      <c r="J4" s="35">
        <v>70</v>
      </c>
      <c r="K4" s="35">
        <v>75</v>
      </c>
      <c r="L4" s="34">
        <f t="shared" ref="L4:L13" si="0">SUM(D4:K4)</f>
        <v>573</v>
      </c>
      <c r="M4" s="34">
        <f t="shared" ref="M4:M13" si="1">(L4:L14/8)</f>
        <v>71.625</v>
      </c>
      <c r="N4" s="35" t="s">
        <v>101</v>
      </c>
      <c r="O4" s="34">
        <f>IF(Table7[[#This Row],[course]]="BCA",$D$19,IF(Table7[[#This Row],[course]]="BTECH",$D$20,IF(Table7[[#This Row],[course]]="MCA",$D$21,$D$22)))</f>
        <v>50000</v>
      </c>
      <c r="P4" s="34">
        <f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3500.0000000000005</v>
      </c>
      <c r="Q4" s="34" t="s">
        <v>251</v>
      </c>
      <c r="R4" s="35">
        <f>IF(Table7[[#This Row],[TRANSPORT]]="YES",$H$19,0)</f>
        <v>2000</v>
      </c>
      <c r="S4" s="35" t="s">
        <v>224</v>
      </c>
      <c r="T4" s="35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10000</v>
      </c>
      <c r="U4" s="49"/>
    </row>
    <row r="5" spans="2:21" ht="15.75" thickBot="1" x14ac:dyDescent="0.3">
      <c r="B5" s="46">
        <v>3</v>
      </c>
      <c r="C5" s="34" t="s">
        <v>226</v>
      </c>
      <c r="D5" s="34">
        <v>92</v>
      </c>
      <c r="E5" s="34">
        <v>88</v>
      </c>
      <c r="F5" s="34">
        <v>95</v>
      </c>
      <c r="G5" s="34">
        <v>90</v>
      </c>
      <c r="H5" s="34">
        <v>87</v>
      </c>
      <c r="I5" s="34">
        <v>93</v>
      </c>
      <c r="J5" s="34">
        <v>88</v>
      </c>
      <c r="K5" s="34">
        <v>92</v>
      </c>
      <c r="L5" s="34">
        <f t="shared" si="0"/>
        <v>725</v>
      </c>
      <c r="M5" s="34">
        <f t="shared" si="1"/>
        <v>90.625</v>
      </c>
      <c r="N5" s="34" t="s">
        <v>227</v>
      </c>
      <c r="O5" s="34">
        <f>IF(Table7[[#This Row],[course]]="BCA",$D$19,IF(Table7[[#This Row],[course]]="BTECH",$D$20,IF(Table7[[#This Row],[course]]="MCA",$D$21,$D$22)))</f>
        <v>80000</v>
      </c>
      <c r="P5" s="34">
        <f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12000</v>
      </c>
      <c r="Q5" s="34" t="s">
        <v>251</v>
      </c>
      <c r="R5" s="34">
        <f>IF(Table7[[#This Row],[TRANSPORT]]="YES",$H$19,0)</f>
        <v>2000</v>
      </c>
      <c r="S5" s="34" t="s">
        <v>228</v>
      </c>
      <c r="T5" s="34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8000</v>
      </c>
      <c r="U5" s="48"/>
    </row>
    <row r="6" spans="2:21" ht="15.75" thickBot="1" x14ac:dyDescent="0.3">
      <c r="B6" s="47">
        <v>4</v>
      </c>
      <c r="C6" s="35" t="s">
        <v>229</v>
      </c>
      <c r="D6" s="35">
        <v>80</v>
      </c>
      <c r="E6" s="35">
        <v>82</v>
      </c>
      <c r="F6" s="35">
        <v>85</v>
      </c>
      <c r="G6" s="35">
        <v>88</v>
      </c>
      <c r="H6" s="35">
        <v>80</v>
      </c>
      <c r="I6" s="35">
        <v>85</v>
      </c>
      <c r="J6" s="35">
        <v>83</v>
      </c>
      <c r="K6" s="35">
        <v>86</v>
      </c>
      <c r="L6" s="34">
        <f t="shared" si="0"/>
        <v>669</v>
      </c>
      <c r="M6" s="34">
        <f t="shared" si="1"/>
        <v>83.625</v>
      </c>
      <c r="N6" s="35" t="s">
        <v>230</v>
      </c>
      <c r="O6" s="34">
        <f>IF(Table7[[#This Row],[course]]="BCA",$D$19,IF(Table7[[#This Row],[course]]="BTECH",$D$20,IF(Table7[[#This Row],[course]]="MCA",$D$21,$D$22)))</f>
        <v>80000</v>
      </c>
      <c r="P6" s="34">
        <f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8000</v>
      </c>
      <c r="Q6" s="34" t="s">
        <v>251</v>
      </c>
      <c r="R6" s="35">
        <f>IF(Table7[[#This Row],[TRANSPORT]]="YES",$H$19,0)</f>
        <v>2000</v>
      </c>
      <c r="S6" s="35" t="s">
        <v>231</v>
      </c>
      <c r="T6" s="35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5600.0000000000009</v>
      </c>
      <c r="U6" s="49"/>
    </row>
    <row r="7" spans="2:21" ht="15.75" thickBot="1" x14ac:dyDescent="0.3">
      <c r="B7" s="46">
        <v>5</v>
      </c>
      <c r="C7" s="34" t="s">
        <v>232</v>
      </c>
      <c r="D7" s="34">
        <v>75</v>
      </c>
      <c r="E7" s="34">
        <v>78</v>
      </c>
      <c r="F7" s="34">
        <v>80</v>
      </c>
      <c r="G7" s="34">
        <v>82</v>
      </c>
      <c r="H7" s="34">
        <v>76</v>
      </c>
      <c r="I7" s="34">
        <v>78</v>
      </c>
      <c r="J7" s="34">
        <v>80</v>
      </c>
      <c r="K7" s="34">
        <v>82</v>
      </c>
      <c r="L7" s="34">
        <f t="shared" si="0"/>
        <v>631</v>
      </c>
      <c r="M7" s="34">
        <f t="shared" si="1"/>
        <v>78.875</v>
      </c>
      <c r="N7" s="34" t="s">
        <v>101</v>
      </c>
      <c r="O7" s="34">
        <f>IF(Table7[[#This Row],[course]]="BCA",$D$19,IF(Table7[[#This Row],[course]]="BTECH",$D$20,IF(Table7[[#This Row],[course]]="MCA",$D$21,$D$22)))</f>
        <v>50000</v>
      </c>
      <c r="P7" s="34">
        <f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5000</v>
      </c>
      <c r="Q7" s="34" t="s">
        <v>251</v>
      </c>
      <c r="R7" s="34">
        <f>IF(Table7[[#This Row],[TRANSPORT]]="YES",$H$19,0)</f>
        <v>2000</v>
      </c>
      <c r="S7" s="34" t="s">
        <v>224</v>
      </c>
      <c r="T7" s="34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10000</v>
      </c>
      <c r="U7" s="48"/>
    </row>
    <row r="8" spans="2:21" ht="15.75" thickBot="1" x14ac:dyDescent="0.3">
      <c r="B8" s="47">
        <v>6</v>
      </c>
      <c r="C8" s="35" t="s">
        <v>233</v>
      </c>
      <c r="D8" s="35">
        <v>85</v>
      </c>
      <c r="E8" s="35">
        <v>86</v>
      </c>
      <c r="F8" s="35">
        <v>88</v>
      </c>
      <c r="G8" s="35">
        <v>90</v>
      </c>
      <c r="H8" s="35">
        <v>85</v>
      </c>
      <c r="I8" s="35">
        <v>88</v>
      </c>
      <c r="J8" s="35">
        <v>86</v>
      </c>
      <c r="K8" s="35">
        <v>89</v>
      </c>
      <c r="L8" s="34">
        <f t="shared" si="0"/>
        <v>697</v>
      </c>
      <c r="M8" s="34">
        <f t="shared" si="1"/>
        <v>87.125</v>
      </c>
      <c r="N8" s="35" t="s">
        <v>234</v>
      </c>
      <c r="O8" s="34">
        <f>IF(Table7[[#This Row],[course]]="BCA",$D$19,IF(Table7[[#This Row],[course]]="BTECH",$D$20,IF(Table7[[#This Row],[course]]="MCA",$D$21,$D$22)))</f>
        <v>55000</v>
      </c>
      <c r="P8" s="34">
        <f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8250</v>
      </c>
      <c r="Q8" s="34" t="s">
        <v>252</v>
      </c>
      <c r="R8" s="35">
        <f>IF(Table7[[#This Row],[TRANSPORT]]="YES",$H$19,0)</f>
        <v>0</v>
      </c>
      <c r="S8" s="35" t="s">
        <v>228</v>
      </c>
      <c r="T8" s="35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5500</v>
      </c>
      <c r="U8" s="49"/>
    </row>
    <row r="9" spans="2:21" ht="15.75" thickBot="1" x14ac:dyDescent="0.3">
      <c r="B9" s="46">
        <v>7</v>
      </c>
      <c r="C9" s="34" t="s">
        <v>235</v>
      </c>
      <c r="D9" s="34">
        <v>90</v>
      </c>
      <c r="E9" s="34">
        <v>92</v>
      </c>
      <c r="F9" s="34">
        <v>95</v>
      </c>
      <c r="G9" s="34">
        <v>92</v>
      </c>
      <c r="H9" s="34">
        <v>90</v>
      </c>
      <c r="I9" s="34">
        <v>94</v>
      </c>
      <c r="J9" s="34">
        <v>92</v>
      </c>
      <c r="K9" s="34">
        <v>95</v>
      </c>
      <c r="L9" s="34">
        <f t="shared" si="0"/>
        <v>740</v>
      </c>
      <c r="M9" s="34">
        <f t="shared" si="1"/>
        <v>92.5</v>
      </c>
      <c r="N9" s="34" t="s">
        <v>234</v>
      </c>
      <c r="O9" s="34">
        <f>IF(Table7[[#This Row],[course]]="BCA",$D$19,IF(Table7[[#This Row],[course]]="BTECH",$D$20,IF(Table7[[#This Row],[course]]="MCA",$D$21,$D$22)))</f>
        <v>55000</v>
      </c>
      <c r="P9" s="34">
        <f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8250</v>
      </c>
      <c r="Q9" s="34" t="s">
        <v>252</v>
      </c>
      <c r="R9" s="34">
        <f>IF(Table7[[#This Row],[TRANSPORT]]="YES",$H$19,0)</f>
        <v>0</v>
      </c>
      <c r="S9" s="34" t="s">
        <v>228</v>
      </c>
      <c r="T9" s="34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5500</v>
      </c>
      <c r="U9" s="48"/>
    </row>
    <row r="10" spans="2:21" ht="15.75" thickBot="1" x14ac:dyDescent="0.3">
      <c r="B10" s="47">
        <v>8</v>
      </c>
      <c r="C10" s="35" t="s">
        <v>236</v>
      </c>
      <c r="D10" s="35">
        <v>78</v>
      </c>
      <c r="E10" s="35">
        <v>80</v>
      </c>
      <c r="F10" s="35">
        <v>82</v>
      </c>
      <c r="G10" s="35">
        <v>85</v>
      </c>
      <c r="H10" s="35">
        <v>78</v>
      </c>
      <c r="I10" s="35">
        <v>80</v>
      </c>
      <c r="J10" s="35">
        <v>82</v>
      </c>
      <c r="K10" s="35">
        <v>85</v>
      </c>
      <c r="L10" s="34">
        <f t="shared" si="0"/>
        <v>650</v>
      </c>
      <c r="M10" s="34">
        <f t="shared" si="1"/>
        <v>81.25</v>
      </c>
      <c r="N10" s="35" t="s">
        <v>227</v>
      </c>
      <c r="O10" s="34">
        <f>IF(Table7[[#This Row],[course]]="BCA",$D$19,IF(Table7[[#This Row],[course]]="BTECH",$D$20,IF(Table7[[#This Row],[course]]="MCA",$D$21,$D$22)))</f>
        <v>80000</v>
      </c>
      <c r="P10" s="34">
        <f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8000</v>
      </c>
      <c r="Q10" s="34" t="s">
        <v>251</v>
      </c>
      <c r="R10" s="35">
        <f>IF(Table7[[#This Row],[TRANSPORT]]="YES",$H$19,0)</f>
        <v>2000</v>
      </c>
      <c r="S10" s="35" t="s">
        <v>237</v>
      </c>
      <c r="T10" s="35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12000</v>
      </c>
      <c r="U10" s="49"/>
    </row>
    <row r="11" spans="2:21" ht="15.75" thickBot="1" x14ac:dyDescent="0.3">
      <c r="B11" s="46">
        <v>9</v>
      </c>
      <c r="C11" s="34" t="s">
        <v>238</v>
      </c>
      <c r="D11" s="34">
        <v>85</v>
      </c>
      <c r="E11" s="34">
        <v>8</v>
      </c>
      <c r="F11" s="34">
        <v>90</v>
      </c>
      <c r="G11" s="34">
        <v>92</v>
      </c>
      <c r="H11" s="34">
        <v>85</v>
      </c>
      <c r="I11" s="34">
        <v>88</v>
      </c>
      <c r="J11" s="34">
        <v>90</v>
      </c>
      <c r="K11" s="34">
        <v>92</v>
      </c>
      <c r="L11" s="34">
        <f t="shared" si="0"/>
        <v>630</v>
      </c>
      <c r="M11" s="34">
        <f t="shared" si="1"/>
        <v>78.75</v>
      </c>
      <c r="N11" s="34" t="s">
        <v>101</v>
      </c>
      <c r="O11" s="34">
        <f>IF(Table7[[#This Row],[course]]="BCA",$D$19,IF(Table7[[#This Row],[course]]="BTECH",$D$20,IF(Table7[[#This Row],[course]]="MCA",$D$21,$D$22)))</f>
        <v>50000</v>
      </c>
      <c r="P11" s="34">
        <f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5000</v>
      </c>
      <c r="Q11" s="34" t="s">
        <v>252</v>
      </c>
      <c r="R11" s="34">
        <f>IF(Table7[[#This Row],[TRANSPORT]]="YES",$H$19,0)</f>
        <v>0</v>
      </c>
      <c r="S11" s="34" t="s">
        <v>237</v>
      </c>
      <c r="T11" s="34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7500</v>
      </c>
      <c r="U11" s="48"/>
    </row>
    <row r="12" spans="2:21" ht="15.75" thickBot="1" x14ac:dyDescent="0.3">
      <c r="B12" s="47">
        <v>10</v>
      </c>
      <c r="C12" s="35" t="s">
        <v>239</v>
      </c>
      <c r="D12" s="35">
        <v>92</v>
      </c>
      <c r="E12" s="35">
        <v>95</v>
      </c>
      <c r="F12" s="35">
        <v>98</v>
      </c>
      <c r="G12" s="35">
        <v>92</v>
      </c>
      <c r="H12" s="35">
        <v>92</v>
      </c>
      <c r="I12" s="35">
        <v>95</v>
      </c>
      <c r="J12" s="35">
        <v>98</v>
      </c>
      <c r="K12" s="35">
        <v>92</v>
      </c>
      <c r="L12" s="34">
        <f t="shared" si="0"/>
        <v>754</v>
      </c>
      <c r="M12" s="34">
        <f t="shared" si="1"/>
        <v>94.25</v>
      </c>
      <c r="N12" s="35" t="s">
        <v>230</v>
      </c>
      <c r="O12" s="34">
        <f>IF(Table7[[#This Row],[course]]="BCA",$D$19,IF(Table7[[#This Row],[course]]="BTECH",$D$20,IF(Table7[[#This Row],[course]]="MCA",$D$21,$D$22)))</f>
        <v>80000</v>
      </c>
      <c r="P12" s="34">
        <f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12000</v>
      </c>
      <c r="Q12" s="34" t="s">
        <v>252</v>
      </c>
      <c r="R12" s="35">
        <f>IF(Table7[[#This Row],[TRANSPORT]]="YES",$H$19,0)</f>
        <v>0</v>
      </c>
      <c r="S12" s="35" t="s">
        <v>231</v>
      </c>
      <c r="T12" s="35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5600.0000000000009</v>
      </c>
      <c r="U12" s="49"/>
    </row>
    <row r="13" spans="2:21" ht="15.75" thickBot="1" x14ac:dyDescent="0.3">
      <c r="B13" s="53">
        <v>11</v>
      </c>
      <c r="C13" s="54" t="s">
        <v>240</v>
      </c>
      <c r="D13" s="54">
        <v>5</v>
      </c>
      <c r="E13" s="54">
        <v>10</v>
      </c>
      <c r="F13" s="54">
        <v>8</v>
      </c>
      <c r="G13" s="54">
        <v>6</v>
      </c>
      <c r="H13" s="54">
        <v>7</v>
      </c>
      <c r="I13" s="54">
        <v>5</v>
      </c>
      <c r="J13" s="54">
        <v>10</v>
      </c>
      <c r="K13" s="54">
        <v>8</v>
      </c>
      <c r="L13" s="54">
        <f t="shared" si="0"/>
        <v>59</v>
      </c>
      <c r="M13" s="54">
        <f t="shared" si="1"/>
        <v>7.375</v>
      </c>
      <c r="N13" s="54" t="s">
        <v>227</v>
      </c>
      <c r="O13" s="34">
        <f>IF(Table7[[#This Row],[course]]="BCA",$D$19,IF(Table7[[#This Row],[course]]="BTECH",$D$20,IF(Table7[[#This Row],[course]]="MCA",$D$21,$D$22)))</f>
        <v>80000</v>
      </c>
      <c r="P13" s="34" t="b">
        <f>IF(Table7[[#This Row],[percentage]]&gt;=95,Table7[[#This Row],[Course fee]]*$A$19,IF(Table7[[#This Row],[percentage]]&gt;=85,Table7[[#This Row],[Course fee]]*$A$20,IF(Table7[[#This Row],[percentage]]&gt;=75,Table7[[#This Row],[Course fee]]*$A$21,IF(Table7[[#This Row],[percentage]]&gt;=65,Table7[[#This Row],[Course fee]]*$A$22))))</f>
        <v>0</v>
      </c>
      <c r="Q13" s="34" t="s">
        <v>251</v>
      </c>
      <c r="R13" s="54">
        <f>IF(Table7[[#This Row],[TRANSPORT]]="YES",$H$19,0)</f>
        <v>2000</v>
      </c>
      <c r="S13" s="54" t="s">
        <v>231</v>
      </c>
      <c r="T13" s="54">
        <f>IF(Table7[[#This Row],[category]]=$F$19,$A$19*Table7[[#This Row],[Course fee]],IF(Table7[[#This Row],[category]]=$F$20,$A$20*Table7[[#This Row],[Course fee]],IF(Table7[[#This Row],[category]]=$F$21,$A$21*Table7[[#This Row],[Course fee]],IF(Table7[[#This Row],[category]]=$F$22,$A$22*Table7[[#This Row],[Course fee]],))))</f>
        <v>5600.0000000000009</v>
      </c>
      <c r="U13" s="55"/>
    </row>
    <row r="17" spans="1:15" ht="15.75" thickBot="1" x14ac:dyDescent="0.3"/>
    <row r="18" spans="1:15" ht="30.75" thickBot="1" x14ac:dyDescent="0.3">
      <c r="B18" s="36" t="s">
        <v>241</v>
      </c>
      <c r="C18" s="37" t="s">
        <v>242</v>
      </c>
      <c r="D18" s="38" t="s">
        <v>243</v>
      </c>
      <c r="E18" s="37"/>
      <c r="F18" s="39" t="s">
        <v>244</v>
      </c>
      <c r="G18" s="39" t="s">
        <v>221</v>
      </c>
      <c r="H18" s="40" t="s">
        <v>245</v>
      </c>
      <c r="J18" s="63" t="s">
        <v>253</v>
      </c>
      <c r="K18" s="63"/>
      <c r="L18" s="63"/>
      <c r="M18" s="63"/>
      <c r="O18" t="s">
        <v>254</v>
      </c>
    </row>
    <row r="19" spans="1:15" ht="15.75" thickBot="1" x14ac:dyDescent="0.3">
      <c r="A19" s="42">
        <v>0.2</v>
      </c>
      <c r="B19" s="36" t="s">
        <v>246</v>
      </c>
      <c r="C19" s="37" t="s">
        <v>101</v>
      </c>
      <c r="D19" s="41">
        <v>50000</v>
      </c>
      <c r="E19" s="37"/>
      <c r="F19" s="39" t="s">
        <v>224</v>
      </c>
      <c r="G19" s="43">
        <v>0.5</v>
      </c>
      <c r="H19" s="44">
        <v>2000</v>
      </c>
    </row>
    <row r="20" spans="1:15" ht="15.75" thickBot="1" x14ac:dyDescent="0.3">
      <c r="A20" s="42">
        <v>0.15</v>
      </c>
      <c r="B20" s="36" t="s">
        <v>247</v>
      </c>
      <c r="C20" s="37" t="s">
        <v>230</v>
      </c>
      <c r="D20" s="41">
        <v>70000</v>
      </c>
      <c r="E20" s="37"/>
      <c r="F20" s="39" t="s">
        <v>237</v>
      </c>
      <c r="G20" s="43">
        <v>0.4</v>
      </c>
      <c r="H20" s="45"/>
      <c r="L20" t="s">
        <v>251</v>
      </c>
    </row>
    <row r="21" spans="1:15" ht="15.75" thickBot="1" x14ac:dyDescent="0.3">
      <c r="A21" s="42">
        <v>0.1</v>
      </c>
      <c r="B21" s="36" t="s">
        <v>248</v>
      </c>
      <c r="C21" s="37" t="s">
        <v>234</v>
      </c>
      <c r="D21" s="41">
        <v>55000</v>
      </c>
      <c r="E21" s="37"/>
      <c r="F21" s="39" t="s">
        <v>228</v>
      </c>
      <c r="G21" s="43">
        <v>0.3</v>
      </c>
      <c r="H21" s="45"/>
      <c r="L21" t="s">
        <v>252</v>
      </c>
    </row>
    <row r="22" spans="1:15" ht="15.75" thickBot="1" x14ac:dyDescent="0.3">
      <c r="A22" s="42">
        <v>7.0000000000000007E-2</v>
      </c>
      <c r="B22" s="36" t="s">
        <v>249</v>
      </c>
      <c r="C22" s="37" t="s">
        <v>227</v>
      </c>
      <c r="D22" s="41">
        <v>80000</v>
      </c>
      <c r="E22" s="37"/>
      <c r="F22" s="39" t="s">
        <v>231</v>
      </c>
      <c r="G22" s="43">
        <v>0</v>
      </c>
      <c r="H22" s="45"/>
    </row>
  </sheetData>
  <mergeCells count="2">
    <mergeCell ref="J18:M18"/>
    <mergeCell ref="K1:M1"/>
  </mergeCells>
  <dataValidations count="3">
    <dataValidation type="list" allowBlank="1" showInputMessage="1" showErrorMessage="1" sqref="N3:N13">
      <formula1>$C$19:$C$22</formula1>
    </dataValidation>
    <dataValidation type="list" allowBlank="1" showInputMessage="1" showErrorMessage="1" sqref="S3:S13">
      <formula1>$F$19:$F$22</formula1>
    </dataValidation>
    <dataValidation type="list" allowBlank="1" showInputMessage="1" showErrorMessage="1" sqref="Q3:Q13">
      <formula1>$L$20:$L$21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40" workbookViewId="0">
      <selection activeCell="A53" sqref="A53"/>
    </sheetView>
  </sheetViews>
  <sheetFormatPr defaultRowHeight="15" x14ac:dyDescent="0.25"/>
  <cols>
    <col min="2" max="6" width="11" customWidth="1"/>
    <col min="9" max="9" width="9.7109375" customWidth="1"/>
    <col min="12" max="12" width="10.85546875" customWidth="1"/>
    <col min="13" max="13" width="14.85546875" customWidth="1"/>
  </cols>
  <sheetData>
    <row r="1" spans="1:14" x14ac:dyDescent="0.25">
      <c r="D1" s="74" t="s">
        <v>305</v>
      </c>
      <c r="E1" s="75"/>
      <c r="F1" s="66" t="s">
        <v>286</v>
      </c>
      <c r="G1" s="66"/>
      <c r="H1" s="66"/>
      <c r="I1" s="28" t="s">
        <v>287</v>
      </c>
      <c r="J1" s="28" t="s">
        <v>288</v>
      </c>
    </row>
    <row r="2" spans="1:14" s="77" customFormat="1" x14ac:dyDescent="0.25"/>
    <row r="3" spans="1:14" ht="30.75" thickBot="1" x14ac:dyDescent="0.3">
      <c r="A3" s="76" t="s">
        <v>285</v>
      </c>
      <c r="B3" s="76" t="s">
        <v>205</v>
      </c>
      <c r="C3" s="76" t="s">
        <v>206</v>
      </c>
      <c r="D3" s="76" t="s">
        <v>207</v>
      </c>
      <c r="E3" s="76" t="s">
        <v>208</v>
      </c>
      <c r="F3" s="76" t="s">
        <v>209</v>
      </c>
      <c r="G3" s="76" t="s">
        <v>210</v>
      </c>
      <c r="H3" s="76" t="s">
        <v>211</v>
      </c>
      <c r="I3" s="76" t="s">
        <v>212</v>
      </c>
      <c r="J3" s="76" t="s">
        <v>213</v>
      </c>
      <c r="K3" s="76" t="s">
        <v>214</v>
      </c>
      <c r="L3" s="68" t="s">
        <v>215</v>
      </c>
      <c r="M3" s="69" t="s">
        <v>289</v>
      </c>
      <c r="N3" s="69" t="s">
        <v>290</v>
      </c>
    </row>
    <row r="4" spans="1:14" ht="15.75" thickBot="1" x14ac:dyDescent="0.3">
      <c r="A4" s="64">
        <v>1</v>
      </c>
      <c r="B4" s="64" t="s">
        <v>223</v>
      </c>
      <c r="C4" s="64">
        <v>85</v>
      </c>
      <c r="D4" s="64">
        <v>90</v>
      </c>
      <c r="E4" s="64">
        <v>80</v>
      </c>
      <c r="F4" s="64">
        <v>85</v>
      </c>
      <c r="G4" s="64">
        <v>88</v>
      </c>
      <c r="H4" s="64">
        <v>92</v>
      </c>
      <c r="I4" s="64">
        <v>87</v>
      </c>
      <c r="J4" s="64">
        <v>90</v>
      </c>
      <c r="K4" s="64">
        <f>SUM(C4:J4)</f>
        <v>697</v>
      </c>
      <c r="L4">
        <f>(K4:K14/8)</f>
        <v>87.125</v>
      </c>
      <c r="M4">
        <f>11*L4/100</f>
        <v>9.5837500000000002</v>
      </c>
      <c r="N4">
        <f>M4/11*360</f>
        <v>313.64999999999998</v>
      </c>
    </row>
    <row r="5" spans="1:14" ht="15.75" thickBot="1" x14ac:dyDescent="0.3">
      <c r="A5" s="65">
        <v>2</v>
      </c>
      <c r="B5" s="65" t="s">
        <v>225</v>
      </c>
      <c r="C5" s="65">
        <v>70</v>
      </c>
      <c r="D5" s="65">
        <v>75</v>
      </c>
      <c r="E5" s="65">
        <v>65</v>
      </c>
      <c r="F5" s="65">
        <v>72</v>
      </c>
      <c r="G5" s="65">
        <v>78</v>
      </c>
      <c r="H5" s="65">
        <v>68</v>
      </c>
      <c r="I5" s="65">
        <v>70</v>
      </c>
      <c r="J5" s="65">
        <v>61</v>
      </c>
      <c r="K5" s="64">
        <f t="shared" ref="K5:K14" si="0">SUM(C5:J5)</f>
        <v>559</v>
      </c>
      <c r="L5">
        <f t="shared" ref="L5:L14" si="1">(K5:K15/8)</f>
        <v>69.875</v>
      </c>
      <c r="M5">
        <f t="shared" ref="M5:M14" si="2">11*L5/100</f>
        <v>7.6862500000000002</v>
      </c>
      <c r="N5">
        <f t="shared" ref="N5:N14" si="3">M5/11*360</f>
        <v>251.54999999999998</v>
      </c>
    </row>
    <row r="6" spans="1:14" ht="15.75" thickBot="1" x14ac:dyDescent="0.3">
      <c r="A6" s="64">
        <v>3</v>
      </c>
      <c r="B6" s="64" t="s">
        <v>226</v>
      </c>
      <c r="C6" s="64">
        <v>92</v>
      </c>
      <c r="D6" s="64">
        <v>88</v>
      </c>
      <c r="E6" s="64">
        <v>95</v>
      </c>
      <c r="F6" s="64">
        <v>90</v>
      </c>
      <c r="G6" s="64">
        <v>87</v>
      </c>
      <c r="H6" s="64">
        <v>93</v>
      </c>
      <c r="I6" s="64">
        <v>88</v>
      </c>
      <c r="J6" s="64">
        <v>92</v>
      </c>
      <c r="K6" s="64">
        <f t="shared" si="0"/>
        <v>725</v>
      </c>
      <c r="L6">
        <f t="shared" si="1"/>
        <v>90.625</v>
      </c>
      <c r="M6">
        <f t="shared" si="2"/>
        <v>9.96875</v>
      </c>
      <c r="N6">
        <f t="shared" si="3"/>
        <v>326.25</v>
      </c>
    </row>
    <row r="7" spans="1:14" ht="15.75" thickBot="1" x14ac:dyDescent="0.3">
      <c r="A7" s="65">
        <v>4</v>
      </c>
      <c r="B7" s="65" t="s">
        <v>229</v>
      </c>
      <c r="C7" s="65">
        <v>80</v>
      </c>
      <c r="D7" s="65">
        <v>82</v>
      </c>
      <c r="E7" s="65">
        <v>85</v>
      </c>
      <c r="F7" s="65">
        <v>88</v>
      </c>
      <c r="G7" s="65">
        <v>80</v>
      </c>
      <c r="H7" s="65">
        <v>85</v>
      </c>
      <c r="I7" s="65">
        <v>83</v>
      </c>
      <c r="J7" s="65">
        <v>86</v>
      </c>
      <c r="K7" s="64">
        <f t="shared" si="0"/>
        <v>669</v>
      </c>
      <c r="L7">
        <f t="shared" si="1"/>
        <v>83.625</v>
      </c>
      <c r="M7">
        <f t="shared" si="2"/>
        <v>9.1987500000000004</v>
      </c>
      <c r="N7">
        <f t="shared" si="3"/>
        <v>301.05</v>
      </c>
    </row>
    <row r="8" spans="1:14" ht="15.75" thickBot="1" x14ac:dyDescent="0.3">
      <c r="A8" s="64">
        <v>5</v>
      </c>
      <c r="B8" s="64" t="s">
        <v>232</v>
      </c>
      <c r="C8" s="64">
        <v>75</v>
      </c>
      <c r="D8" s="64">
        <v>78</v>
      </c>
      <c r="E8" s="64">
        <v>80</v>
      </c>
      <c r="F8" s="64">
        <v>82</v>
      </c>
      <c r="G8" s="64">
        <v>76</v>
      </c>
      <c r="H8" s="64">
        <v>78</v>
      </c>
      <c r="I8" s="64">
        <v>80</v>
      </c>
      <c r="J8" s="64">
        <v>82</v>
      </c>
      <c r="K8" s="64">
        <f t="shared" si="0"/>
        <v>631</v>
      </c>
      <c r="L8">
        <f t="shared" si="1"/>
        <v>78.875</v>
      </c>
      <c r="M8">
        <f t="shared" si="2"/>
        <v>8.6762499999999996</v>
      </c>
      <c r="N8">
        <f t="shared" si="3"/>
        <v>283.95</v>
      </c>
    </row>
    <row r="9" spans="1:14" ht="15.75" thickBot="1" x14ac:dyDescent="0.3">
      <c r="A9" s="65">
        <v>6</v>
      </c>
      <c r="B9" s="65" t="s">
        <v>233</v>
      </c>
      <c r="C9" s="65">
        <v>85</v>
      </c>
      <c r="D9" s="65">
        <v>86</v>
      </c>
      <c r="E9" s="65">
        <v>37</v>
      </c>
      <c r="F9" s="65">
        <v>90</v>
      </c>
      <c r="G9" s="65">
        <v>85</v>
      </c>
      <c r="H9" s="65">
        <v>54</v>
      </c>
      <c r="I9" s="65">
        <v>43</v>
      </c>
      <c r="J9" s="65">
        <v>54</v>
      </c>
      <c r="K9" s="64">
        <f t="shared" si="0"/>
        <v>534</v>
      </c>
      <c r="L9">
        <f t="shared" si="1"/>
        <v>66.75</v>
      </c>
      <c r="M9">
        <f t="shared" si="2"/>
        <v>7.3425000000000002</v>
      </c>
      <c r="N9">
        <f t="shared" si="3"/>
        <v>240.29999999999998</v>
      </c>
    </row>
    <row r="10" spans="1:14" ht="15.75" thickBot="1" x14ac:dyDescent="0.3">
      <c r="A10" s="64">
        <v>7</v>
      </c>
      <c r="B10" s="64" t="s">
        <v>235</v>
      </c>
      <c r="C10" s="64">
        <v>90</v>
      </c>
      <c r="D10" s="64">
        <v>92</v>
      </c>
      <c r="E10" s="64">
        <v>95</v>
      </c>
      <c r="F10" s="64">
        <v>92</v>
      </c>
      <c r="G10" s="64">
        <v>90</v>
      </c>
      <c r="H10" s="64">
        <v>94</v>
      </c>
      <c r="I10" s="64">
        <v>92</v>
      </c>
      <c r="J10" s="64">
        <v>95</v>
      </c>
      <c r="K10" s="64">
        <f t="shared" si="0"/>
        <v>740</v>
      </c>
      <c r="L10">
        <f t="shared" si="1"/>
        <v>92.5</v>
      </c>
      <c r="M10">
        <f t="shared" si="2"/>
        <v>10.175000000000001</v>
      </c>
      <c r="N10">
        <f t="shared" si="3"/>
        <v>333</v>
      </c>
    </row>
    <row r="11" spans="1:14" ht="15.75" thickBot="1" x14ac:dyDescent="0.3">
      <c r="A11" s="65">
        <v>8</v>
      </c>
      <c r="B11" s="65" t="s">
        <v>236</v>
      </c>
      <c r="C11" s="65">
        <v>78</v>
      </c>
      <c r="D11" s="65">
        <v>80</v>
      </c>
      <c r="E11" s="65">
        <v>82</v>
      </c>
      <c r="F11" s="65">
        <v>85</v>
      </c>
      <c r="G11" s="65">
        <v>78</v>
      </c>
      <c r="H11" s="65">
        <v>80</v>
      </c>
      <c r="I11" s="65">
        <v>82</v>
      </c>
      <c r="J11" s="65">
        <v>85</v>
      </c>
      <c r="K11" s="64">
        <f t="shared" si="0"/>
        <v>650</v>
      </c>
      <c r="L11">
        <f t="shared" si="1"/>
        <v>81.25</v>
      </c>
      <c r="M11">
        <f t="shared" si="2"/>
        <v>8.9375</v>
      </c>
      <c r="N11">
        <f t="shared" si="3"/>
        <v>292.5</v>
      </c>
    </row>
    <row r="12" spans="1:14" ht="15.75" thickBot="1" x14ac:dyDescent="0.3">
      <c r="A12" s="64">
        <v>9</v>
      </c>
      <c r="B12" s="64" t="s">
        <v>238</v>
      </c>
      <c r="C12" s="64">
        <v>85</v>
      </c>
      <c r="D12" s="64">
        <v>8</v>
      </c>
      <c r="E12" s="64">
        <v>90</v>
      </c>
      <c r="F12" s="64">
        <v>92</v>
      </c>
      <c r="G12" s="64">
        <v>85</v>
      </c>
      <c r="H12" s="64">
        <v>88</v>
      </c>
      <c r="I12" s="64">
        <v>90</v>
      </c>
      <c r="J12" s="64">
        <v>92</v>
      </c>
      <c r="K12" s="64">
        <f t="shared" si="0"/>
        <v>630</v>
      </c>
      <c r="L12">
        <f t="shared" si="1"/>
        <v>78.75</v>
      </c>
      <c r="M12">
        <f t="shared" si="2"/>
        <v>8.6624999999999996</v>
      </c>
      <c r="N12">
        <f t="shared" si="3"/>
        <v>283.5</v>
      </c>
    </row>
    <row r="13" spans="1:14" ht="15.75" thickBot="1" x14ac:dyDescent="0.3">
      <c r="A13" s="65">
        <v>10</v>
      </c>
      <c r="B13" s="65" t="s">
        <v>239</v>
      </c>
      <c r="C13" s="65">
        <v>92</v>
      </c>
      <c r="D13" s="65">
        <v>95</v>
      </c>
      <c r="E13" s="65">
        <v>98</v>
      </c>
      <c r="F13" s="65">
        <v>92</v>
      </c>
      <c r="G13" s="65">
        <v>92</v>
      </c>
      <c r="H13" s="65">
        <v>95</v>
      </c>
      <c r="I13" s="65">
        <v>98</v>
      </c>
      <c r="J13" s="65">
        <v>92</v>
      </c>
      <c r="K13" s="64">
        <f t="shared" si="0"/>
        <v>754</v>
      </c>
      <c r="L13">
        <f t="shared" si="1"/>
        <v>94.25</v>
      </c>
      <c r="M13">
        <f t="shared" si="2"/>
        <v>10.3675</v>
      </c>
      <c r="N13">
        <f t="shared" si="3"/>
        <v>339.3</v>
      </c>
    </row>
    <row r="14" spans="1:14" ht="15.75" thickBot="1" x14ac:dyDescent="0.3">
      <c r="A14" s="64">
        <v>11</v>
      </c>
      <c r="B14" s="64" t="s">
        <v>240</v>
      </c>
      <c r="C14" s="64">
        <v>5</v>
      </c>
      <c r="D14" s="64">
        <v>10</v>
      </c>
      <c r="E14" s="64">
        <v>8</v>
      </c>
      <c r="F14" s="64">
        <v>6</v>
      </c>
      <c r="G14" s="64">
        <v>7</v>
      </c>
      <c r="H14" s="64">
        <v>5</v>
      </c>
      <c r="I14" s="64">
        <v>10</v>
      </c>
      <c r="J14" s="64">
        <v>8</v>
      </c>
      <c r="K14" s="64">
        <f t="shared" si="0"/>
        <v>59</v>
      </c>
      <c r="L14">
        <f t="shared" si="1"/>
        <v>7.375</v>
      </c>
      <c r="M14">
        <f t="shared" si="2"/>
        <v>0.81125000000000003</v>
      </c>
      <c r="N14">
        <f t="shared" si="3"/>
        <v>26.549999999999997</v>
      </c>
    </row>
    <row r="33" spans="1:8" s="70" customFormat="1" ht="25.5" customHeight="1" x14ac:dyDescent="0.25">
      <c r="A33" s="78" t="s">
        <v>306</v>
      </c>
      <c r="B33" s="71"/>
      <c r="C33" s="71"/>
      <c r="D33" s="71"/>
      <c r="E33" s="71"/>
      <c r="F33" s="71"/>
      <c r="G33" s="71"/>
      <c r="H33" s="71"/>
    </row>
    <row r="36" spans="1:8" x14ac:dyDescent="0.25">
      <c r="B36" s="72" t="s">
        <v>298</v>
      </c>
      <c r="C36" s="72" t="s">
        <v>299</v>
      </c>
      <c r="D36" t="s">
        <v>302</v>
      </c>
      <c r="E36" t="s">
        <v>300</v>
      </c>
      <c r="F36" t="s">
        <v>301</v>
      </c>
    </row>
    <row r="37" spans="1:8" ht="30" x14ac:dyDescent="0.25">
      <c r="C37" s="73" t="s">
        <v>291</v>
      </c>
      <c r="D37" t="s">
        <v>292</v>
      </c>
    </row>
    <row r="39" spans="1:8" x14ac:dyDescent="0.25">
      <c r="C39" t="s">
        <v>293</v>
      </c>
      <c r="D39">
        <v>16</v>
      </c>
    </row>
    <row r="40" spans="1:8" x14ac:dyDescent="0.25">
      <c r="C40" t="s">
        <v>294</v>
      </c>
      <c r="D40">
        <v>5</v>
      </c>
    </row>
    <row r="41" spans="1:8" x14ac:dyDescent="0.25">
      <c r="C41" t="s">
        <v>295</v>
      </c>
      <c r="D41">
        <v>12</v>
      </c>
    </row>
    <row r="42" spans="1:8" x14ac:dyDescent="0.25">
      <c r="C42" t="s">
        <v>297</v>
      </c>
      <c r="D42">
        <v>3</v>
      </c>
    </row>
    <row r="43" spans="1:8" x14ac:dyDescent="0.25">
      <c r="C43" t="s">
        <v>296</v>
      </c>
      <c r="D43">
        <v>6</v>
      </c>
    </row>
    <row r="51" spans="1:9" x14ac:dyDescent="0.25">
      <c r="B51" s="78" t="s">
        <v>306</v>
      </c>
      <c r="C51" s="71"/>
      <c r="D51" s="71"/>
      <c r="E51" s="71"/>
      <c r="F51" s="71"/>
      <c r="G51" s="71"/>
      <c r="H51" s="71"/>
      <c r="I51" s="71"/>
    </row>
    <row r="53" spans="1:9" x14ac:dyDescent="0.25">
      <c r="A53" t="s">
        <v>307</v>
      </c>
    </row>
  </sheetData>
  <mergeCells count="3">
    <mergeCell ref="F1:H1"/>
    <mergeCell ref="A33:H33"/>
    <mergeCell ref="B51:I51"/>
  </mergeCells>
  <conditionalFormatting sqref="B3">
    <cfRule type="cellIs" dxfId="6" priority="12" operator="lessThan">
      <formula>0.7</formula>
    </cfRule>
  </conditionalFormatting>
  <conditionalFormatting sqref="L4:L14">
    <cfRule type="cellIs" dxfId="5" priority="9" operator="lessThan">
      <formula>70</formula>
    </cfRule>
    <cfRule type="cellIs" dxfId="4" priority="10" operator="lessThan">
      <formula>0.7</formula>
    </cfRule>
  </conditionalFormatting>
  <conditionalFormatting sqref="B4:B14">
    <cfRule type="cellIs" dxfId="3" priority="3" operator="lessThan">
      <formula>70</formula>
    </cfRule>
  </conditionalFormatting>
  <conditionalFormatting sqref="N4:N14">
    <cfRule type="cellIs" dxfId="2" priority="1" operator="lessThan">
      <formula>250</formula>
    </cfRule>
    <cfRule type="cellIs" dxfId="1" priority="2" operator="lessThan">
      <formula>250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DAY1</vt:lpstr>
      <vt:lpstr>DAY1.1</vt:lpstr>
      <vt:lpstr>ASS.1</vt:lpstr>
      <vt:lpstr>DAY2</vt:lpstr>
      <vt:lpstr>DAY2.1</vt:lpstr>
      <vt:lpstr>DAY3</vt:lpstr>
      <vt:lpstr>ASS.2</vt:lpstr>
      <vt:lpstr>ASS.3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2024-03-04T04:39:45Z</dcterms:created>
  <dcterms:modified xsi:type="dcterms:W3CDTF">2024-03-06T09:50:46Z</dcterms:modified>
</cp:coreProperties>
</file>