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automatenda\upload\"/>
    </mc:Choice>
  </mc:AlternateContent>
  <xr:revisionPtr revIDLastSave="0" documentId="13_ncr:1_{461FCD0C-D250-4177-8690-65CE02A62791}" xr6:coauthVersionLast="47" xr6:coauthVersionMax="47" xr10:uidLastSave="{00000000-0000-0000-0000-000000000000}"/>
  <bookViews>
    <workbookView xWindow="-110" yWindow="-110" windowWidth="19420" windowHeight="10420" tabRatio="872" firstSheet="4" activeTab="14" xr2:uid="{00000000-000D-0000-FFFF-FFFF00000000}"/>
  </bookViews>
  <sheets>
    <sheet name="EBR Hyd" sheetId="11" r:id="rId1"/>
    <sheet name="EBR Kmm" sheetId="14" r:id="rId2"/>
    <sheet name="Support" sheetId="16" r:id="rId3"/>
    <sheet name="Pre Enquiry" sheetId="1" r:id="rId4"/>
    <sheet name="Enquiry" sheetId="2" r:id="rId5"/>
    <sheet name="Booking" sheetId="3" r:id="rId6"/>
    <sheet name="Live Enquiry" sheetId="4" r:id="rId7"/>
    <sheet name="Lost Enquiry" sheetId="5" r:id="rId8"/>
    <sheet name="Live Booking" sheetId="6" r:id="rId9"/>
    <sheet name="Lost Booking" sheetId="7" r:id="rId10"/>
    <sheet name="Invoice" sheetId="8" r:id="rId11"/>
    <sheet name="Delivery" sheetId="9" r:id="rId12"/>
    <sheet name="Home Visit" sheetId="17" r:id="rId13"/>
    <sheet name="Test Drive" sheetId="18" r:id="rId14"/>
    <sheet name="Evaluation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6" i="16" l="1"/>
  <c r="N36" i="16" s="1"/>
  <c r="K36" i="16"/>
  <c r="L36" i="16" s="1"/>
  <c r="I36" i="16"/>
  <c r="J36" i="16" s="1"/>
  <c r="G36" i="16"/>
  <c r="H36" i="16" s="1"/>
  <c r="E36" i="16"/>
  <c r="F36" i="16" s="1"/>
  <c r="D36" i="16"/>
  <c r="M35" i="16"/>
  <c r="N35" i="16" s="1"/>
  <c r="K35" i="16"/>
  <c r="L35" i="16" s="1"/>
  <c r="I35" i="16"/>
  <c r="J35" i="16" s="1"/>
  <c r="G35" i="16"/>
  <c r="H35" i="16" s="1"/>
  <c r="E35" i="16"/>
  <c r="F35" i="16" s="1"/>
  <c r="D35" i="16"/>
  <c r="M34" i="16"/>
  <c r="N34" i="16" s="1"/>
  <c r="K34" i="16"/>
  <c r="L34" i="16" s="1"/>
  <c r="I34" i="16"/>
  <c r="J34" i="16" s="1"/>
  <c r="G34" i="16"/>
  <c r="H34" i="16" s="1"/>
  <c r="E34" i="16"/>
  <c r="D34" i="16"/>
  <c r="M33" i="16"/>
  <c r="K33" i="16"/>
  <c r="K37" i="16" s="1"/>
  <c r="I33" i="16"/>
  <c r="G33" i="16"/>
  <c r="G37" i="16" s="1"/>
  <c r="E33" i="16"/>
  <c r="E37" i="16" s="1"/>
  <c r="D33" i="16"/>
  <c r="B30" i="16"/>
  <c r="M26" i="16"/>
  <c r="N26" i="16" s="1"/>
  <c r="K26" i="16"/>
  <c r="L26" i="16" s="1"/>
  <c r="I26" i="16"/>
  <c r="J26" i="16" s="1"/>
  <c r="G26" i="16"/>
  <c r="H26" i="16" s="1"/>
  <c r="E26" i="16"/>
  <c r="D26" i="16"/>
  <c r="M25" i="16"/>
  <c r="N25" i="16" s="1"/>
  <c r="K25" i="16"/>
  <c r="L25" i="16" s="1"/>
  <c r="J25" i="16"/>
  <c r="I25" i="16"/>
  <c r="G25" i="16"/>
  <c r="H25" i="16" s="1"/>
  <c r="E25" i="16"/>
  <c r="D25" i="16"/>
  <c r="M24" i="16"/>
  <c r="N24" i="16" s="1"/>
  <c r="K24" i="16"/>
  <c r="L24" i="16" s="1"/>
  <c r="I24" i="16"/>
  <c r="J24" i="16" s="1"/>
  <c r="G24" i="16"/>
  <c r="H24" i="16" s="1"/>
  <c r="E24" i="16"/>
  <c r="F24" i="16" s="1"/>
  <c r="D24" i="16"/>
  <c r="M23" i="16"/>
  <c r="N23" i="16" s="1"/>
  <c r="K23" i="16"/>
  <c r="L23" i="16" s="1"/>
  <c r="I23" i="16"/>
  <c r="J23" i="16" s="1"/>
  <c r="G23" i="16"/>
  <c r="E23" i="16"/>
  <c r="F23" i="16" s="1"/>
  <c r="D23" i="16"/>
  <c r="M22" i="16"/>
  <c r="K22" i="16"/>
  <c r="L22" i="16" s="1"/>
  <c r="I22" i="16"/>
  <c r="J22" i="16" s="1"/>
  <c r="G22" i="16"/>
  <c r="H22" i="16" s="1"/>
  <c r="E22" i="16"/>
  <c r="E27" i="16" s="1"/>
  <c r="D22" i="16"/>
  <c r="B19" i="16"/>
  <c r="T18" i="16"/>
  <c r="S18" i="16"/>
  <c r="T17" i="16"/>
  <c r="U17" i="16" s="1"/>
  <c r="S17" i="16"/>
  <c r="T16" i="16"/>
  <c r="U16" i="16" s="1"/>
  <c r="S16" i="16"/>
  <c r="T15" i="16"/>
  <c r="U15" i="16" s="1"/>
  <c r="S15" i="16"/>
  <c r="T14" i="16"/>
  <c r="S14" i="16"/>
  <c r="T13" i="16"/>
  <c r="U13" i="16" s="1"/>
  <c r="S13" i="16"/>
  <c r="M13" i="16"/>
  <c r="K13" i="16"/>
  <c r="I13" i="16"/>
  <c r="J13" i="16" s="1"/>
  <c r="G13" i="16"/>
  <c r="H13" i="16" s="1"/>
  <c r="E13" i="16"/>
  <c r="F13" i="16" s="1"/>
  <c r="D13" i="16"/>
  <c r="T12" i="16"/>
  <c r="U12" i="16" s="1"/>
  <c r="S12" i="16"/>
  <c r="M12" i="16"/>
  <c r="K12" i="16"/>
  <c r="I12" i="16"/>
  <c r="J12" i="16" s="1"/>
  <c r="G12" i="16"/>
  <c r="H12" i="16" s="1"/>
  <c r="E12" i="16"/>
  <c r="F12" i="16" s="1"/>
  <c r="D12" i="16"/>
  <c r="U11" i="16"/>
  <c r="T11" i="16"/>
  <c r="S11" i="16"/>
  <c r="M11" i="16"/>
  <c r="K11" i="16"/>
  <c r="I11" i="16"/>
  <c r="G11" i="16"/>
  <c r="E11" i="16"/>
  <c r="D11" i="16"/>
  <c r="T10" i="16"/>
  <c r="S10" i="16"/>
  <c r="U10" i="16" s="1"/>
  <c r="M10" i="16"/>
  <c r="K10" i="16"/>
  <c r="I10" i="16"/>
  <c r="G10" i="16"/>
  <c r="E10" i="16"/>
  <c r="D10" i="16"/>
  <c r="T9" i="16"/>
  <c r="S9" i="16"/>
  <c r="U9" i="16" s="1"/>
  <c r="M9" i="16"/>
  <c r="K9" i="16"/>
  <c r="I9" i="16"/>
  <c r="G9" i="16"/>
  <c r="E9" i="16"/>
  <c r="D9" i="16"/>
  <c r="T8" i="16"/>
  <c r="S8" i="16"/>
  <c r="U8" i="16" s="1"/>
  <c r="M8" i="16"/>
  <c r="K8" i="16"/>
  <c r="I8" i="16"/>
  <c r="G8" i="16"/>
  <c r="H8" i="16" s="1"/>
  <c r="E8" i="16"/>
  <c r="D8" i="16"/>
  <c r="T7" i="16"/>
  <c r="U7" i="16" s="1"/>
  <c r="S7" i="16"/>
  <c r="M7" i="16"/>
  <c r="N7" i="16" s="1"/>
  <c r="K7" i="16"/>
  <c r="L7" i="16" s="1"/>
  <c r="I7" i="16"/>
  <c r="J7" i="16" s="1"/>
  <c r="G7" i="16"/>
  <c r="H7" i="16" s="1"/>
  <c r="E7" i="16"/>
  <c r="F7" i="16" s="1"/>
  <c r="D7" i="16"/>
  <c r="T6" i="16"/>
  <c r="S6" i="16"/>
  <c r="U6" i="16" s="1"/>
  <c r="M6" i="16"/>
  <c r="N6" i="16" s="1"/>
  <c r="K6" i="16"/>
  <c r="L6" i="16" s="1"/>
  <c r="I6" i="16"/>
  <c r="J6" i="16" s="1"/>
  <c r="G6" i="16"/>
  <c r="H6" i="16" s="1"/>
  <c r="E6" i="16"/>
  <c r="F6" i="16" s="1"/>
  <c r="D6" i="16"/>
  <c r="T5" i="16"/>
  <c r="S5" i="16"/>
  <c r="U5" i="16" s="1"/>
  <c r="M5" i="16"/>
  <c r="N5" i="16" s="1"/>
  <c r="K5" i="16"/>
  <c r="K14" i="16" s="1"/>
  <c r="I5" i="16"/>
  <c r="I14" i="16" s="1"/>
  <c r="G5" i="16"/>
  <c r="H5" i="16" s="1"/>
  <c r="E5" i="16"/>
  <c r="F5" i="16" s="1"/>
  <c r="D5" i="16"/>
  <c r="B2" i="16"/>
  <c r="M52" i="14"/>
  <c r="M53" i="14" s="1"/>
  <c r="M54" i="14" s="1"/>
  <c r="L52" i="14"/>
  <c r="L53" i="14" s="1"/>
  <c r="L54" i="14" s="1"/>
  <c r="H52" i="14"/>
  <c r="H53" i="14" s="1"/>
  <c r="G52" i="14"/>
  <c r="G53" i="14" s="1"/>
  <c r="F52" i="14"/>
  <c r="K52" i="14" s="1"/>
  <c r="M49" i="14"/>
  <c r="L49" i="14"/>
  <c r="H49" i="14"/>
  <c r="G49" i="14"/>
  <c r="F49" i="14"/>
  <c r="K49" i="14" s="1"/>
  <c r="M48" i="14"/>
  <c r="M50" i="14" s="1"/>
  <c r="M51" i="14" s="1"/>
  <c r="L48" i="14"/>
  <c r="L50" i="14" s="1"/>
  <c r="L51" i="14" s="1"/>
  <c r="H48" i="14"/>
  <c r="H50" i="14" s="1"/>
  <c r="G48" i="14"/>
  <c r="F48" i="14"/>
  <c r="M45" i="14"/>
  <c r="L45" i="14"/>
  <c r="H45" i="14"/>
  <c r="G45" i="14"/>
  <c r="F45" i="14"/>
  <c r="M44" i="14"/>
  <c r="L44" i="14"/>
  <c r="H44" i="14"/>
  <c r="H46" i="14" s="1"/>
  <c r="G44" i="14"/>
  <c r="F44" i="14"/>
  <c r="K44" i="14" s="1"/>
  <c r="M43" i="14"/>
  <c r="M46" i="14" s="1"/>
  <c r="M47" i="14" s="1"/>
  <c r="L43" i="14"/>
  <c r="L46" i="14" s="1"/>
  <c r="L47" i="14" s="1"/>
  <c r="H43" i="14"/>
  <c r="G43" i="14"/>
  <c r="F43" i="14"/>
  <c r="K43" i="14" s="1"/>
  <c r="M40" i="14"/>
  <c r="L40" i="14"/>
  <c r="H40" i="14"/>
  <c r="G40" i="14"/>
  <c r="F40" i="14"/>
  <c r="M39" i="14"/>
  <c r="M41" i="14" s="1"/>
  <c r="M42" i="14" s="1"/>
  <c r="L39" i="14"/>
  <c r="L41" i="14" s="1"/>
  <c r="L42" i="14" s="1"/>
  <c r="H39" i="14"/>
  <c r="H41" i="14" s="1"/>
  <c r="H42" i="14" s="1"/>
  <c r="G39" i="14"/>
  <c r="F39" i="14"/>
  <c r="K39" i="14" s="1"/>
  <c r="M38" i="14"/>
  <c r="L38" i="14"/>
  <c r="H38" i="14"/>
  <c r="G38" i="14"/>
  <c r="F38" i="14"/>
  <c r="K38" i="14" s="1"/>
  <c r="M35" i="14"/>
  <c r="L35" i="14"/>
  <c r="H35" i="14"/>
  <c r="G35" i="14"/>
  <c r="F35" i="14"/>
  <c r="M34" i="14"/>
  <c r="M36" i="14" s="1"/>
  <c r="M37" i="14" s="1"/>
  <c r="L34" i="14"/>
  <c r="H34" i="14"/>
  <c r="G34" i="14"/>
  <c r="F34" i="14"/>
  <c r="K34" i="14" s="1"/>
  <c r="Y33" i="14"/>
  <c r="X33" i="14"/>
  <c r="T33" i="14"/>
  <c r="S33" i="14"/>
  <c r="R33" i="14"/>
  <c r="M33" i="14"/>
  <c r="L33" i="14"/>
  <c r="H33" i="14"/>
  <c r="G33" i="14"/>
  <c r="F33" i="14"/>
  <c r="Y32" i="14"/>
  <c r="X32" i="14"/>
  <c r="X34" i="14" s="1"/>
  <c r="T32" i="14"/>
  <c r="S32" i="14"/>
  <c r="R32" i="14"/>
  <c r="M32" i="14"/>
  <c r="L32" i="14"/>
  <c r="L36" i="14" s="1"/>
  <c r="L37" i="14" s="1"/>
  <c r="H32" i="14"/>
  <c r="G32" i="14"/>
  <c r="F32" i="14"/>
  <c r="M30" i="14"/>
  <c r="M31" i="14" s="1"/>
  <c r="M29" i="14"/>
  <c r="L29" i="14"/>
  <c r="L30" i="14" s="1"/>
  <c r="L31" i="14" s="1"/>
  <c r="H29" i="14"/>
  <c r="H30" i="14" s="1"/>
  <c r="G29" i="14"/>
  <c r="F29" i="14"/>
  <c r="F30" i="14" s="1"/>
  <c r="F31" i="14" s="1"/>
  <c r="M26" i="14"/>
  <c r="L26" i="14"/>
  <c r="H26" i="14"/>
  <c r="G26" i="14"/>
  <c r="F26" i="14"/>
  <c r="Y25" i="14"/>
  <c r="X25" i="14"/>
  <c r="T25" i="14"/>
  <c r="S25" i="14"/>
  <c r="R25" i="14"/>
  <c r="M25" i="14"/>
  <c r="L25" i="14"/>
  <c r="H25" i="14"/>
  <c r="G25" i="14"/>
  <c r="F25" i="14"/>
  <c r="Y24" i="14"/>
  <c r="X24" i="14"/>
  <c r="T24" i="14"/>
  <c r="S24" i="14"/>
  <c r="R24" i="14"/>
  <c r="M24" i="14"/>
  <c r="M27" i="14" s="1"/>
  <c r="M28" i="14" s="1"/>
  <c r="L24" i="14"/>
  <c r="L27" i="14" s="1"/>
  <c r="L28" i="14" s="1"/>
  <c r="H24" i="14"/>
  <c r="G24" i="14"/>
  <c r="F24" i="14"/>
  <c r="Y23" i="14"/>
  <c r="X23" i="14"/>
  <c r="T23" i="14"/>
  <c r="S23" i="14"/>
  <c r="R23" i="14"/>
  <c r="Y22" i="14"/>
  <c r="Y26" i="14" s="1"/>
  <c r="X22" i="14"/>
  <c r="X26" i="14" s="1"/>
  <c r="T22" i="14"/>
  <c r="S22" i="14"/>
  <c r="R22" i="14"/>
  <c r="M22" i="14"/>
  <c r="M23" i="14" s="1"/>
  <c r="L22" i="14"/>
  <c r="L23" i="14" s="1"/>
  <c r="M21" i="14"/>
  <c r="L21" i="14"/>
  <c r="H21" i="14"/>
  <c r="G21" i="14"/>
  <c r="F21" i="14"/>
  <c r="M20" i="14"/>
  <c r="L20" i="14"/>
  <c r="H20" i="14"/>
  <c r="G20" i="14"/>
  <c r="F20" i="14"/>
  <c r="M19" i="14"/>
  <c r="L19" i="14"/>
  <c r="H19" i="14"/>
  <c r="G19" i="14"/>
  <c r="F19" i="14"/>
  <c r="M18" i="14"/>
  <c r="L18" i="14"/>
  <c r="H18" i="14"/>
  <c r="G18" i="14"/>
  <c r="F18" i="14"/>
  <c r="M15" i="14"/>
  <c r="L15" i="14"/>
  <c r="H15" i="14"/>
  <c r="G15" i="14"/>
  <c r="F15" i="14"/>
  <c r="K15" i="14" s="1"/>
  <c r="Y14" i="14"/>
  <c r="X14" i="14"/>
  <c r="T14" i="14"/>
  <c r="W14" i="14" s="1"/>
  <c r="S14" i="14"/>
  <c r="R14" i="14"/>
  <c r="M14" i="14"/>
  <c r="L14" i="14"/>
  <c r="H14" i="14"/>
  <c r="G14" i="14"/>
  <c r="F14" i="14"/>
  <c r="K14" i="14" s="1"/>
  <c r="Y13" i="14"/>
  <c r="X13" i="14"/>
  <c r="T13" i="14"/>
  <c r="S13" i="14"/>
  <c r="R13" i="14"/>
  <c r="M13" i="14"/>
  <c r="L13" i="14"/>
  <c r="L16" i="14" s="1"/>
  <c r="H13" i="14"/>
  <c r="G13" i="14"/>
  <c r="F13" i="14"/>
  <c r="Y12" i="14"/>
  <c r="X12" i="14"/>
  <c r="T12" i="14"/>
  <c r="S12" i="14"/>
  <c r="R12" i="14"/>
  <c r="M12" i="14"/>
  <c r="L12" i="14"/>
  <c r="H12" i="14"/>
  <c r="G12" i="14"/>
  <c r="F12" i="14"/>
  <c r="Y11" i="14"/>
  <c r="X11" i="14"/>
  <c r="T11" i="14"/>
  <c r="S11" i="14"/>
  <c r="R11" i="14"/>
  <c r="W11" i="14" s="1"/>
  <c r="M11" i="14"/>
  <c r="M16" i="14" s="1"/>
  <c r="M17" i="14" s="1"/>
  <c r="L11" i="14"/>
  <c r="H11" i="14"/>
  <c r="G11" i="14"/>
  <c r="F11" i="14"/>
  <c r="K11" i="14" s="1"/>
  <c r="Y10" i="14"/>
  <c r="X10" i="14"/>
  <c r="T10" i="14"/>
  <c r="S10" i="14"/>
  <c r="R10" i="14"/>
  <c r="Y9" i="14"/>
  <c r="X9" i="14"/>
  <c r="T9" i="14"/>
  <c r="S9" i="14"/>
  <c r="R9" i="14"/>
  <c r="M9" i="14"/>
  <c r="L9" i="14"/>
  <c r="H9" i="14"/>
  <c r="G9" i="14"/>
  <c r="F9" i="14"/>
  <c r="Y8" i="14"/>
  <c r="X8" i="14"/>
  <c r="X15" i="14" s="1"/>
  <c r="T8" i="14"/>
  <c r="S8" i="14"/>
  <c r="R8" i="14"/>
  <c r="M8" i="14"/>
  <c r="L8" i="14"/>
  <c r="H8" i="14"/>
  <c r="G8" i="14"/>
  <c r="F8" i="14"/>
  <c r="Y7" i="14"/>
  <c r="Y15" i="14" s="1"/>
  <c r="X7" i="14"/>
  <c r="T7" i="14"/>
  <c r="S7" i="14"/>
  <c r="R7" i="14"/>
  <c r="M7" i="14"/>
  <c r="M10" i="14" s="1"/>
  <c r="L7" i="14"/>
  <c r="H7" i="14"/>
  <c r="G7" i="14"/>
  <c r="F7" i="14"/>
  <c r="Y6" i="14"/>
  <c r="X6" i="14"/>
  <c r="T6" i="14"/>
  <c r="S6" i="14"/>
  <c r="R6" i="14"/>
  <c r="M6" i="14"/>
  <c r="L6" i="14"/>
  <c r="L10" i="14" s="1"/>
  <c r="H6" i="14"/>
  <c r="G6" i="14"/>
  <c r="F6" i="14"/>
  <c r="C3" i="14"/>
  <c r="L48" i="11"/>
  <c r="M47" i="11"/>
  <c r="L47" i="11"/>
  <c r="H47" i="11"/>
  <c r="K47" i="11" s="1"/>
  <c r="G47" i="11"/>
  <c r="F47" i="11"/>
  <c r="M46" i="11"/>
  <c r="L46" i="11"/>
  <c r="H46" i="11"/>
  <c r="G46" i="11"/>
  <c r="F46" i="11"/>
  <c r="M45" i="11"/>
  <c r="M48" i="11" s="1"/>
  <c r="L45" i="11"/>
  <c r="H45" i="11"/>
  <c r="G45" i="11"/>
  <c r="F45" i="11"/>
  <c r="M43" i="11"/>
  <c r="L43" i="11"/>
  <c r="H43" i="11"/>
  <c r="G43" i="11"/>
  <c r="F43" i="11"/>
  <c r="I43" i="11" s="1"/>
  <c r="M42" i="11"/>
  <c r="M44" i="11" s="1"/>
  <c r="L42" i="11"/>
  <c r="H42" i="11"/>
  <c r="G42" i="11"/>
  <c r="F42" i="11"/>
  <c r="M41" i="11"/>
  <c r="L41" i="11"/>
  <c r="L44" i="11" s="1"/>
  <c r="H41" i="11"/>
  <c r="G41" i="11"/>
  <c r="F41" i="11"/>
  <c r="M39" i="11"/>
  <c r="L39" i="11"/>
  <c r="H39" i="11"/>
  <c r="G39" i="11"/>
  <c r="F39" i="11"/>
  <c r="M38" i="11"/>
  <c r="M40" i="11" s="1"/>
  <c r="L38" i="11"/>
  <c r="H38" i="11"/>
  <c r="G38" i="11"/>
  <c r="F38" i="11"/>
  <c r="M37" i="11"/>
  <c r="L37" i="11"/>
  <c r="L40" i="11" s="1"/>
  <c r="H37" i="11"/>
  <c r="H40" i="11" s="1"/>
  <c r="G37" i="11"/>
  <c r="F37" i="11"/>
  <c r="I37" i="11" s="1"/>
  <c r="M35" i="11"/>
  <c r="L35" i="11"/>
  <c r="H35" i="11"/>
  <c r="G35" i="11"/>
  <c r="M34" i="11"/>
  <c r="L34" i="11"/>
  <c r="H34" i="11"/>
  <c r="K34" i="11" s="1"/>
  <c r="G34" i="11"/>
  <c r="F34" i="11"/>
  <c r="F35" i="11" s="1"/>
  <c r="M32" i="11"/>
  <c r="L32" i="11"/>
  <c r="H32" i="11"/>
  <c r="G32" i="11"/>
  <c r="J32" i="11" s="1"/>
  <c r="F32" i="11"/>
  <c r="M31" i="11"/>
  <c r="L31" i="11"/>
  <c r="L33" i="11" s="1"/>
  <c r="L36" i="11" s="1"/>
  <c r="H31" i="11"/>
  <c r="H33" i="11" s="1"/>
  <c r="G31" i="11"/>
  <c r="J31" i="11" s="1"/>
  <c r="F31" i="11"/>
  <c r="K31" i="11" s="1"/>
  <c r="M30" i="11"/>
  <c r="M33" i="11" s="1"/>
  <c r="L30" i="11"/>
  <c r="H30" i="11"/>
  <c r="G30" i="11"/>
  <c r="J30" i="11" s="1"/>
  <c r="F30" i="11"/>
  <c r="K30" i="11" s="1"/>
  <c r="M28" i="11"/>
  <c r="M29" i="11" s="1"/>
  <c r="L28" i="11"/>
  <c r="H28" i="11"/>
  <c r="G28" i="11"/>
  <c r="F28" i="11"/>
  <c r="X27" i="11"/>
  <c r="W27" i="11"/>
  <c r="S27" i="11"/>
  <c r="R27" i="11"/>
  <c r="Q27" i="11"/>
  <c r="M27" i="11"/>
  <c r="L27" i="11"/>
  <c r="H27" i="11"/>
  <c r="G27" i="11"/>
  <c r="F27" i="11"/>
  <c r="X26" i="11"/>
  <c r="W26" i="11"/>
  <c r="S26" i="11"/>
  <c r="R26" i="11"/>
  <c r="Q26" i="11"/>
  <c r="M26" i="11"/>
  <c r="L26" i="11"/>
  <c r="L29" i="11" s="1"/>
  <c r="H26" i="11"/>
  <c r="K26" i="11" s="1"/>
  <c r="G26" i="11"/>
  <c r="F26" i="11"/>
  <c r="M24" i="11"/>
  <c r="L24" i="11"/>
  <c r="I24" i="11"/>
  <c r="H24" i="11"/>
  <c r="G24" i="11"/>
  <c r="F24" i="11"/>
  <c r="M23" i="11"/>
  <c r="L23" i="11"/>
  <c r="L25" i="11" s="1"/>
  <c r="H23" i="11"/>
  <c r="G23" i="11"/>
  <c r="F23" i="11"/>
  <c r="M22" i="11"/>
  <c r="L22" i="11"/>
  <c r="H22" i="11"/>
  <c r="G22" i="11"/>
  <c r="F22" i="11"/>
  <c r="M21" i="11"/>
  <c r="M25" i="11" s="1"/>
  <c r="L21" i="11"/>
  <c r="H21" i="11"/>
  <c r="G21" i="11"/>
  <c r="F21" i="11"/>
  <c r="X19" i="11"/>
  <c r="W19" i="11"/>
  <c r="S19" i="11"/>
  <c r="R19" i="11"/>
  <c r="Q19" i="11"/>
  <c r="M19" i="11"/>
  <c r="L19" i="11"/>
  <c r="H19" i="11"/>
  <c r="G19" i="11"/>
  <c r="F19" i="11"/>
  <c r="X18" i="11"/>
  <c r="W18" i="11"/>
  <c r="S18" i="11"/>
  <c r="R18" i="11"/>
  <c r="Q18" i="11"/>
  <c r="X17" i="11"/>
  <c r="W17" i="11"/>
  <c r="S17" i="11"/>
  <c r="R17" i="11"/>
  <c r="Q17" i="11"/>
  <c r="M17" i="11"/>
  <c r="L17" i="11"/>
  <c r="H17" i="11"/>
  <c r="G17" i="11"/>
  <c r="J17" i="11" s="1"/>
  <c r="F17" i="11"/>
  <c r="K17" i="11" s="1"/>
  <c r="X16" i="11"/>
  <c r="X20" i="11" s="1"/>
  <c r="W16" i="11"/>
  <c r="W20" i="11" s="1"/>
  <c r="S16" i="11"/>
  <c r="R16" i="11"/>
  <c r="R20" i="11" s="1"/>
  <c r="Q16" i="11"/>
  <c r="M16" i="11"/>
  <c r="L16" i="11"/>
  <c r="H16" i="11"/>
  <c r="G16" i="11"/>
  <c r="J16" i="11" s="1"/>
  <c r="F16" i="11"/>
  <c r="K16" i="11" s="1"/>
  <c r="M15" i="11"/>
  <c r="L15" i="11"/>
  <c r="H15" i="11"/>
  <c r="G15" i="11"/>
  <c r="F15" i="11"/>
  <c r="M14" i="11"/>
  <c r="M18" i="11" s="1"/>
  <c r="M20" i="11" s="1"/>
  <c r="L14" i="11"/>
  <c r="L18" i="11" s="1"/>
  <c r="L20" i="11" s="1"/>
  <c r="H14" i="11"/>
  <c r="H18" i="11" s="1"/>
  <c r="G14" i="11"/>
  <c r="F14" i="11"/>
  <c r="F18" i="11" s="1"/>
  <c r="M12" i="11"/>
  <c r="L12" i="11"/>
  <c r="H12" i="11"/>
  <c r="G12" i="11"/>
  <c r="F12" i="11"/>
  <c r="W11" i="11"/>
  <c r="M11" i="11"/>
  <c r="L11" i="11"/>
  <c r="H11" i="11"/>
  <c r="G11" i="11"/>
  <c r="F11" i="11"/>
  <c r="X10" i="11"/>
  <c r="W10" i="11"/>
  <c r="S10" i="11"/>
  <c r="R10" i="11"/>
  <c r="U10" i="11" s="1"/>
  <c r="Q10" i="11"/>
  <c r="M10" i="11"/>
  <c r="L10" i="11"/>
  <c r="H10" i="11"/>
  <c r="G10" i="11"/>
  <c r="F10" i="11"/>
  <c r="X9" i="11"/>
  <c r="W9" i="11"/>
  <c r="S9" i="11"/>
  <c r="V9" i="11" s="1"/>
  <c r="R9" i="11"/>
  <c r="Q9" i="11"/>
  <c r="M9" i="11"/>
  <c r="M13" i="11" s="1"/>
  <c r="L9" i="11"/>
  <c r="H9" i="11"/>
  <c r="G9" i="11"/>
  <c r="F9" i="11"/>
  <c r="X8" i="11"/>
  <c r="W8" i="11"/>
  <c r="S8" i="11"/>
  <c r="R8" i="11"/>
  <c r="U8" i="11" s="1"/>
  <c r="Q8" i="11"/>
  <c r="M8" i="11"/>
  <c r="L8" i="11"/>
  <c r="H8" i="11"/>
  <c r="G8" i="11"/>
  <c r="F8" i="11"/>
  <c r="X7" i="11"/>
  <c r="W7" i="11"/>
  <c r="S7" i="11"/>
  <c r="R7" i="11"/>
  <c r="U7" i="11" s="1"/>
  <c r="Q7" i="11"/>
  <c r="Q11" i="11" s="1"/>
  <c r="M7" i="11"/>
  <c r="L7" i="11"/>
  <c r="H7" i="11"/>
  <c r="G7" i="11"/>
  <c r="F7" i="11"/>
  <c r="X6" i="11"/>
  <c r="W6" i="11"/>
  <c r="S6" i="11"/>
  <c r="V6" i="11" s="1"/>
  <c r="R6" i="11"/>
  <c r="Q6" i="11"/>
  <c r="M6" i="11"/>
  <c r="L6" i="11"/>
  <c r="L13" i="11" s="1"/>
  <c r="H6" i="11"/>
  <c r="G6" i="11"/>
  <c r="F6" i="11"/>
  <c r="C3" i="11"/>
  <c r="H9" i="16" l="1"/>
  <c r="H10" i="16"/>
  <c r="H11" i="16"/>
  <c r="U14" i="16"/>
  <c r="U19" i="16" s="1"/>
  <c r="I37" i="16"/>
  <c r="J10" i="16"/>
  <c r="J9" i="16"/>
  <c r="L10" i="16"/>
  <c r="M37" i="16"/>
  <c r="J14" i="16"/>
  <c r="L11" i="16"/>
  <c r="N10" i="16"/>
  <c r="L13" i="16"/>
  <c r="U18" i="16"/>
  <c r="J33" i="16"/>
  <c r="N33" i="16"/>
  <c r="J8" i="16"/>
  <c r="H16" i="14"/>
  <c r="H17" i="14" s="1"/>
  <c r="L8" i="16"/>
  <c r="L9" i="16"/>
  <c r="N9" i="16"/>
  <c r="N11" i="16"/>
  <c r="M27" i="16"/>
  <c r="N27" i="16" s="1"/>
  <c r="H13" i="11"/>
  <c r="K15" i="11"/>
  <c r="K24" i="11"/>
  <c r="H48" i="11"/>
  <c r="K13" i="14"/>
  <c r="T19" i="16"/>
  <c r="J11" i="16"/>
  <c r="N8" i="16"/>
  <c r="L12" i="16"/>
  <c r="N12" i="16"/>
  <c r="N13" i="16"/>
  <c r="N22" i="16"/>
  <c r="J15" i="11"/>
  <c r="H20" i="11"/>
  <c r="K32" i="11"/>
  <c r="J37" i="11"/>
  <c r="H44" i="11"/>
  <c r="K32" i="14"/>
  <c r="K40" i="14"/>
  <c r="K45" i="14"/>
  <c r="D14" i="16"/>
  <c r="L14" i="16" s="1"/>
  <c r="D27" i="16"/>
  <c r="F27" i="16" s="1"/>
  <c r="H23" i="16"/>
  <c r="F25" i="16"/>
  <c r="F26" i="16"/>
  <c r="F33" i="16"/>
  <c r="F34" i="16"/>
  <c r="H25" i="11"/>
  <c r="K25" i="11" s="1"/>
  <c r="F8" i="16"/>
  <c r="F9" i="16"/>
  <c r="F10" i="16"/>
  <c r="F11" i="16"/>
  <c r="F22" i="16"/>
  <c r="H33" i="16"/>
  <c r="W8" i="14"/>
  <c r="W13" i="14"/>
  <c r="W7" i="14"/>
  <c r="U19" i="11"/>
  <c r="W25" i="14"/>
  <c r="S11" i="11"/>
  <c r="V11" i="11" s="1"/>
  <c r="V10" i="11"/>
  <c r="U18" i="11"/>
  <c r="M55" i="14"/>
  <c r="M36" i="11"/>
  <c r="M49" i="11" s="1"/>
  <c r="Y34" i="14"/>
  <c r="Y35" i="14" s="1"/>
  <c r="X28" i="11"/>
  <c r="X29" i="11" s="1"/>
  <c r="L49" i="11"/>
  <c r="L17" i="14"/>
  <c r="L55" i="14" s="1"/>
  <c r="W28" i="11"/>
  <c r="W29" i="11" s="1"/>
  <c r="X35" i="14"/>
  <c r="G44" i="11"/>
  <c r="G18" i="11"/>
  <c r="X11" i="11"/>
  <c r="S15" i="14"/>
  <c r="G36" i="14"/>
  <c r="G41" i="14"/>
  <c r="G13" i="11"/>
  <c r="J13" i="11" s="1"/>
  <c r="J43" i="11"/>
  <c r="R11" i="11"/>
  <c r="F50" i="14"/>
  <c r="F51" i="14" s="1"/>
  <c r="F48" i="11"/>
  <c r="F22" i="14"/>
  <c r="F23" i="14" s="1"/>
  <c r="R26" i="14"/>
  <c r="F36" i="14"/>
  <c r="F37" i="14" s="1"/>
  <c r="F13" i="11"/>
  <c r="K9" i="11"/>
  <c r="Q20" i="11"/>
  <c r="K39" i="11"/>
  <c r="K19" i="14"/>
  <c r="K26" i="14"/>
  <c r="R15" i="14"/>
  <c r="F10" i="14"/>
  <c r="K18" i="14"/>
  <c r="K11" i="11"/>
  <c r="K33" i="14"/>
  <c r="K48" i="14"/>
  <c r="K35" i="11"/>
  <c r="K14" i="11"/>
  <c r="K42" i="11"/>
  <c r="W12" i="14"/>
  <c r="F25" i="11"/>
  <c r="F29" i="11"/>
  <c r="F44" i="11"/>
  <c r="K46" i="11"/>
  <c r="F16" i="14"/>
  <c r="F17" i="14" s="1"/>
  <c r="K24" i="14"/>
  <c r="F27" i="14"/>
  <c r="F28" i="14" s="1"/>
  <c r="K29" i="14"/>
  <c r="F20" i="11"/>
  <c r="K12" i="14"/>
  <c r="F41" i="14"/>
  <c r="F42" i="14" s="1"/>
  <c r="K42" i="14" s="1"/>
  <c r="K20" i="11"/>
  <c r="V27" i="11"/>
  <c r="Q28" i="11"/>
  <c r="Q29" i="11" s="1"/>
  <c r="K21" i="14"/>
  <c r="W22" i="14"/>
  <c r="W23" i="14"/>
  <c r="K27" i="11"/>
  <c r="F33" i="11"/>
  <c r="F36" i="11" s="1"/>
  <c r="K20" i="14"/>
  <c r="F46" i="14"/>
  <c r="F47" i="14" s="1"/>
  <c r="F53" i="14"/>
  <c r="F54" i="14" s="1"/>
  <c r="K38" i="11"/>
  <c r="F40" i="11"/>
  <c r="K7" i="14"/>
  <c r="K35" i="14"/>
  <c r="K13" i="11"/>
  <c r="V7" i="11"/>
  <c r="V17" i="11"/>
  <c r="K23" i="11"/>
  <c r="K6" i="14"/>
  <c r="K9" i="14"/>
  <c r="W24" i="14"/>
  <c r="K10" i="11"/>
  <c r="V18" i="11"/>
  <c r="K7" i="11"/>
  <c r="K12" i="11"/>
  <c r="V19" i="11"/>
  <c r="K22" i="11"/>
  <c r="K28" i="11"/>
  <c r="K30" i="14"/>
  <c r="W33" i="14"/>
  <c r="K8" i="11"/>
  <c r="V16" i="11"/>
  <c r="W6" i="14"/>
  <c r="K8" i="14"/>
  <c r="W9" i="14"/>
  <c r="W10" i="14"/>
  <c r="K25" i="14"/>
  <c r="R34" i="14"/>
  <c r="R35" i="14" s="1"/>
  <c r="K50" i="14"/>
  <c r="K18" i="11"/>
  <c r="V26" i="11"/>
  <c r="S20" i="11"/>
  <c r="U20" i="11" s="1"/>
  <c r="T15" i="14"/>
  <c r="V15" i="14" s="1"/>
  <c r="V8" i="11"/>
  <c r="S28" i="11"/>
  <c r="U9" i="11"/>
  <c r="U17" i="11"/>
  <c r="T34" i="14"/>
  <c r="U26" i="11"/>
  <c r="T26" i="14"/>
  <c r="W26" i="14" s="1"/>
  <c r="W32" i="14"/>
  <c r="U27" i="11"/>
  <c r="K16" i="14"/>
  <c r="H27" i="14"/>
  <c r="H36" i="14"/>
  <c r="J8" i="11"/>
  <c r="J10" i="11"/>
  <c r="K21" i="11"/>
  <c r="J24" i="11"/>
  <c r="J27" i="11"/>
  <c r="J34" i="11"/>
  <c r="J38" i="11"/>
  <c r="K43" i="11"/>
  <c r="H51" i="14"/>
  <c r="H54" i="14"/>
  <c r="J5" i="16"/>
  <c r="G27" i="16"/>
  <c r="H27" i="16" s="1"/>
  <c r="E14" i="16"/>
  <c r="F14" i="16" s="1"/>
  <c r="M14" i="16"/>
  <c r="N14" i="16" s="1"/>
  <c r="L33" i="16"/>
  <c r="H29" i="11"/>
  <c r="K6" i="11"/>
  <c r="K19" i="11"/>
  <c r="J23" i="11"/>
  <c r="K41" i="11"/>
  <c r="K45" i="11"/>
  <c r="H31" i="14"/>
  <c r="K31" i="14" s="1"/>
  <c r="H47" i="14"/>
  <c r="K47" i="14" s="1"/>
  <c r="L5" i="16"/>
  <c r="I27" i="16"/>
  <c r="J27" i="16" s="1"/>
  <c r="G14" i="16"/>
  <c r="H14" i="16" s="1"/>
  <c r="S19" i="16"/>
  <c r="J7" i="11"/>
  <c r="J9" i="11"/>
  <c r="J11" i="11"/>
  <c r="J22" i="11"/>
  <c r="J26" i="11"/>
  <c r="J28" i="11"/>
  <c r="K37" i="11"/>
  <c r="J47" i="11"/>
  <c r="H10" i="14"/>
  <c r="H22" i="14"/>
  <c r="K27" i="16"/>
  <c r="L27" i="16" s="1"/>
  <c r="D37" i="16"/>
  <c r="F37" i="16" s="1"/>
  <c r="J12" i="11"/>
  <c r="J21" i="11"/>
  <c r="J35" i="11"/>
  <c r="J39" i="11"/>
  <c r="J42" i="11"/>
  <c r="J18" i="11"/>
  <c r="I18" i="11"/>
  <c r="J41" i="14"/>
  <c r="G42" i="14"/>
  <c r="J53" i="14"/>
  <c r="G54" i="14"/>
  <c r="T20" i="11"/>
  <c r="T11" i="11"/>
  <c r="J36" i="14"/>
  <c r="I36" i="14"/>
  <c r="G37" i="14"/>
  <c r="T27" i="11"/>
  <c r="J45" i="11"/>
  <c r="I45" i="11"/>
  <c r="G48" i="11"/>
  <c r="V7" i="14"/>
  <c r="U7" i="14"/>
  <c r="V9" i="14"/>
  <c r="U9" i="14"/>
  <c r="V11" i="14"/>
  <c r="U11" i="14"/>
  <c r="V13" i="14"/>
  <c r="U13" i="14"/>
  <c r="J19" i="14"/>
  <c r="I19" i="14"/>
  <c r="I6" i="11"/>
  <c r="T6" i="11"/>
  <c r="I7" i="11"/>
  <c r="T7" i="11"/>
  <c r="I8" i="11"/>
  <c r="T8" i="11"/>
  <c r="I9" i="11"/>
  <c r="T9" i="11"/>
  <c r="I10" i="11"/>
  <c r="T10" i="11"/>
  <c r="I11" i="11"/>
  <c r="I12" i="11"/>
  <c r="I14" i="11"/>
  <c r="I15" i="11"/>
  <c r="I16" i="11"/>
  <c r="T16" i="11"/>
  <c r="I17" i="11"/>
  <c r="T17" i="11"/>
  <c r="T18" i="11"/>
  <c r="I19" i="11"/>
  <c r="T19" i="11"/>
  <c r="G25" i="11"/>
  <c r="T26" i="11"/>
  <c r="I31" i="11"/>
  <c r="I39" i="11"/>
  <c r="J7" i="14"/>
  <c r="I7" i="14"/>
  <c r="J9" i="14"/>
  <c r="I9" i="14"/>
  <c r="J11" i="14"/>
  <c r="I11" i="14"/>
  <c r="J13" i="14"/>
  <c r="I13" i="14"/>
  <c r="J15" i="14"/>
  <c r="I15" i="14"/>
  <c r="J18" i="14"/>
  <c r="I18" i="14"/>
  <c r="G22" i="14"/>
  <c r="J24" i="14"/>
  <c r="I24" i="14"/>
  <c r="J26" i="14"/>
  <c r="I26" i="14"/>
  <c r="J29" i="14"/>
  <c r="I29" i="14"/>
  <c r="I21" i="11"/>
  <c r="V32" i="14"/>
  <c r="U32" i="14"/>
  <c r="S34" i="14"/>
  <c r="J45" i="14"/>
  <c r="I45" i="14"/>
  <c r="J49" i="14"/>
  <c r="I49" i="14"/>
  <c r="J6" i="11"/>
  <c r="U6" i="11"/>
  <c r="J14" i="11"/>
  <c r="U16" i="11"/>
  <c r="J19" i="11"/>
  <c r="I26" i="11"/>
  <c r="G29" i="11"/>
  <c r="I30" i="11"/>
  <c r="I38" i="11"/>
  <c r="V25" i="14"/>
  <c r="U25" i="14"/>
  <c r="J34" i="14"/>
  <c r="I34" i="14"/>
  <c r="J40" i="14"/>
  <c r="I40" i="14"/>
  <c r="J44" i="14"/>
  <c r="I44" i="14"/>
  <c r="J48" i="14"/>
  <c r="I48" i="14"/>
  <c r="J52" i="14"/>
  <c r="I52" i="14"/>
  <c r="V23" i="14"/>
  <c r="U23" i="14"/>
  <c r="J32" i="14"/>
  <c r="I32" i="14"/>
  <c r="V33" i="14"/>
  <c r="U33" i="14"/>
  <c r="J39" i="14"/>
  <c r="I39" i="14"/>
  <c r="J43" i="14"/>
  <c r="I43" i="14"/>
  <c r="R28" i="11"/>
  <c r="V6" i="14"/>
  <c r="U6" i="14"/>
  <c r="V8" i="14"/>
  <c r="U8" i="14"/>
  <c r="V10" i="14"/>
  <c r="U10" i="14"/>
  <c r="V12" i="14"/>
  <c r="U12" i="14"/>
  <c r="V14" i="14"/>
  <c r="U14" i="14"/>
  <c r="J21" i="14"/>
  <c r="I21" i="14"/>
  <c r="I23" i="11"/>
  <c r="G33" i="11"/>
  <c r="I35" i="11"/>
  <c r="I41" i="11"/>
  <c r="I42" i="11"/>
  <c r="J46" i="11"/>
  <c r="I46" i="11"/>
  <c r="J6" i="14"/>
  <c r="I6" i="14"/>
  <c r="J8" i="14"/>
  <c r="I8" i="14"/>
  <c r="G10" i="14"/>
  <c r="J12" i="14"/>
  <c r="I12" i="14"/>
  <c r="J14" i="14"/>
  <c r="I14" i="14"/>
  <c r="G16" i="14"/>
  <c r="J20" i="14"/>
  <c r="I20" i="14"/>
  <c r="J25" i="14"/>
  <c r="I25" i="14"/>
  <c r="G27" i="14"/>
  <c r="I22" i="11"/>
  <c r="I28" i="11"/>
  <c r="I34" i="11"/>
  <c r="G40" i="11"/>
  <c r="J41" i="11"/>
  <c r="V22" i="14"/>
  <c r="U22" i="14"/>
  <c r="S26" i="14"/>
  <c r="G30" i="14"/>
  <c r="J38" i="14"/>
  <c r="I38" i="14"/>
  <c r="G46" i="14"/>
  <c r="G50" i="14"/>
  <c r="V24" i="14"/>
  <c r="U24" i="14"/>
  <c r="J33" i="14"/>
  <c r="I33" i="14"/>
  <c r="J35" i="14"/>
  <c r="I35" i="14"/>
  <c r="I27" i="11"/>
  <c r="I32" i="11"/>
  <c r="I47" i="11"/>
  <c r="U11" i="11" l="1"/>
  <c r="U15" i="14"/>
  <c r="I13" i="11"/>
  <c r="G20" i="11"/>
  <c r="K51" i="14"/>
  <c r="K29" i="11"/>
  <c r="W15" i="14"/>
  <c r="F49" i="11"/>
  <c r="K17" i="14"/>
  <c r="K10" i="14"/>
  <c r="I53" i="14"/>
  <c r="V20" i="11"/>
  <c r="K41" i="14"/>
  <c r="W34" i="14"/>
  <c r="F55" i="14"/>
  <c r="I41" i="14"/>
  <c r="K33" i="11"/>
  <c r="V28" i="11"/>
  <c r="K53" i="14"/>
  <c r="K46" i="14"/>
  <c r="S29" i="11"/>
  <c r="V29" i="11" s="1"/>
  <c r="T35" i="14"/>
  <c r="W35" i="14" s="1"/>
  <c r="K36" i="14"/>
  <c r="H37" i="14"/>
  <c r="K37" i="14" s="1"/>
  <c r="H23" i="14"/>
  <c r="K23" i="14" s="1"/>
  <c r="K22" i="14"/>
  <c r="K27" i="14"/>
  <c r="H28" i="14"/>
  <c r="K28" i="14" s="1"/>
  <c r="L37" i="16"/>
  <c r="K54" i="14"/>
  <c r="H37" i="16"/>
  <c r="J37" i="16"/>
  <c r="N37" i="16"/>
  <c r="H36" i="11"/>
  <c r="U28" i="11"/>
  <c r="T28" i="11"/>
  <c r="J25" i="11"/>
  <c r="I25" i="11"/>
  <c r="J46" i="14"/>
  <c r="I46" i="14"/>
  <c r="G47" i="14"/>
  <c r="J29" i="11"/>
  <c r="I29" i="11"/>
  <c r="I37" i="14"/>
  <c r="V34" i="14"/>
  <c r="U34" i="14"/>
  <c r="J10" i="14"/>
  <c r="I10" i="14"/>
  <c r="J50" i="14"/>
  <c r="I50" i="14"/>
  <c r="G51" i="14"/>
  <c r="J33" i="11"/>
  <c r="G36" i="11"/>
  <c r="G49" i="11" s="1"/>
  <c r="I33" i="11"/>
  <c r="J42" i="14"/>
  <c r="I42" i="14"/>
  <c r="J30" i="14"/>
  <c r="I30" i="14"/>
  <c r="G31" i="14"/>
  <c r="S35" i="14"/>
  <c r="J27" i="14"/>
  <c r="I27" i="14"/>
  <c r="G28" i="14"/>
  <c r="R29" i="11"/>
  <c r="J16" i="14"/>
  <c r="I16" i="14"/>
  <c r="G17" i="14"/>
  <c r="V26" i="14"/>
  <c r="U26" i="14"/>
  <c r="J22" i="14"/>
  <c r="I22" i="14"/>
  <c r="G23" i="14"/>
  <c r="J54" i="14"/>
  <c r="I54" i="14"/>
  <c r="I20" i="11"/>
  <c r="J20" i="11"/>
  <c r="J37" i="14" l="1"/>
  <c r="K36" i="11"/>
  <c r="H49" i="11"/>
  <c r="K49" i="11" s="1"/>
  <c r="H55" i="14"/>
  <c r="K55" i="14" s="1"/>
  <c r="I49" i="11"/>
  <c r="J23" i="14"/>
  <c r="I23" i="14"/>
  <c r="U29" i="11"/>
  <c r="T29" i="11"/>
  <c r="J28" i="14"/>
  <c r="I28" i="14"/>
  <c r="J47" i="14"/>
  <c r="I47" i="14"/>
  <c r="V35" i="14"/>
  <c r="U35" i="14"/>
  <c r="G55" i="14"/>
  <c r="J17" i="14"/>
  <c r="I17" i="14"/>
  <c r="J31" i="14"/>
  <c r="I31" i="14"/>
  <c r="J51" i="14"/>
  <c r="I51" i="14"/>
  <c r="J36" i="11"/>
  <c r="I36" i="11"/>
  <c r="J49" i="11" l="1"/>
  <c r="J55" i="14"/>
  <c r="I55" i="14"/>
</calcChain>
</file>

<file path=xl/sharedStrings.xml><?xml version="1.0" encoding="utf-8"?>
<sst xmlns="http://schemas.openxmlformats.org/spreadsheetml/2006/main" count="1178" uniqueCount="410">
  <si>
    <t>Location</t>
  </si>
  <si>
    <t>Dealer Code</t>
  </si>
  <si>
    <t>Pre enquiry ID</t>
  </si>
  <si>
    <t>Pre enquiry Date</t>
  </si>
  <si>
    <t>Pre enquiry Time</t>
  </si>
  <si>
    <t>Pre enquiry Month &amp; Year</t>
  </si>
  <si>
    <t>First Name</t>
  </si>
  <si>
    <t>Last Name</t>
  </si>
  <si>
    <t>Mobile No</t>
  </si>
  <si>
    <t>Email Id</t>
  </si>
  <si>
    <t>Model</t>
  </si>
  <si>
    <t>Enquiry Segment</t>
  </si>
  <si>
    <t>Customer Type</t>
  </si>
  <si>
    <t>Source of pre enquiry</t>
  </si>
  <si>
    <t>Subsource of Pre enquiry</t>
  </si>
  <si>
    <t>Pincode</t>
  </si>
  <si>
    <t>Drop date</t>
  </si>
  <si>
    <t>Drop Reason</t>
  </si>
  <si>
    <t>Sub Drop Reason</t>
  </si>
  <si>
    <t>Assigned by</t>
  </si>
  <si>
    <t>Sales Executive</t>
  </si>
  <si>
    <t>Sales Executive EMP ID</t>
  </si>
  <si>
    <t>Team Leader</t>
  </si>
  <si>
    <t>Manager</t>
  </si>
  <si>
    <t>Last remarks</t>
  </si>
  <si>
    <t>HitechCity</t>
  </si>
  <si>
    <t>Digital</t>
  </si>
  <si>
    <t>G Vijay</t>
  </si>
  <si>
    <t>Mujtaba Shaik Mohammed</t>
  </si>
  <si>
    <t>SIRRA RAJU</t>
  </si>
  <si>
    <t>VENKATA RAJA M</t>
  </si>
  <si>
    <t>Srinivas</t>
  </si>
  <si>
    <t>Triber</t>
  </si>
  <si>
    <t>BOLLAM VIJAY KUMAR</t>
  </si>
  <si>
    <t>Kiger</t>
  </si>
  <si>
    <t>Mohammed Saarvar Ali</t>
  </si>
  <si>
    <t>GUDIPATI LAXMIKANTH</t>
  </si>
  <si>
    <t>Kwid</t>
  </si>
  <si>
    <t>Satya</t>
  </si>
  <si>
    <t>Duster</t>
  </si>
  <si>
    <t xml:space="preserve">V Vinay </t>
  </si>
  <si>
    <t>Masthan Reddy Kalluri</t>
  </si>
  <si>
    <t>Satyasurya</t>
  </si>
  <si>
    <t>Narayana</t>
  </si>
  <si>
    <t>Sandeep</t>
  </si>
  <si>
    <t>Madhu</t>
  </si>
  <si>
    <t>Anil</t>
  </si>
  <si>
    <t>Enquiry ID</t>
  </si>
  <si>
    <t>Enquiry Date</t>
  </si>
  <si>
    <t>Enquiry Month &amp; Year</t>
  </si>
  <si>
    <t>Salutation</t>
  </si>
  <si>
    <t>Date of birth</t>
  </si>
  <si>
    <t>Date of aniversary</t>
  </si>
  <si>
    <t>Communication Address</t>
  </si>
  <si>
    <t>City</t>
  </si>
  <si>
    <t>District</t>
  </si>
  <si>
    <t>State</t>
  </si>
  <si>
    <t>Permenent Address</t>
  </si>
  <si>
    <t>Variant</t>
  </si>
  <si>
    <t>Colour</t>
  </si>
  <si>
    <t>Fuel</t>
  </si>
  <si>
    <t>Transmission</t>
  </si>
  <si>
    <t>Enquiry segment</t>
  </si>
  <si>
    <t>Source of enquiry</t>
  </si>
  <si>
    <t>Sub source</t>
  </si>
  <si>
    <t>Company/Institution</t>
  </si>
  <si>
    <t>Enquiry Category</t>
  </si>
  <si>
    <t>Enquiry Status</t>
  </si>
  <si>
    <t>Event Name</t>
  </si>
  <si>
    <t>Event ID</t>
  </si>
  <si>
    <t>Event Start date</t>
  </si>
  <si>
    <t>Event End date</t>
  </si>
  <si>
    <t>Event Category</t>
  </si>
  <si>
    <t>Expected Delivery date</t>
  </si>
  <si>
    <t>Retail Finance</t>
  </si>
  <si>
    <t>Finance Category</t>
  </si>
  <si>
    <t>Down Payment</t>
  </si>
  <si>
    <t>Loan Amount</t>
  </si>
  <si>
    <t>Bank/Financier Name</t>
  </si>
  <si>
    <t>Rate of intrest</t>
  </si>
  <si>
    <t>Loan tenure</t>
  </si>
  <si>
    <t>Approx annual Income</t>
  </si>
  <si>
    <t>Leasing Name</t>
  </si>
  <si>
    <t>Buyer type</t>
  </si>
  <si>
    <t>Old car Reg.Number</t>
  </si>
  <si>
    <t>Old car Make</t>
  </si>
  <si>
    <t>Old car Model</t>
  </si>
  <si>
    <t>Old car Variant</t>
  </si>
  <si>
    <t>Old car Colour</t>
  </si>
  <si>
    <t>Old car Fuel</t>
  </si>
  <si>
    <t>Old car Transmission</t>
  </si>
  <si>
    <t>Old car Month &amp; Year of manufacture</t>
  </si>
  <si>
    <t>Eval Status</t>
  </si>
  <si>
    <t>Evaluator Name</t>
  </si>
  <si>
    <t>Evaluation Date</t>
  </si>
  <si>
    <t>Evaluation number</t>
  </si>
  <si>
    <t>Offered Price</t>
  </si>
  <si>
    <t>Customer Exp. Price</t>
  </si>
  <si>
    <t>Approved price</t>
  </si>
  <si>
    <t>Test Drive Given</t>
  </si>
  <si>
    <t>Test drive ID</t>
  </si>
  <si>
    <t>Test Drive Date</t>
  </si>
  <si>
    <t>Home Visit Status</t>
  </si>
  <si>
    <t>Home visit date</t>
  </si>
  <si>
    <t>Enq Ageing</t>
  </si>
  <si>
    <t>KM's Travelled in Month</t>
  </si>
  <si>
    <t>Who drives</t>
  </si>
  <si>
    <t>How many members in home</t>
  </si>
  <si>
    <t>Pimary expectation</t>
  </si>
  <si>
    <t>Looking for another make</t>
  </si>
  <si>
    <t>Looking for another model</t>
  </si>
  <si>
    <t>Looking for another Variant</t>
  </si>
  <si>
    <t xml:space="preserve">CO-Dealership/Competetor Name </t>
  </si>
  <si>
    <t>CO-Dealership/Competetor Location</t>
  </si>
  <si>
    <t>Enquiry Lost date</t>
  </si>
  <si>
    <t>Enquiry Lost Reason</t>
  </si>
  <si>
    <t>Lost to Co-delaer Name</t>
  </si>
  <si>
    <t>Lost to Co-dealer Location</t>
  </si>
  <si>
    <t>Lost to Competetor</t>
  </si>
  <si>
    <t>Competetor Model</t>
  </si>
  <si>
    <t>Sales Executive Emp Id</t>
  </si>
  <si>
    <t>Last Remarks</t>
  </si>
  <si>
    <t>Chaitanya</t>
  </si>
  <si>
    <t>Show Room</t>
  </si>
  <si>
    <t>Mahabubabad</t>
  </si>
  <si>
    <t>Booking ID</t>
  </si>
  <si>
    <t>Booking Date</t>
  </si>
  <si>
    <t>Booking Month &amp; Year</t>
  </si>
  <si>
    <t>Customer ID</t>
  </si>
  <si>
    <t>Mobile Number</t>
  </si>
  <si>
    <t>Email id</t>
  </si>
  <si>
    <t>Booking address</t>
  </si>
  <si>
    <t>Pan Number</t>
  </si>
  <si>
    <t>Aadhar Number</t>
  </si>
  <si>
    <t>GST Number</t>
  </si>
  <si>
    <t>Selected Insurance Type</t>
  </si>
  <si>
    <t>Selected Add on-Covers</t>
  </si>
  <si>
    <t>Selected Ex-warranty Type</t>
  </si>
  <si>
    <t>Paid accessories amount</t>
  </si>
  <si>
    <t>Foc accessories amount</t>
  </si>
  <si>
    <t>Cash Discount</t>
  </si>
  <si>
    <t>Ex-Showroom Price</t>
  </si>
  <si>
    <t>On Road price</t>
  </si>
  <si>
    <t>Booking Status</t>
  </si>
  <si>
    <t>Booking payment Mode</t>
  </si>
  <si>
    <t>Booking Amount</t>
  </si>
  <si>
    <t>Total Payment received</t>
  </si>
  <si>
    <t>Pending Amount</t>
  </si>
  <si>
    <t>Vehicle Allocation Date</t>
  </si>
  <si>
    <t>Vehicle Allocation Age</t>
  </si>
  <si>
    <t>Allocated VIN Number</t>
  </si>
  <si>
    <t>Preferred Delivery date</t>
  </si>
  <si>
    <t>Promissed delivery date</t>
  </si>
  <si>
    <t>Delivery Location</t>
  </si>
  <si>
    <t>Enquiry to booking Conversion days</t>
  </si>
  <si>
    <t>Booking age</t>
  </si>
  <si>
    <t>Enquiry Number</t>
  </si>
  <si>
    <t>Source of Enquiry</t>
  </si>
  <si>
    <t>Subsource of Enquiry</t>
  </si>
  <si>
    <t>Corporate Name</t>
  </si>
  <si>
    <t>Old Car Reg.Number</t>
  </si>
  <si>
    <t>Approved Price</t>
  </si>
  <si>
    <t>Exchnage price Approval status</t>
  </si>
  <si>
    <t>Booking Cancel date</t>
  </si>
  <si>
    <t>Booking Cancel Reason</t>
  </si>
  <si>
    <t>Booking Cancel Sub Reason</t>
  </si>
  <si>
    <t>Finance Executive</t>
  </si>
  <si>
    <t>Invoice ID</t>
  </si>
  <si>
    <t>Invoice Date</t>
  </si>
  <si>
    <t>Invoice Month &amp; Year</t>
  </si>
  <si>
    <t>Confirm billing address</t>
  </si>
  <si>
    <t>VIN Number</t>
  </si>
  <si>
    <t>Chassis Number</t>
  </si>
  <si>
    <t>Engine Number</t>
  </si>
  <si>
    <t>Booking date</t>
  </si>
  <si>
    <t>Booking to Retail Conversion days</t>
  </si>
  <si>
    <t>Exshowroom Price</t>
  </si>
  <si>
    <t>GST Type</t>
  </si>
  <si>
    <t>IGST %</t>
  </si>
  <si>
    <t>UTGST %</t>
  </si>
  <si>
    <t>CESS %</t>
  </si>
  <si>
    <t>Total GST %</t>
  </si>
  <si>
    <t>TCS %</t>
  </si>
  <si>
    <t>TCS Amount</t>
  </si>
  <si>
    <t>Consumer offer</t>
  </si>
  <si>
    <t>Exchange Offer</t>
  </si>
  <si>
    <t>Corporate Offer</t>
  </si>
  <si>
    <t>Special Offer</t>
  </si>
  <si>
    <t>Additional offer 1</t>
  </si>
  <si>
    <t>Additional offer 2</t>
  </si>
  <si>
    <t>FOC accessories amount</t>
  </si>
  <si>
    <t>Invoice amount</t>
  </si>
  <si>
    <t>Finance Name</t>
  </si>
  <si>
    <t>Buyer Type</t>
  </si>
  <si>
    <t>Old Car Reg.number</t>
  </si>
  <si>
    <t>Old car approved Price</t>
  </si>
  <si>
    <t>Relationship with customer</t>
  </si>
  <si>
    <t>Invoice cancel date</t>
  </si>
  <si>
    <t>Invoice Cancel Reason</t>
  </si>
  <si>
    <t>Invoice cancel Sub Lost reason</t>
  </si>
  <si>
    <t>Delivery Challan ID</t>
  </si>
  <si>
    <t>Delivery Date</t>
  </si>
  <si>
    <t>Delivery Month &amp; Year</t>
  </si>
  <si>
    <t>Engine CC</t>
  </si>
  <si>
    <t>Retail to Delivery Conversion days</t>
  </si>
  <si>
    <t>Vehicle Purchase date</t>
  </si>
  <si>
    <t>Vehicle Purchase amount</t>
  </si>
  <si>
    <t>Exchange status</t>
  </si>
  <si>
    <t>Evaluation ID</t>
  </si>
  <si>
    <t>Evaluation date</t>
  </si>
  <si>
    <t>EW status</t>
  </si>
  <si>
    <t>EW Number</t>
  </si>
  <si>
    <t>EW Start date</t>
  </si>
  <si>
    <t>EW End date</t>
  </si>
  <si>
    <t>Insurance Type</t>
  </si>
  <si>
    <t>Insurane Number</t>
  </si>
  <si>
    <t>Insurance Company</t>
  </si>
  <si>
    <t>Insurance Start date</t>
  </si>
  <si>
    <t>Insurance End date</t>
  </si>
  <si>
    <t>Insurance premium</t>
  </si>
  <si>
    <t>Accessories fitting pening parts amount</t>
  </si>
  <si>
    <t>Financier Name</t>
  </si>
  <si>
    <t>Financier branch</t>
  </si>
  <si>
    <t>Loan amount</t>
  </si>
  <si>
    <t>EMI Amount</t>
  </si>
  <si>
    <t>Payout %</t>
  </si>
  <si>
    <t>Net payout</t>
  </si>
  <si>
    <t>Disbursed date</t>
  </si>
  <si>
    <t>Disbursed amount</t>
  </si>
  <si>
    <t>Payment ref number</t>
  </si>
  <si>
    <t>Delivery challan cancel date</t>
  </si>
  <si>
    <t>Delivery challan Cancel Reason</t>
  </si>
  <si>
    <t>Delivery challan cancel Sub Lost reason</t>
  </si>
  <si>
    <t>Begumpet</t>
  </si>
  <si>
    <t>Md Shujauddin Azizi</t>
  </si>
  <si>
    <t>Vempaati Sri Vamsi</t>
  </si>
  <si>
    <t>V.Vamshidar Reddy</t>
  </si>
  <si>
    <t>E Ravi</t>
  </si>
  <si>
    <t>Samala Rajesh Kumar</t>
  </si>
  <si>
    <t>Mahesh Goud</t>
  </si>
  <si>
    <t>Field</t>
  </si>
  <si>
    <t>Live</t>
  </si>
  <si>
    <t>Gmurali</t>
  </si>
  <si>
    <t>Vidhya Sagar</t>
  </si>
  <si>
    <t>Branch</t>
  </si>
  <si>
    <t>ETBR</t>
  </si>
  <si>
    <t>Live Enquires</t>
  </si>
  <si>
    <t>Live Bookings</t>
  </si>
  <si>
    <t>ENQ</t>
  </si>
  <si>
    <t>BKG</t>
  </si>
  <si>
    <t>RTL</t>
  </si>
  <si>
    <t>E2B</t>
  </si>
  <si>
    <t>B2R</t>
  </si>
  <si>
    <t>E2R</t>
  </si>
  <si>
    <t>Total</t>
  </si>
  <si>
    <t>Model Wise</t>
  </si>
  <si>
    <t>KWID</t>
  </si>
  <si>
    <t>KIGER</t>
  </si>
  <si>
    <t>TRIBER</t>
  </si>
  <si>
    <t>DUSTER</t>
  </si>
  <si>
    <t>SM/ASM</t>
  </si>
  <si>
    <t>DSE</t>
  </si>
  <si>
    <t>Madhurkar</t>
  </si>
  <si>
    <t>Madhukar Total</t>
  </si>
  <si>
    <t>Hitechcity Total</t>
  </si>
  <si>
    <t>Rajshekar</t>
  </si>
  <si>
    <t>Ogirala Vani</t>
  </si>
  <si>
    <t>Rajshekar Total</t>
  </si>
  <si>
    <t>Sravan</t>
  </si>
  <si>
    <t>Sravan Total</t>
  </si>
  <si>
    <t>Sai Bharadwaj Boddapati</t>
  </si>
  <si>
    <t>Satya Total</t>
  </si>
  <si>
    <t>Sai Nath Total</t>
  </si>
  <si>
    <t>Begumpet Total</t>
  </si>
  <si>
    <t>Srisailam Kummari</t>
  </si>
  <si>
    <t>Pradeep Kumar N</t>
  </si>
  <si>
    <t>Sudheer Nallola</t>
  </si>
  <si>
    <t>Sai Krishna Vulvila</t>
  </si>
  <si>
    <t>EW</t>
  </si>
  <si>
    <t>Insurance</t>
  </si>
  <si>
    <t>Exchange</t>
  </si>
  <si>
    <t>Per/Car</t>
  </si>
  <si>
    <t>%</t>
  </si>
  <si>
    <t>Finance</t>
  </si>
  <si>
    <t>Delivery</t>
  </si>
  <si>
    <t>Vikarabad</t>
  </si>
  <si>
    <t>Zaheerabad</t>
  </si>
  <si>
    <t>Sangareddy</t>
  </si>
  <si>
    <t>Khammam</t>
  </si>
  <si>
    <t>Kothagudem</t>
  </si>
  <si>
    <t>Nalgonda</t>
  </si>
  <si>
    <t>Sathupalli</t>
  </si>
  <si>
    <t>Manuguru</t>
  </si>
  <si>
    <t>Kondamallepally</t>
  </si>
  <si>
    <t>Suryapet</t>
  </si>
  <si>
    <t>Miryalguda</t>
  </si>
  <si>
    <t>Mujahith</t>
  </si>
  <si>
    <t>Mohd Shahabuddin</t>
  </si>
  <si>
    <t>I/H</t>
  </si>
  <si>
    <t>Accessories</t>
  </si>
  <si>
    <t>Gmurali Total</t>
  </si>
  <si>
    <t>Karthik Kumar</t>
  </si>
  <si>
    <t>Sayanna</t>
  </si>
  <si>
    <t>Manibushan Gangaram</t>
  </si>
  <si>
    <t>Udaya Bhargavi Ayancha</t>
  </si>
  <si>
    <t>Syed Abdul Khader</t>
  </si>
  <si>
    <t>Mujahith Total</t>
  </si>
  <si>
    <t>Vikarabad Total</t>
  </si>
  <si>
    <t>Zaheerabad Total</t>
  </si>
  <si>
    <t>Sangareddy Total</t>
  </si>
  <si>
    <t>Pasupelti Chaitanya</t>
  </si>
  <si>
    <t>Arka Renault Kmm</t>
  </si>
  <si>
    <t>Surendar Mummadi</t>
  </si>
  <si>
    <t>Thumu Upender</t>
  </si>
  <si>
    <t>Krishnamurthy</t>
  </si>
  <si>
    <t>Krishnamurthy Total</t>
  </si>
  <si>
    <t>Doda Raja</t>
  </si>
  <si>
    <t>Kursam Naveen</t>
  </si>
  <si>
    <t>Gopalrao Sadam</t>
  </si>
  <si>
    <t>Ameer</t>
  </si>
  <si>
    <t>Ameer Total</t>
  </si>
  <si>
    <t>Khammam Total</t>
  </si>
  <si>
    <t>Burugu Madhu Kiran</t>
  </si>
  <si>
    <t>Kolikapogu Anil</t>
  </si>
  <si>
    <t>Srinivas Total</t>
  </si>
  <si>
    <t>Sathupalli Total</t>
  </si>
  <si>
    <t>Kasturi Anup</t>
  </si>
  <si>
    <t>Kothagudem Total</t>
  </si>
  <si>
    <t>Niranjan</t>
  </si>
  <si>
    <t>Niranjan Total</t>
  </si>
  <si>
    <t>Manuguru Total</t>
  </si>
  <si>
    <t>Deekshith</t>
  </si>
  <si>
    <t>Suryapet Total</t>
  </si>
  <si>
    <t>Narsimharao</t>
  </si>
  <si>
    <t>Shankar</t>
  </si>
  <si>
    <t>Sravan Kumar Chithaluri</t>
  </si>
  <si>
    <t>Narsimharao Total</t>
  </si>
  <si>
    <t>Nalgonda Total</t>
  </si>
  <si>
    <t>Miryalaguda</t>
  </si>
  <si>
    <t>Govindh</t>
  </si>
  <si>
    <t>Kranthivarma Katta</t>
  </si>
  <si>
    <t>Hari Krishna</t>
  </si>
  <si>
    <t>Pathana Boina Srinu</t>
  </si>
  <si>
    <t>Govindh Total</t>
  </si>
  <si>
    <t>Miryalaguda Total</t>
  </si>
  <si>
    <t>Narasimharao</t>
  </si>
  <si>
    <t>Mahabubabad Total</t>
  </si>
  <si>
    <t>Narayana Total</t>
  </si>
  <si>
    <t>D Venkata Narayana</t>
  </si>
  <si>
    <t>Sameer</t>
  </si>
  <si>
    <t>Kumaricharankumar</t>
  </si>
  <si>
    <t>V.Naresh</t>
  </si>
  <si>
    <t>Sibrahim Shaik</t>
  </si>
  <si>
    <t>V.Roopesh</t>
  </si>
  <si>
    <t>K V Mohan Krishna</t>
  </si>
  <si>
    <t>R Pradeep Kumar</t>
  </si>
  <si>
    <t>Sk.Nazeer</t>
  </si>
  <si>
    <t>Mvenkatesh</t>
  </si>
  <si>
    <t>Alladivenkatamaheshwararao</t>
  </si>
  <si>
    <t>Pagillanaveenkumar</t>
  </si>
  <si>
    <t>Raju( Mahabubabd)</t>
  </si>
  <si>
    <t>Narender</t>
  </si>
  <si>
    <t>Nethalla Giri</t>
  </si>
  <si>
    <t>Kondamallepally Total</t>
  </si>
  <si>
    <t>Arka Renault - Hyderabad</t>
  </si>
  <si>
    <t>Arka Renault - Khammam</t>
  </si>
  <si>
    <t xml:space="preserve">Hyd - EBR Total </t>
  </si>
  <si>
    <t xml:space="preserve">Kmm - EBR Total </t>
  </si>
  <si>
    <t>Location Wise - EBR Performance</t>
  </si>
  <si>
    <t>Model Wise - EBR Performance</t>
  </si>
  <si>
    <t>Source Wise - EBR Performance</t>
  </si>
  <si>
    <t>Grand Total</t>
  </si>
  <si>
    <t>Amount</t>
  </si>
  <si>
    <t>Corporate Claim</t>
  </si>
  <si>
    <t>Exchange Cliam</t>
  </si>
  <si>
    <t>Total Cliams</t>
  </si>
  <si>
    <t>Home Visit ID</t>
  </si>
  <si>
    <t>Customer Name</t>
  </si>
  <si>
    <t>Enquiry Source</t>
  </si>
  <si>
    <t>Home Visit status</t>
  </si>
  <si>
    <t>Home visit remarks</t>
  </si>
  <si>
    <t>Test Drive ID</t>
  </si>
  <si>
    <t>Test drive Number</t>
  </si>
  <si>
    <t>Test drive Date</t>
  </si>
  <si>
    <t>Test Drive At</t>
  </si>
  <si>
    <t>Test drive status</t>
  </si>
  <si>
    <t>Test drive veh. Reg.No</t>
  </si>
  <si>
    <t>Test drive Model</t>
  </si>
  <si>
    <t>Test drive Variant</t>
  </si>
  <si>
    <t>Driver Name</t>
  </si>
  <si>
    <t>Test drive remarks</t>
  </si>
  <si>
    <t>Evaluation Id</t>
  </si>
  <si>
    <t>Evaluation Month &amp; Year</t>
  </si>
  <si>
    <t>Evaluation Status</t>
  </si>
  <si>
    <t>VehicleType</t>
  </si>
  <si>
    <t>Vin No</t>
  </si>
  <si>
    <t>Make Year</t>
  </si>
  <si>
    <t>Registartion expiry date</t>
  </si>
  <si>
    <t>Kms driven</t>
  </si>
  <si>
    <t>Expected Price</t>
  </si>
  <si>
    <t>Gap amount</t>
  </si>
  <si>
    <t>Lead Stage</t>
  </si>
  <si>
    <t>Evaluation Manager</t>
  </si>
  <si>
    <t>CGST % +SGST %</t>
  </si>
  <si>
    <t>CGST % + SGST %</t>
  </si>
  <si>
    <t>Universal ID</t>
  </si>
  <si>
    <t>Reporting Manager 1</t>
  </si>
  <si>
    <t>Reporting Manager 2</t>
  </si>
  <si>
    <t xml:space="preserve">Reporting Manager 1  </t>
  </si>
  <si>
    <t>Reporting Manager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</si>
</sst>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[&lt;100000]0,&quot;K&quot;;#\.00,&quot;L&quot;"/>
  </numFmts>
  <fonts count="16" x14ac:knownFonts="1">
    <font>
      <sz val="10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-0.24991607409894101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dotted">
        <color theme="0" tint="-0.3499252296517838"/>
      </left>
      <right style="dotted">
        <color theme="0" tint="-0.3499252296517838"/>
      </right>
      <top/>
      <bottom style="dotted">
        <color theme="0" tint="-0.3499252296517838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/>
      <bottom style="thin">
        <color theme="8" tint="0.39997558519241921"/>
      </bottom>
      <diagonal/>
    </border>
    <border>
      <left/>
      <right style="thin">
        <color theme="8" tint="0.39997558519241921"/>
      </right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8">
    <xf numFmtId="0" fontId="0" fillId="0" borderId="0"/>
    <xf numFmtId="9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NumberFormat="1" applyFont="1" applyFill="1" applyBorder="1" applyAlignment="1" applyProtection="1"/>
    <xf numFmtId="0" fontId="5" fillId="0" borderId="0" xfId="6" applyFont="1" applyFill="1" applyAlignment="1">
      <alignment horizontal="left"/>
    </xf>
    <xf numFmtId="0" fontId="1" fillId="0" borderId="0" xfId="6"/>
    <xf numFmtId="0" fontId="1" fillId="0" borderId="0" xfId="6" applyAlignment="1">
      <alignment horizontal="center"/>
    </xf>
    <xf numFmtId="0" fontId="1" fillId="0" borderId="0" xfId="6" applyAlignment="1"/>
    <xf numFmtId="0" fontId="1" fillId="0" borderId="0" xfId="6" applyAlignment="1">
      <alignment horizontal="center" wrapText="1"/>
    </xf>
    <xf numFmtId="0" fontId="1" fillId="0" borderId="0" xfId="6" applyAlignment="1">
      <alignment wrapText="1"/>
    </xf>
    <xf numFmtId="0" fontId="5" fillId="0" borderId="0" xfId="6" applyFont="1" applyFill="1" applyBorder="1" applyAlignment="1">
      <alignment horizontal="center" vertical="center"/>
    </xf>
    <xf numFmtId="0" fontId="7" fillId="0" borderId="1" xfId="6" applyFont="1" applyBorder="1" applyAlignment="1">
      <alignment vertical="center"/>
    </xf>
    <xf numFmtId="0" fontId="1" fillId="0" borderId="0" xfId="6" applyAlignment="1">
      <alignment horizontal="center" vertical="center"/>
    </xf>
    <xf numFmtId="0" fontId="7" fillId="0" borderId="2" xfId="6" applyFont="1" applyBorder="1" applyAlignment="1">
      <alignment vertical="center"/>
    </xf>
    <xf numFmtId="0" fontId="7" fillId="0" borderId="2" xfId="6" applyFont="1" applyBorder="1" applyAlignment="1">
      <alignment horizontal="center" vertical="center"/>
    </xf>
    <xf numFmtId="0" fontId="7" fillId="0" borderId="2" xfId="6" applyNumberFormat="1" applyFont="1" applyBorder="1" applyAlignment="1">
      <alignment horizontal="center" vertical="center"/>
    </xf>
    <xf numFmtId="164" fontId="7" fillId="0" borderId="2" xfId="6" applyNumberFormat="1" applyFont="1" applyBorder="1" applyAlignment="1">
      <alignment horizontal="center" vertical="center"/>
    </xf>
    <xf numFmtId="9" fontId="7" fillId="0" borderId="2" xfId="6" applyNumberFormat="1" applyFont="1" applyBorder="1" applyAlignment="1">
      <alignment horizontal="center" vertical="center"/>
    </xf>
    <xf numFmtId="0" fontId="9" fillId="2" borderId="2" xfId="6" applyFont="1" applyFill="1" applyBorder="1" applyAlignment="1">
      <alignment horizontal="center" vertical="center" wrapText="1"/>
    </xf>
    <xf numFmtId="0" fontId="7" fillId="3" borderId="2" xfId="6" applyFont="1" applyFill="1" applyBorder="1" applyAlignment="1">
      <alignment vertical="center"/>
    </xf>
    <xf numFmtId="0" fontId="7" fillId="3" borderId="2" xfId="6" applyFont="1" applyFill="1" applyBorder="1" applyAlignment="1">
      <alignment horizontal="center" vertical="center"/>
    </xf>
    <xf numFmtId="0" fontId="7" fillId="3" borderId="2" xfId="6" applyNumberFormat="1" applyFont="1" applyFill="1" applyBorder="1" applyAlignment="1">
      <alignment horizontal="center" vertical="center"/>
    </xf>
    <xf numFmtId="164" fontId="7" fillId="3" borderId="2" xfId="6" applyNumberFormat="1" applyFont="1" applyFill="1" applyBorder="1" applyAlignment="1">
      <alignment horizontal="center" vertical="center"/>
    </xf>
    <xf numFmtId="9" fontId="7" fillId="3" borderId="2" xfId="6" applyNumberFormat="1" applyFont="1" applyFill="1" applyBorder="1" applyAlignment="1">
      <alignment horizontal="center" vertical="center"/>
    </xf>
    <xf numFmtId="0" fontId="9" fillId="2" borderId="2" xfId="6" applyFont="1" applyFill="1" applyBorder="1" applyAlignment="1">
      <alignment horizontal="center" vertical="center" textRotation="90"/>
    </xf>
    <xf numFmtId="0" fontId="1" fillId="0" borderId="2" xfId="6" applyBorder="1" applyAlignment="1">
      <alignment horizontal="center" vertical="center"/>
    </xf>
    <xf numFmtId="9" fontId="0" fillId="0" borderId="2" xfId="7" applyFont="1" applyBorder="1" applyAlignment="1">
      <alignment horizontal="center" vertical="center"/>
    </xf>
    <xf numFmtId="1" fontId="0" fillId="0" borderId="2" xfId="7" applyNumberFormat="1" applyFont="1" applyBorder="1" applyAlignment="1">
      <alignment horizontal="center" vertical="center"/>
    </xf>
    <xf numFmtId="0" fontId="7" fillId="0" borderId="2" xfId="6" applyFont="1" applyBorder="1" applyAlignment="1">
      <alignment horizontal="center" vertical="center" wrapText="1"/>
    </xf>
    <xf numFmtId="0" fontId="7" fillId="0" borderId="2" xfId="6" applyFont="1" applyFill="1" applyBorder="1" applyAlignment="1">
      <alignment horizontal="center" vertical="center"/>
    </xf>
    <xf numFmtId="0" fontId="4" fillId="3" borderId="2" xfId="6" applyFont="1" applyFill="1" applyBorder="1" applyAlignment="1">
      <alignment horizontal="center" vertical="center"/>
    </xf>
    <xf numFmtId="0" fontId="1" fillId="2" borderId="2" xfId="6" applyFill="1" applyBorder="1" applyAlignment="1">
      <alignment horizontal="center" vertical="center"/>
    </xf>
    <xf numFmtId="9" fontId="0" fillId="2" borderId="2" xfId="7" applyFont="1" applyFill="1" applyBorder="1" applyAlignment="1">
      <alignment horizontal="center" vertical="center"/>
    </xf>
    <xf numFmtId="1" fontId="1" fillId="2" borderId="2" xfId="6" applyNumberFormat="1" applyFill="1" applyBorder="1" applyAlignment="1">
      <alignment horizontal="center" vertical="center"/>
    </xf>
    <xf numFmtId="0" fontId="4" fillId="0" borderId="0" xfId="6" applyFont="1" applyAlignment="1">
      <alignment horizontal="center"/>
    </xf>
    <xf numFmtId="0" fontId="1" fillId="4" borderId="2" xfId="6" applyFill="1" applyBorder="1" applyAlignment="1">
      <alignment horizontal="center" vertical="center"/>
    </xf>
    <xf numFmtId="9" fontId="0" fillId="4" borderId="2" xfId="7" applyFont="1" applyFill="1" applyBorder="1" applyAlignment="1">
      <alignment horizontal="center" vertical="center"/>
    </xf>
    <xf numFmtId="9" fontId="3" fillId="3" borderId="2" xfId="7" applyNumberFormat="1" applyFont="1" applyFill="1" applyBorder="1" applyAlignment="1">
      <alignment horizontal="center" vertical="center"/>
    </xf>
    <xf numFmtId="0" fontId="4" fillId="0" borderId="0" xfId="6" applyFont="1"/>
    <xf numFmtId="0" fontId="9" fillId="3" borderId="2" xfId="6" applyFont="1" applyFill="1" applyBorder="1" applyAlignment="1">
      <alignment horizontal="center" vertical="center" textRotation="90"/>
    </xf>
    <xf numFmtId="0" fontId="9" fillId="5" borderId="2" xfId="6" applyFont="1" applyFill="1" applyBorder="1" applyAlignment="1">
      <alignment horizontal="center" vertical="center" textRotation="90" wrapText="1"/>
    </xf>
    <xf numFmtId="0" fontId="1" fillId="0" borderId="0" xfId="6" applyAlignment="1">
      <alignment vertical="center"/>
    </xf>
    <xf numFmtId="0" fontId="9" fillId="2" borderId="2" xfId="6" applyFont="1" applyFill="1" applyBorder="1" applyAlignment="1">
      <alignment horizontal="center" vertical="center" textRotation="90" wrapText="1"/>
    </xf>
    <xf numFmtId="0" fontId="1" fillId="3" borderId="2" xfId="6" applyFont="1" applyFill="1" applyBorder="1" applyAlignment="1">
      <alignment vertical="center"/>
    </xf>
    <xf numFmtId="9" fontId="0" fillId="3" borderId="2" xfId="7" applyFont="1" applyFill="1" applyBorder="1" applyAlignment="1">
      <alignment horizontal="center" vertical="center"/>
    </xf>
    <xf numFmtId="0" fontId="1" fillId="3" borderId="2" xfId="6" applyFill="1" applyBorder="1" applyAlignment="1">
      <alignment horizontal="center" vertical="center"/>
    </xf>
    <xf numFmtId="0" fontId="13" fillId="0" borderId="2" xfId="6" applyFont="1" applyBorder="1" applyAlignment="1">
      <alignment vertical="center"/>
    </xf>
    <xf numFmtId="0" fontId="14" fillId="0" borderId="2" xfId="6" applyFont="1" applyBorder="1" applyAlignment="1">
      <alignment vertical="center"/>
    </xf>
    <xf numFmtId="0" fontId="2" fillId="0" borderId="2" xfId="0" applyNumberFormat="1" applyFont="1" applyFill="1" applyBorder="1" applyAlignment="1" applyProtection="1"/>
    <xf numFmtId="0" fontId="0" fillId="0" borderId="2" xfId="0" applyBorder="1"/>
    <xf numFmtId="0" fontId="1" fillId="0" borderId="2" xfId="6" applyBorder="1" applyAlignment="1">
      <alignment horizontal="center"/>
    </xf>
    <xf numFmtId="0" fontId="4" fillId="0" borderId="2" xfId="6" applyFont="1" applyBorder="1" applyAlignment="1">
      <alignment horizontal="center"/>
    </xf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0" borderId="0" xfId="0" applyFont="1"/>
    <xf numFmtId="0" fontId="4" fillId="6" borderId="3" xfId="6" applyFont="1" applyFill="1" applyBorder="1" applyAlignment="1">
      <alignment horizontal="center" vertical="center"/>
    </xf>
    <xf numFmtId="0" fontId="4" fillId="6" borderId="4" xfId="6" applyFont="1" applyFill="1" applyBorder="1" applyAlignment="1">
      <alignment horizontal="center" vertical="center"/>
    </xf>
    <xf numFmtId="0" fontId="7" fillId="7" borderId="5" xfId="6" applyFont="1" applyFill="1" applyBorder="1" applyAlignment="1">
      <alignment horizontal="center" vertical="center"/>
    </xf>
    <xf numFmtId="0" fontId="7" fillId="7" borderId="6" xfId="6" applyFont="1" applyFill="1" applyBorder="1" applyAlignment="1">
      <alignment horizontal="center" vertical="center"/>
    </xf>
    <xf numFmtId="0" fontId="8" fillId="3" borderId="2" xfId="6" applyFont="1" applyFill="1" applyBorder="1" applyAlignment="1">
      <alignment horizontal="center" vertical="center" wrapText="1"/>
    </xf>
    <xf numFmtId="0" fontId="7" fillId="2" borderId="5" xfId="6" applyFont="1" applyFill="1" applyBorder="1" applyAlignment="1">
      <alignment horizontal="center" vertical="center"/>
    </xf>
    <xf numFmtId="0" fontId="7" fillId="2" borderId="6" xfId="6" applyFont="1" applyFill="1" applyBorder="1" applyAlignment="1">
      <alignment horizontal="center" vertical="center"/>
    </xf>
    <xf numFmtId="0" fontId="1" fillId="0" borderId="7" xfId="6" applyBorder="1" applyAlignment="1">
      <alignment horizontal="center"/>
    </xf>
    <xf numFmtId="15" fontId="12" fillId="8" borderId="2" xfId="6" applyNumberFormat="1" applyFont="1" applyFill="1" applyBorder="1" applyAlignment="1">
      <alignment horizontal="center" vertical="center"/>
    </xf>
    <xf numFmtId="0" fontId="8" fillId="2" borderId="5" xfId="6" applyFont="1" applyFill="1" applyBorder="1" applyAlignment="1">
      <alignment horizontal="center" vertical="center" wrapText="1"/>
    </xf>
    <xf numFmtId="0" fontId="8" fillId="2" borderId="6" xfId="6" applyFont="1" applyFill="1" applyBorder="1" applyAlignment="1">
      <alignment horizontal="center" vertical="center" wrapText="1"/>
    </xf>
    <xf numFmtId="0" fontId="9" fillId="2" borderId="2" xfId="6" applyFont="1" applyFill="1" applyBorder="1" applyAlignment="1">
      <alignment horizontal="center" vertical="center" textRotation="90"/>
    </xf>
    <xf numFmtId="0" fontId="9" fillId="2" borderId="2" xfId="6" applyFont="1" applyFill="1" applyBorder="1" applyAlignment="1">
      <alignment horizontal="center" vertical="center" wrapText="1"/>
    </xf>
    <xf numFmtId="0" fontId="9" fillId="2" borderId="2" xfId="6" applyFont="1" applyFill="1" applyBorder="1" applyAlignment="1">
      <alignment vertical="center"/>
    </xf>
    <xf numFmtId="0" fontId="8" fillId="2" borderId="2" xfId="6" applyFont="1" applyFill="1" applyBorder="1" applyAlignment="1">
      <alignment horizontal="center" vertical="center"/>
    </xf>
    <xf numFmtId="0" fontId="7" fillId="2" borderId="2" xfId="6" applyFont="1" applyFill="1" applyBorder="1" applyAlignment="1">
      <alignment horizontal="center" vertical="center"/>
    </xf>
    <xf numFmtId="0" fontId="7" fillId="0" borderId="2" xfId="6" applyFont="1" applyBorder="1" applyAlignment="1">
      <alignment horizontal="center" vertical="center" wrapText="1"/>
    </xf>
    <xf numFmtId="0" fontId="7" fillId="0" borderId="2" xfId="6" applyFont="1" applyBorder="1" applyAlignment="1">
      <alignment horizontal="center" vertical="center" textRotation="90"/>
    </xf>
    <xf numFmtId="0" fontId="7" fillId="4" borderId="2" xfId="6" applyFont="1" applyFill="1" applyBorder="1" applyAlignment="1">
      <alignment horizontal="center" vertical="center"/>
    </xf>
    <xf numFmtId="0" fontId="10" fillId="3" borderId="2" xfId="6" applyFont="1" applyFill="1" applyBorder="1" applyAlignment="1">
      <alignment horizontal="center" vertical="center"/>
    </xf>
    <xf numFmtId="0" fontId="4" fillId="6" borderId="2" xfId="6" applyFont="1" applyFill="1" applyBorder="1" applyAlignment="1">
      <alignment horizontal="center" vertical="center"/>
    </xf>
    <xf numFmtId="0" fontId="6" fillId="0" borderId="2" xfId="6" applyFont="1" applyBorder="1" applyAlignment="1">
      <alignment horizontal="center" vertical="center" textRotation="90"/>
    </xf>
    <xf numFmtId="0" fontId="9" fillId="2" borderId="2" xfId="0" applyFont="1" applyFill="1" applyBorder="1" applyAlignment="1">
      <alignment horizontal="center" vertical="center"/>
    </xf>
    <xf numFmtId="0" fontId="4" fillId="2" borderId="2" xfId="6" applyFont="1" applyFill="1" applyBorder="1" applyAlignment="1">
      <alignment horizontal="center" vertical="center"/>
    </xf>
    <xf numFmtId="15" fontId="11" fillId="9" borderId="8" xfId="6" applyNumberFormat="1" applyFont="1" applyFill="1" applyBorder="1" applyAlignment="1">
      <alignment horizontal="center" vertical="center"/>
    </xf>
    <xf numFmtId="15" fontId="11" fillId="9" borderId="9" xfId="6" applyNumberFormat="1" applyFont="1" applyFill="1" applyBorder="1" applyAlignment="1">
      <alignment horizontal="center" vertical="center"/>
    </xf>
    <xf numFmtId="15" fontId="11" fillId="9" borderId="10" xfId="6" applyNumberFormat="1" applyFont="1" applyFill="1" applyBorder="1" applyAlignment="1">
      <alignment horizontal="center" vertical="center"/>
    </xf>
    <xf numFmtId="0" fontId="1" fillId="2" borderId="2" xfId="6" applyFont="1" applyFill="1" applyBorder="1" applyAlignment="1">
      <alignment horizontal="center" vertical="center"/>
    </xf>
  </cellXfs>
  <cellStyles count="8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Normal 2" xfId="6" xr:uid="{00000000-0005-0000-0000-000006000000}"/>
    <cellStyle name="Percent" xfId="1" xr:uid="{00000000-0005-0000-0000-000001000000}"/>
    <cellStyle name="Percent 2" xfId="7" xr:uid="{00000000-0005-0000-0000-000007000000}"/>
  </cellStyles>
  <dxfs count="121"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  <dxf>
      <font>
        <color theme="0" tint="-0.149906918546098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1607409894101"/>
  </sheetPr>
  <dimension ref="A1:AB49"/>
  <sheetViews>
    <sheetView showGridLines="0" zoomScale="85" zoomScaleNormal="85" workbookViewId="0">
      <selection activeCell="F17" sqref="F17"/>
    </sheetView>
  </sheetViews>
  <sheetFormatPr defaultColWidth="9.1796875" defaultRowHeight="14.5" x14ac:dyDescent="0.35"/>
  <cols>
    <col min="1" max="1" width="3" style="3" customWidth="1"/>
    <col min="2" max="2" width="3.81640625" style="3" customWidth="1"/>
    <col min="3" max="3" width="5.1796875" style="32" customWidth="1"/>
    <col min="4" max="4" width="12.54296875" style="6" customWidth="1"/>
    <col min="5" max="5" width="22.7265625" style="5" customWidth="1"/>
    <col min="6" max="11" width="6.54296875" style="4" customWidth="1"/>
    <col min="12" max="12" width="12" style="4" customWidth="1"/>
    <col min="13" max="13" width="10.81640625" style="3" customWidth="1"/>
    <col min="14" max="14" width="5.453125" style="3" customWidth="1"/>
    <col min="15" max="15" width="9.1796875" style="3" customWidth="1"/>
    <col min="16" max="16" width="13" style="39" customWidth="1"/>
    <col min="17" max="24" width="9.1796875" style="10" customWidth="1"/>
    <col min="25" max="27" width="9.1796875" style="3" customWidth="1"/>
    <col min="28" max="28" width="16.7265625" bestFit="1" customWidth="1"/>
    <col min="29" max="29" width="9.1796875" style="3" customWidth="1"/>
    <col min="30" max="16384" width="9.1796875" style="3"/>
  </cols>
  <sheetData>
    <row r="1" spans="1:28" x14ac:dyDescent="0.35">
      <c r="A1" s="2"/>
      <c r="AB1" s="1"/>
    </row>
    <row r="2" spans="1:28" x14ac:dyDescent="0.35">
      <c r="A2" s="8"/>
    </row>
    <row r="3" spans="1:28" ht="21" x14ac:dyDescent="0.35">
      <c r="C3" s="61" t="str">
        <f>"HYD Team wise ETBR Perform  : "&amp;" "&amp;(TEXT(TODAY()-1,"d-mmm-yyyy"))</f>
        <v>HYD Team wise ETBR Perform  :  27-Apr-2022</v>
      </c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28" ht="23.25" customHeight="1" x14ac:dyDescent="0.35">
      <c r="C4" s="64" t="s">
        <v>244</v>
      </c>
      <c r="D4" s="65" t="s">
        <v>260</v>
      </c>
      <c r="E4" s="66" t="s">
        <v>261</v>
      </c>
      <c r="F4" s="67" t="s">
        <v>245</v>
      </c>
      <c r="G4" s="67"/>
      <c r="H4" s="67"/>
      <c r="I4" s="67"/>
      <c r="J4" s="67"/>
      <c r="K4" s="67"/>
      <c r="L4" s="62" t="s">
        <v>246</v>
      </c>
      <c r="M4" s="62" t="s">
        <v>247</v>
      </c>
      <c r="P4" s="58" t="s">
        <v>244</v>
      </c>
      <c r="Q4" s="57" t="s">
        <v>368</v>
      </c>
      <c r="R4" s="57"/>
      <c r="S4" s="57"/>
      <c r="T4" s="57"/>
      <c r="U4" s="57"/>
      <c r="V4" s="57"/>
      <c r="W4" s="53" t="s">
        <v>241</v>
      </c>
      <c r="X4" s="54"/>
    </row>
    <row r="5" spans="1:28" s="36" customFormat="1" ht="27" customHeight="1" x14ac:dyDescent="0.35">
      <c r="C5" s="64"/>
      <c r="D5" s="65"/>
      <c r="E5" s="66"/>
      <c r="F5" s="37" t="s">
        <v>248</v>
      </c>
      <c r="G5" s="37" t="s">
        <v>249</v>
      </c>
      <c r="H5" s="37" t="s">
        <v>250</v>
      </c>
      <c r="I5" s="22" t="s">
        <v>251</v>
      </c>
      <c r="J5" s="22" t="s">
        <v>252</v>
      </c>
      <c r="K5" s="22" t="s">
        <v>253</v>
      </c>
      <c r="L5" s="63"/>
      <c r="M5" s="63"/>
      <c r="P5" s="59"/>
      <c r="Q5" s="38" t="s">
        <v>248</v>
      </c>
      <c r="R5" s="38" t="s">
        <v>249</v>
      </c>
      <c r="S5" s="38" t="s">
        <v>250</v>
      </c>
      <c r="T5" s="40" t="s">
        <v>251</v>
      </c>
      <c r="U5" s="40" t="s">
        <v>252</v>
      </c>
      <c r="V5" s="40" t="s">
        <v>253</v>
      </c>
      <c r="W5" s="38" t="s">
        <v>248</v>
      </c>
      <c r="X5" s="38" t="s">
        <v>249</v>
      </c>
    </row>
    <row r="6" spans="1:28" ht="18" customHeight="1" x14ac:dyDescent="0.35">
      <c r="C6" s="70" t="s">
        <v>25</v>
      </c>
      <c r="D6" s="69" t="s">
        <v>262</v>
      </c>
      <c r="E6" s="11" t="s">
        <v>33</v>
      </c>
      <c r="F6" s="23">
        <f>COUNTIFS(Enquiry!$CJ:$CJ,'EBR Hyd'!$E6)</f>
        <v>0</v>
      </c>
      <c r="G6" s="23">
        <f>COUNTIFS(Booking!$BU:$BU,'EBR Hyd'!$E6)</f>
        <v>0</v>
      </c>
      <c r="H6" s="23">
        <f>COUNTIFS(Delivery!$CV:$CV,'EBR Hyd'!$E6)</f>
        <v>0</v>
      </c>
      <c r="I6" s="24">
        <f t="shared" ref="I6:I39" si="0">IFERROR(G6/F6,0%)</f>
        <v>0</v>
      </c>
      <c r="J6" s="24">
        <f t="shared" ref="J6:J39" si="1">IFERROR(H6/G6,0%)</f>
        <v>0</v>
      </c>
      <c r="K6" s="24">
        <f t="shared" ref="K6:K39" si="2">IFERROR(H6/F6,0%)</f>
        <v>0</v>
      </c>
      <c r="L6" s="23">
        <f>COUNTIFS('Live Enquiry'!$CJ:$CJ,'EBR Hyd'!$E6)</f>
        <v>0</v>
      </c>
      <c r="M6" s="25">
        <f>COUNTIFS('Live Booking'!$BU:$BU,'EBR Hyd'!$E6)</f>
        <v>0</v>
      </c>
      <c r="P6" s="45" t="s">
        <v>25</v>
      </c>
      <c r="Q6" s="23">
        <f>COUNTIFS(Enquiry!A:A,'EBR Hyd'!P6)</f>
        <v>0</v>
      </c>
      <c r="R6" s="23">
        <f>COUNTIFS(Booking!A:A,'EBR Hyd'!P6)</f>
        <v>0</v>
      </c>
      <c r="S6" s="23">
        <f>COUNTIFS(Invoice!A:A,'EBR Hyd'!P6)</f>
        <v>0</v>
      </c>
      <c r="T6" s="24">
        <f>IFERROR(R6/Q6,0%)</f>
        <v>0</v>
      </c>
      <c r="U6" s="24">
        <f>IFERROR(S6/R6,0%)</f>
        <v>0</v>
      </c>
      <c r="V6" s="24">
        <f>IFERROR(S6/Q6,0%)</f>
        <v>0</v>
      </c>
      <c r="W6" s="23">
        <f>COUNTIFS('Live Enquiry'!A:A,'EBR Hyd'!P6)</f>
        <v>0</v>
      </c>
      <c r="X6" s="23">
        <f>COUNTIFS(Booking!A:A,'EBR Hyd'!P6)</f>
        <v>0</v>
      </c>
    </row>
    <row r="7" spans="1:28" ht="18" customHeight="1" x14ac:dyDescent="0.35">
      <c r="C7" s="70"/>
      <c r="D7" s="69"/>
      <c r="E7" s="11" t="s">
        <v>36</v>
      </c>
      <c r="F7" s="23">
        <f>COUNTIFS(Enquiry!$CJ:$CJ,'EBR Hyd'!$E7)</f>
        <v>0</v>
      </c>
      <c r="G7" s="23">
        <f>COUNTIFS(Booking!$BU:$BU,'EBR Hyd'!$E7)</f>
        <v>0</v>
      </c>
      <c r="H7" s="23">
        <f>COUNTIFS(Delivery!$CV:$CV,'EBR Hyd'!$E7)</f>
        <v>0</v>
      </c>
      <c r="I7" s="24">
        <f t="shared" si="0"/>
        <v>0</v>
      </c>
      <c r="J7" s="24">
        <f t="shared" si="1"/>
        <v>0</v>
      </c>
      <c r="K7" s="24">
        <f t="shared" si="2"/>
        <v>0</v>
      </c>
      <c r="L7" s="23">
        <f>COUNTIFS('Live Enquiry'!$CJ:$CJ,'EBR Hyd'!$E7)</f>
        <v>0</v>
      </c>
      <c r="M7" s="25">
        <f>COUNTIFS('Live Booking'!$BU:$BU,'EBR Hyd'!$E7)</f>
        <v>0</v>
      </c>
      <c r="P7" s="45" t="s">
        <v>233</v>
      </c>
      <c r="Q7" s="23">
        <f>COUNTIFS(Enquiry!A:A,'EBR Hyd'!P7)</f>
        <v>0</v>
      </c>
      <c r="R7" s="23">
        <f>COUNTIFS(Booking!A:A,'EBR Hyd'!P7)</f>
        <v>0</v>
      </c>
      <c r="S7" s="23">
        <f>COUNTIFS(Invoice!A:A,'EBR Hyd'!P7)</f>
        <v>0</v>
      </c>
      <c r="T7" s="24">
        <f t="shared" ref="T7:T11" si="3">IFERROR(R7/Q7,0%)</f>
        <v>0</v>
      </c>
      <c r="U7" s="24">
        <f t="shared" ref="U7:U11" si="4">IFERROR(S7/R7,0%)</f>
        <v>0</v>
      </c>
      <c r="V7" s="24">
        <f t="shared" ref="V7:V11" si="5">IFERROR(S7/Q7,0%)</f>
        <v>0</v>
      </c>
      <c r="W7" s="23">
        <f>COUNTIFS('Live Enquiry'!A:A,'EBR Hyd'!P7)</f>
        <v>0</v>
      </c>
      <c r="X7" s="23">
        <f>COUNTIFS(Booking!A:A,'EBR Hyd'!P7)</f>
        <v>0</v>
      </c>
    </row>
    <row r="8" spans="1:28" ht="18" customHeight="1" x14ac:dyDescent="0.35">
      <c r="C8" s="70"/>
      <c r="D8" s="69"/>
      <c r="E8" s="11" t="s">
        <v>305</v>
      </c>
      <c r="F8" s="23">
        <f>COUNTIFS(Enquiry!$CJ:$CJ,'EBR Hyd'!$E8)</f>
        <v>0</v>
      </c>
      <c r="G8" s="23">
        <f>COUNTIFS(Booking!$BU:$BU,'EBR Hyd'!$E8)</f>
        <v>0</v>
      </c>
      <c r="H8" s="23">
        <f>COUNTIFS(Delivery!$CV:$CV,'EBR Hyd'!$E8)</f>
        <v>0</v>
      </c>
      <c r="I8" s="24">
        <f t="shared" si="0"/>
        <v>0</v>
      </c>
      <c r="J8" s="24">
        <f t="shared" si="1"/>
        <v>0</v>
      </c>
      <c r="K8" s="24">
        <f t="shared" si="2"/>
        <v>0</v>
      </c>
      <c r="L8" s="23">
        <f>COUNTIFS('Live Enquiry'!$CJ:$CJ,'EBR Hyd'!$E8)</f>
        <v>0</v>
      </c>
      <c r="M8" s="25">
        <f>COUNTIFS('Live Booking'!$BU:$BU,'EBR Hyd'!$E8)</f>
        <v>0</v>
      </c>
      <c r="P8" s="45" t="s">
        <v>285</v>
      </c>
      <c r="Q8" s="23">
        <f>COUNTIFS(Enquiry!A:A,'EBR Hyd'!P8)</f>
        <v>0</v>
      </c>
      <c r="R8" s="23">
        <f>COUNTIFS(Booking!A:A,'EBR Hyd'!P8)</f>
        <v>0</v>
      </c>
      <c r="S8" s="23">
        <f>COUNTIFS(Invoice!A:A,'EBR Hyd'!P8)</f>
        <v>0</v>
      </c>
      <c r="T8" s="24">
        <f t="shared" si="3"/>
        <v>0</v>
      </c>
      <c r="U8" s="24">
        <f t="shared" si="4"/>
        <v>0</v>
      </c>
      <c r="V8" s="24">
        <f t="shared" si="5"/>
        <v>0</v>
      </c>
      <c r="W8" s="23">
        <f>COUNTIFS('Live Enquiry'!A:A,'EBR Hyd'!P8)</f>
        <v>0</v>
      </c>
      <c r="X8" s="23">
        <f>COUNTIFS(Booking!A:A,'EBR Hyd'!P8)</f>
        <v>0</v>
      </c>
    </row>
    <row r="9" spans="1:28" ht="18" customHeight="1" x14ac:dyDescent="0.35">
      <c r="C9" s="70"/>
      <c r="D9" s="69"/>
      <c r="E9" s="11" t="s">
        <v>35</v>
      </c>
      <c r="F9" s="23">
        <f>COUNTIFS(Enquiry!$CJ:$CJ,'EBR Hyd'!$E9)</f>
        <v>0</v>
      </c>
      <c r="G9" s="23">
        <f>COUNTIFS(Booking!$BU:$BU,'EBR Hyd'!$E9)</f>
        <v>0</v>
      </c>
      <c r="H9" s="23">
        <f>COUNTIFS(Delivery!$CV:$CV,'EBR Hyd'!$E9)</f>
        <v>0</v>
      </c>
      <c r="I9" s="24">
        <f t="shared" si="0"/>
        <v>0</v>
      </c>
      <c r="J9" s="24">
        <f t="shared" si="1"/>
        <v>0</v>
      </c>
      <c r="K9" s="24">
        <f t="shared" si="2"/>
        <v>0</v>
      </c>
      <c r="L9" s="23">
        <f>COUNTIFS('Live Enquiry'!$CJ:$CJ,'EBR Hyd'!$E9)</f>
        <v>0</v>
      </c>
      <c r="M9" s="25">
        <f>COUNTIFS('Live Booking'!$BU:$BU,'EBR Hyd'!$E9)</f>
        <v>0</v>
      </c>
      <c r="P9" s="45" t="s">
        <v>286</v>
      </c>
      <c r="Q9" s="23">
        <f>COUNTIFS(Enquiry!A:A,'EBR Hyd'!P9)</f>
        <v>0</v>
      </c>
      <c r="R9" s="23">
        <f>COUNTIFS(Booking!A:A,'EBR Hyd'!P9)</f>
        <v>0</v>
      </c>
      <c r="S9" s="23">
        <f>COUNTIFS(Invoice!A:A,'EBR Hyd'!P9)</f>
        <v>0</v>
      </c>
      <c r="T9" s="24">
        <f t="shared" si="3"/>
        <v>0</v>
      </c>
      <c r="U9" s="24">
        <f t="shared" si="4"/>
        <v>0</v>
      </c>
      <c r="V9" s="24">
        <f t="shared" si="5"/>
        <v>0</v>
      </c>
      <c r="W9" s="23">
        <f>COUNTIFS('Live Enquiry'!A:A,'EBR Hyd'!P9)</f>
        <v>0</v>
      </c>
      <c r="X9" s="23">
        <f>COUNTIFS(Booking!A:A,'EBR Hyd'!P9)</f>
        <v>0</v>
      </c>
    </row>
    <row r="10" spans="1:28" ht="18" customHeight="1" x14ac:dyDescent="0.35">
      <c r="C10" s="70"/>
      <c r="D10" s="69"/>
      <c r="E10" s="11" t="s">
        <v>40</v>
      </c>
      <c r="F10" s="23">
        <f>COUNTIFS(Enquiry!$CJ:$CJ,'EBR Hyd'!$E10)</f>
        <v>0</v>
      </c>
      <c r="G10" s="23">
        <f>COUNTIFS(Booking!$BU:$BU,'EBR Hyd'!$E10)</f>
        <v>0</v>
      </c>
      <c r="H10" s="23">
        <f>COUNTIFS(Delivery!$CV:$CV,'EBR Hyd'!$E10)</f>
        <v>0</v>
      </c>
      <c r="I10" s="24">
        <f t="shared" si="0"/>
        <v>0</v>
      </c>
      <c r="J10" s="24">
        <f t="shared" si="1"/>
        <v>0</v>
      </c>
      <c r="K10" s="24">
        <f t="shared" si="2"/>
        <v>0</v>
      </c>
      <c r="L10" s="23">
        <f>COUNTIFS('Live Enquiry'!$CJ:$CJ,'EBR Hyd'!$E10)</f>
        <v>0</v>
      </c>
      <c r="M10" s="25">
        <f>COUNTIFS('Live Booking'!$BU:$BU,'EBR Hyd'!$E10)</f>
        <v>0</v>
      </c>
      <c r="P10" s="45" t="s">
        <v>287</v>
      </c>
      <c r="Q10" s="23">
        <f>COUNTIFS(Enquiry!A:A,'EBR Hyd'!P10)</f>
        <v>0</v>
      </c>
      <c r="R10" s="23">
        <f>COUNTIFS(Booking!A:A,'EBR Hyd'!P10)</f>
        <v>0</v>
      </c>
      <c r="S10" s="23">
        <f>COUNTIFS(Invoice!A:A,'EBR Hyd'!P10)</f>
        <v>0</v>
      </c>
      <c r="T10" s="24">
        <f t="shared" si="3"/>
        <v>0</v>
      </c>
      <c r="U10" s="24">
        <f t="shared" si="4"/>
        <v>0</v>
      </c>
      <c r="V10" s="24">
        <f t="shared" si="5"/>
        <v>0</v>
      </c>
      <c r="W10" s="23">
        <f>COUNTIFS('Live Enquiry'!A:A,'EBR Hyd'!P10)</f>
        <v>0</v>
      </c>
      <c r="X10" s="23">
        <f>COUNTIFS(Booking!A:A,'EBR Hyd'!P10)</f>
        <v>0</v>
      </c>
    </row>
    <row r="11" spans="1:28" ht="18" customHeight="1" x14ac:dyDescent="0.35">
      <c r="C11" s="70"/>
      <c r="D11" s="69"/>
      <c r="E11" s="11" t="s">
        <v>42</v>
      </c>
      <c r="F11" s="23">
        <f>COUNTIFS(Enquiry!$CJ:$CJ,'EBR Hyd'!$E11)</f>
        <v>0</v>
      </c>
      <c r="G11" s="23">
        <f>COUNTIFS(Booking!$BU:$BU,'EBR Hyd'!$E11)</f>
        <v>0</v>
      </c>
      <c r="H11" s="23">
        <f>COUNTIFS(Delivery!$CV:$CV,'EBR Hyd'!$E11)</f>
        <v>0</v>
      </c>
      <c r="I11" s="24">
        <f t="shared" si="0"/>
        <v>0</v>
      </c>
      <c r="J11" s="24">
        <f t="shared" si="1"/>
        <v>0</v>
      </c>
      <c r="K11" s="24">
        <f t="shared" si="2"/>
        <v>0</v>
      </c>
      <c r="L11" s="23">
        <f>COUNTIFS('Live Enquiry'!$CJ:$CJ,'EBR Hyd'!$E11)</f>
        <v>0</v>
      </c>
      <c r="M11" s="25">
        <f>COUNTIFS('Live Booking'!$BU:$BU,'EBR Hyd'!$E11)</f>
        <v>0</v>
      </c>
      <c r="P11" s="41" t="s">
        <v>254</v>
      </c>
      <c r="Q11" s="43">
        <f>SUM(Q6:Q10)</f>
        <v>0</v>
      </c>
      <c r="R11" s="43">
        <f t="shared" ref="R11:S11" si="6">SUM(R6:R10)</f>
        <v>0</v>
      </c>
      <c r="S11" s="43">
        <f t="shared" si="6"/>
        <v>0</v>
      </c>
      <c r="T11" s="42">
        <f t="shared" si="3"/>
        <v>0</v>
      </c>
      <c r="U11" s="42">
        <f t="shared" si="4"/>
        <v>0</v>
      </c>
      <c r="V11" s="42">
        <f t="shared" si="5"/>
        <v>0</v>
      </c>
      <c r="W11" s="43">
        <f>SUM(W6:W10)</f>
        <v>0</v>
      </c>
      <c r="X11" s="43">
        <f t="shared" ref="X11" si="7">SUM(X6:X10)</f>
        <v>0</v>
      </c>
    </row>
    <row r="12" spans="1:28" ht="18" customHeight="1" x14ac:dyDescent="0.35">
      <c r="C12" s="70"/>
      <c r="D12" s="69"/>
      <c r="E12" s="11" t="s">
        <v>41</v>
      </c>
      <c r="F12" s="23">
        <f>COUNTIFS(Enquiry!$CJ:$CJ,'EBR Hyd'!$E12)</f>
        <v>0</v>
      </c>
      <c r="G12" s="23">
        <f>COUNTIFS(Booking!$BU:$BU,'EBR Hyd'!$E12)</f>
        <v>0</v>
      </c>
      <c r="H12" s="23">
        <f>COUNTIFS(Delivery!$CV:$CV,'EBR Hyd'!$E12)</f>
        <v>0</v>
      </c>
      <c r="I12" s="24">
        <f t="shared" si="0"/>
        <v>0</v>
      </c>
      <c r="J12" s="24">
        <f t="shared" si="1"/>
        <v>0</v>
      </c>
      <c r="K12" s="24">
        <f t="shared" si="2"/>
        <v>0</v>
      </c>
      <c r="L12" s="23">
        <f>COUNTIFS('Live Enquiry'!$CJ:$CJ,'EBR Hyd'!$E12)</f>
        <v>0</v>
      </c>
      <c r="M12" s="25">
        <f>COUNTIFS('Live Booking'!$BU:$BU,'EBR Hyd'!$E12)</f>
        <v>0</v>
      </c>
    </row>
    <row r="13" spans="1:28" ht="18" customHeight="1" x14ac:dyDescent="0.35">
      <c r="C13" s="70"/>
      <c r="D13" s="68" t="s">
        <v>263</v>
      </c>
      <c r="E13" s="68"/>
      <c r="F13" s="29">
        <f>SUM(F6:F12)</f>
        <v>0</v>
      </c>
      <c r="G13" s="29">
        <f>SUM(G6:G12)</f>
        <v>0</v>
      </c>
      <c r="H13" s="29">
        <f>SUM(H6:H12)</f>
        <v>0</v>
      </c>
      <c r="I13" s="30">
        <f t="shared" si="0"/>
        <v>0</v>
      </c>
      <c r="J13" s="30">
        <f t="shared" si="1"/>
        <v>0</v>
      </c>
      <c r="K13" s="30">
        <f t="shared" si="2"/>
        <v>0</v>
      </c>
      <c r="L13" s="29">
        <f t="shared" ref="L13:M13" si="8">SUM(L6:L12)</f>
        <v>0</v>
      </c>
      <c r="M13" s="29">
        <f t="shared" si="8"/>
        <v>0</v>
      </c>
    </row>
    <row r="14" spans="1:28" ht="18" customHeight="1" x14ac:dyDescent="0.35">
      <c r="C14" s="70"/>
      <c r="D14" s="69" t="s">
        <v>296</v>
      </c>
      <c r="E14" s="11" t="s">
        <v>27</v>
      </c>
      <c r="F14" s="23">
        <f>COUNTIFS(Enquiry!$CJ:$CJ,'EBR Hyd'!$E14)</f>
        <v>0</v>
      </c>
      <c r="G14" s="23">
        <f>COUNTIFS(Booking!$BU:$BU,'EBR Hyd'!$E14)</f>
        <v>0</v>
      </c>
      <c r="H14" s="23">
        <f>COUNTIFS(Delivery!$CV:$CV,'EBR Hyd'!$E14)</f>
        <v>0</v>
      </c>
      <c r="I14" s="24">
        <f t="shared" si="0"/>
        <v>0</v>
      </c>
      <c r="J14" s="24">
        <f t="shared" si="1"/>
        <v>0</v>
      </c>
      <c r="K14" s="24">
        <f t="shared" si="2"/>
        <v>0</v>
      </c>
      <c r="L14" s="23">
        <f>COUNTIFS('Live Enquiry'!$CJ:$CJ,'EBR Hyd'!$E14)</f>
        <v>0</v>
      </c>
      <c r="M14" s="25">
        <f>COUNTIFS('Live Booking'!$BU:$BU,'EBR Hyd'!$E14)</f>
        <v>0</v>
      </c>
      <c r="O14" s="60"/>
      <c r="P14" s="55" t="s">
        <v>25</v>
      </c>
      <c r="Q14" s="57" t="s">
        <v>369</v>
      </c>
      <c r="R14" s="57"/>
      <c r="S14" s="57"/>
      <c r="T14" s="57"/>
      <c r="U14" s="57"/>
      <c r="V14" s="57"/>
      <c r="W14" s="53" t="s">
        <v>241</v>
      </c>
      <c r="X14" s="54"/>
    </row>
    <row r="15" spans="1:28" ht="23.25" customHeight="1" x14ac:dyDescent="0.35">
      <c r="C15" s="70"/>
      <c r="D15" s="69"/>
      <c r="E15" s="11" t="s">
        <v>28</v>
      </c>
      <c r="F15" s="23">
        <f>COUNTIFS(Enquiry!$CJ:$CJ,'EBR Hyd'!$E15)</f>
        <v>0</v>
      </c>
      <c r="G15" s="23">
        <f>COUNTIFS(Booking!$BU:$BU,'EBR Hyd'!$E15)</f>
        <v>0</v>
      </c>
      <c r="H15" s="23">
        <f>COUNTIFS(Delivery!$CV:$CV,'EBR Hyd'!$E15)</f>
        <v>0</v>
      </c>
      <c r="I15" s="24">
        <f t="shared" si="0"/>
        <v>0</v>
      </c>
      <c r="J15" s="24">
        <f t="shared" si="1"/>
        <v>0</v>
      </c>
      <c r="K15" s="24">
        <f t="shared" si="2"/>
        <v>0</v>
      </c>
      <c r="L15" s="23">
        <f>COUNTIFS('Live Enquiry'!$CJ:$CJ,'EBR Hyd'!$E15)</f>
        <v>0</v>
      </c>
      <c r="M15" s="25">
        <f>COUNTIFS('Live Booking'!$BU:$BU,'EBR Hyd'!$E15)</f>
        <v>0</v>
      </c>
      <c r="O15" s="60"/>
      <c r="P15" s="56"/>
      <c r="Q15" s="38" t="s">
        <v>248</v>
      </c>
      <c r="R15" s="38" t="s">
        <v>249</v>
      </c>
      <c r="S15" s="38" t="s">
        <v>250</v>
      </c>
      <c r="T15" s="40" t="s">
        <v>251</v>
      </c>
      <c r="U15" s="40" t="s">
        <v>252</v>
      </c>
      <c r="V15" s="40" t="s">
        <v>253</v>
      </c>
      <c r="W15" s="38" t="s">
        <v>248</v>
      </c>
      <c r="X15" s="38" t="s">
        <v>249</v>
      </c>
    </row>
    <row r="16" spans="1:28" ht="18" customHeight="1" x14ac:dyDescent="0.35">
      <c r="C16" s="70"/>
      <c r="D16" s="69"/>
      <c r="E16" s="11" t="s">
        <v>29</v>
      </c>
      <c r="F16" s="23">
        <f>COUNTIFS(Enquiry!$CJ:$CJ,'EBR Hyd'!$E16)</f>
        <v>0</v>
      </c>
      <c r="G16" s="23">
        <f>COUNTIFS(Booking!$BU:$BU,'EBR Hyd'!$E16)</f>
        <v>0</v>
      </c>
      <c r="H16" s="23">
        <f>COUNTIFS(Delivery!$CV:$CV,'EBR Hyd'!$E16)</f>
        <v>0</v>
      </c>
      <c r="I16" s="24">
        <f t="shared" si="0"/>
        <v>0</v>
      </c>
      <c r="J16" s="24">
        <f t="shared" si="1"/>
        <v>0</v>
      </c>
      <c r="K16" s="24">
        <f t="shared" si="2"/>
        <v>0</v>
      </c>
      <c r="L16" s="23">
        <f>COUNTIFS('Live Enquiry'!$CJ:$CJ,'EBR Hyd'!$E16)</f>
        <v>0</v>
      </c>
      <c r="M16" s="25">
        <f>COUNTIFS('Live Booking'!$BU:$BU,'EBR Hyd'!$E16)</f>
        <v>0</v>
      </c>
      <c r="P16" s="45" t="s">
        <v>256</v>
      </c>
      <c r="Q16" s="23">
        <f>COUNTIFS(Enquiry!$X:$X,'EBR Hyd'!$P16,Enquiry!$A:$A,'EBR Hyd'!P$14)</f>
        <v>0</v>
      </c>
      <c r="R16" s="23">
        <f>COUNTIFS(Booking!$S:$S,'EBR Hyd'!$P16,Booking!$A:$A,'EBR Hyd'!P$14)</f>
        <v>0</v>
      </c>
      <c r="S16" s="23">
        <f>COUNTIFS(Invoice!$Q:$Q,'EBR Hyd'!$P16,Invoice!$A:$A,'EBR Hyd'!P$14)</f>
        <v>0</v>
      </c>
      <c r="T16" s="24">
        <f>IFERROR(R16/Q16,0%)</f>
        <v>0</v>
      </c>
      <c r="U16" s="24">
        <f>IFERROR(S16/R16,0%)</f>
        <v>0</v>
      </c>
      <c r="V16" s="24">
        <f>IFERROR(S16/Q16,0%)</f>
        <v>0</v>
      </c>
      <c r="W16" s="23">
        <f>COUNTIFS('Live Enquiry'!$X:$X,'EBR Hyd'!$P16,'Live Enquiry'!$A:$A,'EBR Hyd'!P$14)</f>
        <v>0</v>
      </c>
      <c r="X16" s="23">
        <f>COUNTIFS('Live Booking'!$S:$S,'EBR Hyd'!$P16,'Live Booking'!$A:$A,'EBR Hyd'!P$14)</f>
        <v>0</v>
      </c>
    </row>
    <row r="17" spans="3:24" ht="18" customHeight="1" x14ac:dyDescent="0.35">
      <c r="C17" s="70"/>
      <c r="D17" s="69"/>
      <c r="E17" s="11" t="s">
        <v>30</v>
      </c>
      <c r="F17" s="23">
        <f>COUNTIFS(Enquiry!$CJ:$CJ,'EBR Hyd'!$E17)</f>
        <v>0</v>
      </c>
      <c r="G17" s="23">
        <f>COUNTIFS(Booking!$BU:$BU,'EBR Hyd'!$E17)</f>
        <v>0</v>
      </c>
      <c r="H17" s="23">
        <f>COUNTIFS(Delivery!$CV:$CV,'EBR Hyd'!$E17)</f>
        <v>0</v>
      </c>
      <c r="I17" s="24">
        <f t="shared" si="0"/>
        <v>0</v>
      </c>
      <c r="J17" s="24">
        <f t="shared" si="1"/>
        <v>0</v>
      </c>
      <c r="K17" s="24">
        <f t="shared" si="2"/>
        <v>0</v>
      </c>
      <c r="L17" s="23">
        <f>COUNTIFS('Live Enquiry'!$CJ:$CJ,'EBR Hyd'!$E17)</f>
        <v>0</v>
      </c>
      <c r="M17" s="25">
        <f>COUNTIFS('Live Booking'!$BU:$BU,'EBR Hyd'!$E17)</f>
        <v>0</v>
      </c>
      <c r="P17" s="45" t="s">
        <v>257</v>
      </c>
      <c r="Q17" s="23">
        <f>COUNTIFS(Enquiry!$X:$X,'EBR Hyd'!$P17,Enquiry!$A:$A,'EBR Hyd'!P$14)</f>
        <v>0</v>
      </c>
      <c r="R17" s="23">
        <f>COUNTIFS(Booking!$S:$S,'EBR Hyd'!$P17,Booking!$A:$A,'EBR Hyd'!P$14)</f>
        <v>0</v>
      </c>
      <c r="S17" s="23">
        <f>COUNTIFS(Invoice!$Q:$Q,'EBR Hyd'!$P17,Invoice!$A:$A,'EBR Hyd'!P$14)</f>
        <v>0</v>
      </c>
      <c r="T17" s="24">
        <f t="shared" ref="T17:T19" si="9">IFERROR(R17/Q17,0%)</f>
        <v>0</v>
      </c>
      <c r="U17" s="24">
        <f t="shared" ref="U17:U19" si="10">IFERROR(S17/R17,0%)</f>
        <v>0</v>
      </c>
      <c r="V17" s="24">
        <f t="shared" ref="V17:V19" si="11">IFERROR(S17/Q17,0%)</f>
        <v>0</v>
      </c>
      <c r="W17" s="23">
        <f>COUNTIFS('Live Enquiry'!$X:$X,'EBR Hyd'!$P17,'Live Enquiry'!$A:$A,'EBR Hyd'!P$14)</f>
        <v>0</v>
      </c>
      <c r="X17" s="23">
        <f>COUNTIFS('Live Booking'!$S:$S,'EBR Hyd'!$P17,'Live Booking'!$A:$A,'EBR Hyd'!P$14)</f>
        <v>0</v>
      </c>
    </row>
    <row r="18" spans="3:24" ht="18" customHeight="1" x14ac:dyDescent="0.35">
      <c r="C18" s="70"/>
      <c r="D18" s="68" t="s">
        <v>306</v>
      </c>
      <c r="E18" s="68"/>
      <c r="F18" s="29">
        <f>SUM(F14:F17)</f>
        <v>0</v>
      </c>
      <c r="G18" s="29">
        <f>SUM(G14:G17)</f>
        <v>0</v>
      </c>
      <c r="H18" s="29">
        <f>SUM(H14:H17)</f>
        <v>0</v>
      </c>
      <c r="I18" s="30">
        <f t="shared" si="0"/>
        <v>0</v>
      </c>
      <c r="J18" s="30">
        <f t="shared" si="1"/>
        <v>0</v>
      </c>
      <c r="K18" s="30">
        <f t="shared" si="2"/>
        <v>0</v>
      </c>
      <c r="L18" s="29">
        <f t="shared" ref="L18:M18" si="12">SUM(L14:L17)</f>
        <v>0</v>
      </c>
      <c r="M18" s="29">
        <f t="shared" si="12"/>
        <v>0</v>
      </c>
      <c r="P18" s="45" t="s">
        <v>258</v>
      </c>
      <c r="Q18" s="23">
        <f>COUNTIFS(Enquiry!$X:$X,'EBR Hyd'!$P18,Enquiry!$A:$A,'EBR Hyd'!P$14)</f>
        <v>0</v>
      </c>
      <c r="R18" s="23">
        <f>COUNTIFS(Booking!$S:$S,'EBR Hyd'!$P18,Booking!$A:$A,'EBR Hyd'!P$14)</f>
        <v>0</v>
      </c>
      <c r="S18" s="23">
        <f>COUNTIFS(Invoice!$Q:$Q,'EBR Hyd'!$P18,Invoice!$A:$A,'EBR Hyd'!P$14)</f>
        <v>0</v>
      </c>
      <c r="T18" s="24">
        <f t="shared" si="9"/>
        <v>0</v>
      </c>
      <c r="U18" s="24">
        <f t="shared" si="10"/>
        <v>0</v>
      </c>
      <c r="V18" s="24">
        <f t="shared" si="11"/>
        <v>0</v>
      </c>
      <c r="W18" s="23">
        <f>COUNTIFS('Live Enquiry'!$X:$X,'EBR Hyd'!$P18,'Live Enquiry'!$A:$A,'EBR Hyd'!P$14)</f>
        <v>0</v>
      </c>
      <c r="X18" s="23">
        <f>COUNTIFS('Live Booking'!$S:$S,'EBR Hyd'!$P18,'Live Booking'!$A:$A,'EBR Hyd'!P$14)</f>
        <v>0</v>
      </c>
    </row>
    <row r="19" spans="3:24" ht="18" customHeight="1" x14ac:dyDescent="0.35">
      <c r="C19" s="70"/>
      <c r="D19" s="26" t="s">
        <v>122</v>
      </c>
      <c r="E19" s="11" t="s">
        <v>310</v>
      </c>
      <c r="F19" s="23">
        <f>COUNTIFS(Enquiry!$CJ:$CJ,'EBR Hyd'!$E19)</f>
        <v>0</v>
      </c>
      <c r="G19" s="23">
        <f>COUNTIFS(Booking!$BU:$BU,'EBR Hyd'!$E19)</f>
        <v>0</v>
      </c>
      <c r="H19" s="23">
        <f>COUNTIFS(Delivery!$CV:$CV,'EBR Hyd'!$E19)</f>
        <v>0</v>
      </c>
      <c r="I19" s="24">
        <f t="shared" si="0"/>
        <v>0</v>
      </c>
      <c r="J19" s="24">
        <f t="shared" si="1"/>
        <v>0</v>
      </c>
      <c r="K19" s="24">
        <f t="shared" si="2"/>
        <v>0</v>
      </c>
      <c r="L19" s="23">
        <f>COUNTIFS('Live Enquiry'!$CJ:$CJ,'EBR Hyd'!$E19)</f>
        <v>0</v>
      </c>
      <c r="M19" s="25">
        <f>COUNTIFS('Live Booking'!$BU:$BU,'EBR Hyd'!$E19)</f>
        <v>0</v>
      </c>
      <c r="P19" s="45" t="s">
        <v>259</v>
      </c>
      <c r="Q19" s="23">
        <f>COUNTIFS(Enquiry!$X:$X,'EBR Hyd'!$P19,Enquiry!$A:$A,'EBR Hyd'!P$14)</f>
        <v>0</v>
      </c>
      <c r="R19" s="23">
        <f>COUNTIFS(Booking!$S:$S,'EBR Hyd'!$P19,Booking!$A:$A,'EBR Hyd'!P$14)</f>
        <v>0</v>
      </c>
      <c r="S19" s="23">
        <f>COUNTIFS(Invoice!$Q:$Q,'EBR Hyd'!$P19,Invoice!$A:$A,'EBR Hyd'!P$14)</f>
        <v>0</v>
      </c>
      <c r="T19" s="24">
        <f t="shared" si="9"/>
        <v>0</v>
      </c>
      <c r="U19" s="24">
        <f t="shared" si="10"/>
        <v>0</v>
      </c>
      <c r="V19" s="24">
        <f t="shared" si="11"/>
        <v>0</v>
      </c>
      <c r="W19" s="23">
        <f>COUNTIFS('Live Enquiry'!$X:$X,'EBR Hyd'!$P19,'Live Enquiry'!$A:$A,'EBR Hyd'!P$14)</f>
        <v>0</v>
      </c>
      <c r="X19" s="23">
        <f>COUNTIFS('Live Booking'!$S:$S,'EBR Hyd'!$P19,'Live Booking'!$A:$A,'EBR Hyd'!P$14)</f>
        <v>0</v>
      </c>
    </row>
    <row r="20" spans="3:24" ht="18" customHeight="1" x14ac:dyDescent="0.35">
      <c r="C20" s="71" t="s">
        <v>264</v>
      </c>
      <c r="D20" s="71"/>
      <c r="E20" s="71"/>
      <c r="F20" s="33">
        <f>SUM(F19,F18,F13)</f>
        <v>0</v>
      </c>
      <c r="G20" s="33">
        <f t="shared" ref="G20:H20" si="13">SUM(G19,G18,G13)</f>
        <v>0</v>
      </c>
      <c r="H20" s="33">
        <f t="shared" si="13"/>
        <v>0</v>
      </c>
      <c r="I20" s="34">
        <f t="shared" si="0"/>
        <v>0</v>
      </c>
      <c r="J20" s="34">
        <f t="shared" si="1"/>
        <v>0</v>
      </c>
      <c r="K20" s="34">
        <f t="shared" si="2"/>
        <v>0</v>
      </c>
      <c r="L20" s="33">
        <f t="shared" ref="L20:M20" si="14">SUM(L19,L18,L13)</f>
        <v>0</v>
      </c>
      <c r="M20" s="33">
        <f t="shared" si="14"/>
        <v>0</v>
      </c>
      <c r="P20" s="41" t="s">
        <v>254</v>
      </c>
      <c r="Q20" s="43">
        <f>SUM(Q16:Q19)</f>
        <v>0</v>
      </c>
      <c r="R20" s="43">
        <f>SUM(R16:R19)</f>
        <v>0</v>
      </c>
      <c r="S20" s="43">
        <f>SUM(S16:S19)</f>
        <v>0</v>
      </c>
      <c r="T20" s="42">
        <f>IFERROR(R20/Q20,0%)</f>
        <v>0</v>
      </c>
      <c r="U20" s="42">
        <f>IFERROR(S20/R20,0%)</f>
        <v>0</v>
      </c>
      <c r="V20" s="42">
        <f>IFERROR(S20/Q20,0%)</f>
        <v>0</v>
      </c>
      <c r="W20" s="43">
        <f>SUM(W16:W19)</f>
        <v>0</v>
      </c>
      <c r="X20" s="43">
        <f>SUM(X16:X19)</f>
        <v>0</v>
      </c>
    </row>
    <row r="21" spans="3:24" ht="18" customHeight="1" x14ac:dyDescent="0.35">
      <c r="C21" s="70" t="s">
        <v>233</v>
      </c>
      <c r="D21" s="69" t="s">
        <v>265</v>
      </c>
      <c r="E21" s="11" t="s">
        <v>237</v>
      </c>
      <c r="F21" s="23">
        <f>COUNTIFS(Enquiry!$CJ:$CJ,'EBR Hyd'!$E21)</f>
        <v>0</v>
      </c>
      <c r="G21" s="23">
        <f>COUNTIFS(Booking!$BU:$BU,'EBR Hyd'!$E21)</f>
        <v>0</v>
      </c>
      <c r="H21" s="23">
        <f>COUNTIFS(Delivery!$CV:$CV,'EBR Hyd'!$E21)</f>
        <v>0</v>
      </c>
      <c r="I21" s="24">
        <f t="shared" si="0"/>
        <v>0</v>
      </c>
      <c r="J21" s="24">
        <f t="shared" si="1"/>
        <v>0</v>
      </c>
      <c r="K21" s="24">
        <f t="shared" si="2"/>
        <v>0</v>
      </c>
      <c r="L21" s="23">
        <f>COUNTIFS('Live Enquiry'!$CJ:$CJ,'EBR Hyd'!$E21)</f>
        <v>0</v>
      </c>
      <c r="M21" s="25">
        <f>COUNTIFS('Live Booking'!$BU:$BU,'EBR Hyd'!$E21)</f>
        <v>0</v>
      </c>
    </row>
    <row r="22" spans="3:24" ht="18" customHeight="1" x14ac:dyDescent="0.35">
      <c r="C22" s="70"/>
      <c r="D22" s="69"/>
      <c r="E22" s="11" t="s">
        <v>238</v>
      </c>
      <c r="F22" s="23">
        <f>COUNTIFS(Enquiry!$CJ:$CJ,'EBR Hyd'!$E22)</f>
        <v>0</v>
      </c>
      <c r="G22" s="23">
        <f>COUNTIFS(Booking!$BU:$BU,'EBR Hyd'!$E22)</f>
        <v>0</v>
      </c>
      <c r="H22" s="23">
        <f>COUNTIFS(Delivery!$CV:$CV,'EBR Hyd'!$E22)</f>
        <v>0</v>
      </c>
      <c r="I22" s="24">
        <f t="shared" si="0"/>
        <v>0</v>
      </c>
      <c r="J22" s="24">
        <f t="shared" si="1"/>
        <v>0</v>
      </c>
      <c r="K22" s="24">
        <f t="shared" si="2"/>
        <v>0</v>
      </c>
      <c r="L22" s="23">
        <f>COUNTIFS('Live Enquiry'!$CJ:$CJ,'EBR Hyd'!$E22)</f>
        <v>0</v>
      </c>
      <c r="M22" s="25">
        <f>COUNTIFS('Live Booking'!$BU:$BU,'EBR Hyd'!$E22)</f>
        <v>0</v>
      </c>
    </row>
    <row r="23" spans="3:24" ht="18" customHeight="1" x14ac:dyDescent="0.35">
      <c r="C23" s="70"/>
      <c r="D23" s="69"/>
      <c r="E23" s="11" t="s">
        <v>266</v>
      </c>
      <c r="F23" s="23">
        <f>COUNTIFS(Enquiry!$CJ:$CJ,'EBR Hyd'!$E23)</f>
        <v>0</v>
      </c>
      <c r="G23" s="23">
        <f>COUNTIFS(Booking!$BU:$BU,'EBR Hyd'!$E23)</f>
        <v>0</v>
      </c>
      <c r="H23" s="23">
        <f>COUNTIFS(Delivery!$CV:$CV,'EBR Hyd'!$E23)</f>
        <v>0</v>
      </c>
      <c r="I23" s="24">
        <f t="shared" si="0"/>
        <v>0</v>
      </c>
      <c r="J23" s="24">
        <f t="shared" si="1"/>
        <v>0</v>
      </c>
      <c r="K23" s="24">
        <f t="shared" si="2"/>
        <v>0</v>
      </c>
      <c r="L23" s="23">
        <f>COUNTIFS('Live Enquiry'!$CJ:$CJ,'EBR Hyd'!$E23)</f>
        <v>0</v>
      </c>
      <c r="M23" s="25">
        <f>COUNTIFS('Live Booking'!$BU:$BU,'EBR Hyd'!$E23)</f>
        <v>0</v>
      </c>
    </row>
    <row r="24" spans="3:24" ht="18" customHeight="1" x14ac:dyDescent="0.35">
      <c r="C24" s="70"/>
      <c r="D24" s="69"/>
      <c r="E24" s="11" t="s">
        <v>239</v>
      </c>
      <c r="F24" s="23">
        <f>COUNTIFS(Enquiry!$CJ:$CJ,'EBR Hyd'!$E24)</f>
        <v>0</v>
      </c>
      <c r="G24" s="23">
        <f>COUNTIFS(Booking!$BU:$BU,'EBR Hyd'!$E24)</f>
        <v>0</v>
      </c>
      <c r="H24" s="23">
        <f>COUNTIFS(Delivery!$CV:$CV,'EBR Hyd'!$E24)</f>
        <v>0</v>
      </c>
      <c r="I24" s="24">
        <f t="shared" si="0"/>
        <v>0</v>
      </c>
      <c r="J24" s="24">
        <f t="shared" si="1"/>
        <v>0</v>
      </c>
      <c r="K24" s="24">
        <f t="shared" si="2"/>
        <v>0</v>
      </c>
      <c r="L24" s="23">
        <f>COUNTIFS('Live Enquiry'!$CJ:$CJ,'EBR Hyd'!$E24)</f>
        <v>0</v>
      </c>
      <c r="M24" s="25">
        <f>COUNTIFS('Live Booking'!$BU:$BU,'EBR Hyd'!$E24)</f>
        <v>0</v>
      </c>
      <c r="P24" s="55" t="s">
        <v>25</v>
      </c>
      <c r="Q24" s="57" t="s">
        <v>370</v>
      </c>
      <c r="R24" s="57"/>
      <c r="S24" s="57"/>
      <c r="T24" s="57"/>
      <c r="U24" s="57"/>
      <c r="V24" s="57"/>
      <c r="W24" s="53" t="s">
        <v>241</v>
      </c>
      <c r="X24" s="54"/>
    </row>
    <row r="25" spans="3:24" ht="23.25" customHeight="1" x14ac:dyDescent="0.35">
      <c r="C25" s="70"/>
      <c r="D25" s="68" t="s">
        <v>267</v>
      </c>
      <c r="E25" s="68"/>
      <c r="F25" s="29">
        <f>SUM(F21:F24)</f>
        <v>0</v>
      </c>
      <c r="G25" s="29">
        <f>SUM(G21:G24)</f>
        <v>0</v>
      </c>
      <c r="H25" s="29">
        <f>SUM(H21:H24)</f>
        <v>0</v>
      </c>
      <c r="I25" s="30">
        <f t="shared" si="0"/>
        <v>0</v>
      </c>
      <c r="J25" s="30">
        <f t="shared" si="1"/>
        <v>0</v>
      </c>
      <c r="K25" s="30">
        <f t="shared" si="2"/>
        <v>0</v>
      </c>
      <c r="L25" s="29">
        <f t="shared" ref="L25:M25" si="15">SUM(L21:L24)</f>
        <v>0</v>
      </c>
      <c r="M25" s="29">
        <f t="shared" si="15"/>
        <v>0</v>
      </c>
      <c r="P25" s="56"/>
      <c r="Q25" s="38" t="s">
        <v>248</v>
      </c>
      <c r="R25" s="38" t="s">
        <v>249</v>
      </c>
      <c r="S25" s="38" t="s">
        <v>250</v>
      </c>
      <c r="T25" s="40" t="s">
        <v>251</v>
      </c>
      <c r="U25" s="40" t="s">
        <v>252</v>
      </c>
      <c r="V25" s="40" t="s">
        <v>253</v>
      </c>
      <c r="W25" s="38" t="s">
        <v>248</v>
      </c>
      <c r="X25" s="38" t="s">
        <v>249</v>
      </c>
    </row>
    <row r="26" spans="3:24" ht="18" customHeight="1" x14ac:dyDescent="0.35">
      <c r="C26" s="70"/>
      <c r="D26" s="69" t="s">
        <v>268</v>
      </c>
      <c r="E26" s="11" t="s">
        <v>243</v>
      </c>
      <c r="F26" s="23">
        <f>COUNTIFS(Enquiry!$CJ:$CJ,'EBR Hyd'!$E26)</f>
        <v>0</v>
      </c>
      <c r="G26" s="23">
        <f>COUNTIFS(Booking!$BU:$BU,'EBR Hyd'!$E26)</f>
        <v>0</v>
      </c>
      <c r="H26" s="23">
        <f>COUNTIFS(Delivery!$CV:$CV,'EBR Hyd'!$E26)</f>
        <v>0</v>
      </c>
      <c r="I26" s="24">
        <f t="shared" si="0"/>
        <v>0</v>
      </c>
      <c r="J26" s="24">
        <f t="shared" si="1"/>
        <v>0</v>
      </c>
      <c r="K26" s="24">
        <f t="shared" si="2"/>
        <v>0</v>
      </c>
      <c r="L26" s="23">
        <f>COUNTIFS('Live Enquiry'!$CJ:$CJ,'EBR Hyd'!$E26)</f>
        <v>0</v>
      </c>
      <c r="M26" s="25">
        <f>COUNTIFS('Live Booking'!$BU:$BU,'EBR Hyd'!$E26)</f>
        <v>0</v>
      </c>
      <c r="P26" s="46" t="s">
        <v>123</v>
      </c>
      <c r="Q26" s="23">
        <f>COUNTIFS(Enquiry!$AE:$AE,'EBR Hyd'!$P26,Enquiry!$A:$A,'EBR Hyd'!P$24)</f>
        <v>0</v>
      </c>
      <c r="R26" s="23">
        <f>COUNTIFS(Booking!$BA:$BA,'EBR Hyd'!$P26,Booking!$A:$A,'EBR Hyd'!P$24)</f>
        <v>0</v>
      </c>
      <c r="S26" s="23">
        <f>COUNTIFS(Invoice!$AH:$AH,'EBR Hyd'!$P26,Invoice!$A:$A,'EBR Hyd'!P$24)</f>
        <v>0</v>
      </c>
      <c r="T26" s="24">
        <f>IFERROR(R26/Q26,0%)</f>
        <v>0</v>
      </c>
      <c r="U26" s="24">
        <f>IFERROR(S26/R26,0%)</f>
        <v>0</v>
      </c>
      <c r="V26" s="24">
        <f>IFERROR(S26/Q26,0%)</f>
        <v>0</v>
      </c>
      <c r="W26" s="23">
        <f>COUNTIFS('Live Enquiry'!$AE:$AE,'EBR Hyd'!$P26,'Live Enquiry'!$A:$A,'EBR Hyd'!P$24)</f>
        <v>0</v>
      </c>
      <c r="X26" s="23">
        <f>COUNTIFS('Live Booking'!$BA:$BA,'EBR Hyd'!$P26,'Live Booking'!$A:$A,'EBR Hyd'!P$24)</f>
        <v>0</v>
      </c>
    </row>
    <row r="27" spans="3:24" ht="18" customHeight="1" x14ac:dyDescent="0.35">
      <c r="C27" s="70"/>
      <c r="D27" s="69"/>
      <c r="E27" s="11" t="s">
        <v>297</v>
      </c>
      <c r="F27" s="23">
        <f>COUNTIFS(Enquiry!$CJ:$CJ,'EBR Hyd'!$E27)</f>
        <v>0</v>
      </c>
      <c r="G27" s="23">
        <f>COUNTIFS(Booking!$BU:$BU,'EBR Hyd'!$E27)</f>
        <v>0</v>
      </c>
      <c r="H27" s="23">
        <f>COUNTIFS(Delivery!$CV:$CV,'EBR Hyd'!$E27)</f>
        <v>0</v>
      </c>
      <c r="I27" s="24">
        <f t="shared" si="0"/>
        <v>0</v>
      </c>
      <c r="J27" s="24">
        <f t="shared" si="1"/>
        <v>0</v>
      </c>
      <c r="K27" s="24">
        <f t="shared" si="2"/>
        <v>0</v>
      </c>
      <c r="L27" s="23">
        <f>COUNTIFS('Live Enquiry'!$CJ:$CJ,'EBR Hyd'!$E27)</f>
        <v>0</v>
      </c>
      <c r="M27" s="25">
        <f>COUNTIFS('Live Booking'!$BU:$BU,'EBR Hyd'!$E27)</f>
        <v>0</v>
      </c>
      <c r="P27" s="46" t="s">
        <v>26</v>
      </c>
      <c r="Q27" s="23">
        <f>COUNTIFS(Enquiry!$AE:$AE,'EBR Hyd'!$P27,Enquiry!$A:$A,'EBR Hyd'!P$24)</f>
        <v>0</v>
      </c>
      <c r="R27" s="23">
        <f>COUNTIFS(Booking!$BA:$BA,'EBR Hyd'!$P27,Booking!$A:$A,'EBR Hyd'!P$24)</f>
        <v>0</v>
      </c>
      <c r="S27" s="23">
        <f>COUNTIFS(Invoice!$AH:$AH,'EBR Hyd'!$P27,Invoice!$A:$A,'EBR Hyd'!P$24)</f>
        <v>0</v>
      </c>
      <c r="T27" s="24">
        <f t="shared" ref="T27:T28" si="16">IFERROR(R27/Q27,0%)</f>
        <v>0</v>
      </c>
      <c r="U27" s="24">
        <f t="shared" ref="U27:U28" si="17">IFERROR(S27/R27,0%)</f>
        <v>0</v>
      </c>
      <c r="V27" s="24">
        <f t="shared" ref="V27:V28" si="18">IFERROR(S27/Q27,0%)</f>
        <v>0</v>
      </c>
      <c r="W27" s="23">
        <f>COUNTIFS('Live Enquiry'!$AE:$AE,'EBR Hyd'!$P27,'Live Enquiry'!$A:$A,'EBR Hyd'!P$24)</f>
        <v>0</v>
      </c>
      <c r="X27" s="23">
        <f>COUNTIFS('Live Booking'!$BA:$BA,'EBR Hyd'!$P27,'Live Booking'!$A:$A,'EBR Hyd'!P$24)</f>
        <v>0</v>
      </c>
    </row>
    <row r="28" spans="3:24" ht="18" customHeight="1" x14ac:dyDescent="0.35">
      <c r="C28" s="70"/>
      <c r="D28" s="69"/>
      <c r="E28" s="11" t="s">
        <v>236</v>
      </c>
      <c r="F28" s="23">
        <f>COUNTIFS(Enquiry!$CJ:$CJ,'EBR Hyd'!$E28)</f>
        <v>0</v>
      </c>
      <c r="G28" s="23">
        <f>COUNTIFS(Booking!$BU:$BU,'EBR Hyd'!$E28)</f>
        <v>0</v>
      </c>
      <c r="H28" s="23">
        <f>COUNTIFS(Delivery!$CV:$CV,'EBR Hyd'!$E28)</f>
        <v>0</v>
      </c>
      <c r="I28" s="24">
        <f t="shared" si="0"/>
        <v>0</v>
      </c>
      <c r="J28" s="24">
        <f t="shared" si="1"/>
        <v>0</v>
      </c>
      <c r="K28" s="24">
        <f t="shared" si="2"/>
        <v>0</v>
      </c>
      <c r="L28" s="23">
        <f>COUNTIFS('Live Enquiry'!$CJ:$CJ,'EBR Hyd'!$E28)</f>
        <v>0</v>
      </c>
      <c r="M28" s="25">
        <f>COUNTIFS('Live Booking'!$BU:$BU,'EBR Hyd'!$E28)</f>
        <v>0</v>
      </c>
      <c r="P28" s="47" t="s">
        <v>240</v>
      </c>
      <c r="Q28" s="23">
        <f>COUNTIFS(Enquiry!A:A,'EBR Hyd'!P24)-(Q26+Q27)</f>
        <v>0</v>
      </c>
      <c r="R28" s="23">
        <f>COUNTIFS(Booking!$A:$A,'EBR Hyd'!P$24)-(R26+R27)</f>
        <v>0</v>
      </c>
      <c r="S28" s="23">
        <f>COUNTIFS(Invoice!$A:$A,'EBR Hyd'!P$24)-(S26+S27)</f>
        <v>0</v>
      </c>
      <c r="T28" s="24">
        <f t="shared" si="16"/>
        <v>0</v>
      </c>
      <c r="U28" s="24">
        <f t="shared" si="17"/>
        <v>0</v>
      </c>
      <c r="V28" s="24">
        <f t="shared" si="18"/>
        <v>0</v>
      </c>
      <c r="W28" s="23">
        <f>COUNTIFS('Live Enquiry'!$A:$A,'EBR Hyd'!P$24)-(W26+W27)</f>
        <v>0</v>
      </c>
      <c r="X28" s="23">
        <f>COUNTIFS('Live Booking'!$A:$A,'EBR Hyd'!P$24)-(X26+X27)</f>
        <v>0</v>
      </c>
    </row>
    <row r="29" spans="3:24" ht="18" customHeight="1" x14ac:dyDescent="0.35">
      <c r="C29" s="70"/>
      <c r="D29" s="68" t="s">
        <v>269</v>
      </c>
      <c r="E29" s="68"/>
      <c r="F29" s="29">
        <f>SUM(F26:F28)</f>
        <v>0</v>
      </c>
      <c r="G29" s="29">
        <f>SUM(G26:G28)</f>
        <v>0</v>
      </c>
      <c r="H29" s="29">
        <f>SUM(H26:H28)</f>
        <v>0</v>
      </c>
      <c r="I29" s="30">
        <f t="shared" si="0"/>
        <v>0</v>
      </c>
      <c r="J29" s="30">
        <f t="shared" si="1"/>
        <v>0</v>
      </c>
      <c r="K29" s="30">
        <f t="shared" si="2"/>
        <v>0</v>
      </c>
      <c r="L29" s="29">
        <f t="shared" ref="L29:M29" si="19">SUM(L26:L28)</f>
        <v>0</v>
      </c>
      <c r="M29" s="29">
        <f t="shared" si="19"/>
        <v>0</v>
      </c>
      <c r="P29" s="41" t="s">
        <v>254</v>
      </c>
      <c r="Q29" s="43">
        <f>SUM(Q26:Q28)</f>
        <v>0</v>
      </c>
      <c r="R29" s="43">
        <f>SUM(R26:R28)</f>
        <v>0</v>
      </c>
      <c r="S29" s="43">
        <f>SUM(S26:S28)</f>
        <v>0</v>
      </c>
      <c r="T29" s="42">
        <f>IFERROR(R29/Q29,0%)</f>
        <v>0</v>
      </c>
      <c r="U29" s="42">
        <f>IFERROR(S29/R29,0%)</f>
        <v>0</v>
      </c>
      <c r="V29" s="42">
        <f>IFERROR(S29/Q29,0%)</f>
        <v>0</v>
      </c>
      <c r="W29" s="43">
        <f>SUM(W26:W28)</f>
        <v>0</v>
      </c>
      <c r="X29" s="43">
        <f>SUM(X26:X28)</f>
        <v>0</v>
      </c>
    </row>
    <row r="30" spans="3:24" ht="18" customHeight="1" x14ac:dyDescent="0.35">
      <c r="C30" s="70"/>
      <c r="D30" s="69" t="s">
        <v>38</v>
      </c>
      <c r="E30" s="11" t="s">
        <v>234</v>
      </c>
      <c r="F30" s="23">
        <f>COUNTIFS(Enquiry!$CJ:$CJ,'EBR Hyd'!$E30)</f>
        <v>0</v>
      </c>
      <c r="G30" s="23">
        <f>COUNTIFS(Booking!$BU:$BU,'EBR Hyd'!$E30)</f>
        <v>0</v>
      </c>
      <c r="H30" s="23">
        <f>COUNTIFS(Delivery!$CV:$CV,'EBR Hyd'!$E30)</f>
        <v>0</v>
      </c>
      <c r="I30" s="24">
        <f t="shared" si="0"/>
        <v>0</v>
      </c>
      <c r="J30" s="24">
        <f t="shared" si="1"/>
        <v>0</v>
      </c>
      <c r="K30" s="24">
        <f t="shared" si="2"/>
        <v>0</v>
      </c>
      <c r="L30" s="23">
        <f>COUNTIFS('Live Enquiry'!$CJ:$CJ,'EBR Hyd'!$E30)</f>
        <v>0</v>
      </c>
      <c r="M30" s="25">
        <f>COUNTIFS('Live Booking'!$BU:$BU,'EBR Hyd'!$E30)</f>
        <v>0</v>
      </c>
    </row>
    <row r="31" spans="3:24" ht="18" customHeight="1" x14ac:dyDescent="0.35">
      <c r="C31" s="70"/>
      <c r="D31" s="69"/>
      <c r="E31" s="11" t="s">
        <v>235</v>
      </c>
      <c r="F31" s="23">
        <f>COUNTIFS(Enquiry!$CJ:$CJ,'EBR Hyd'!$E31)</f>
        <v>0</v>
      </c>
      <c r="G31" s="23">
        <f>COUNTIFS(Booking!$BU:$BU,'EBR Hyd'!$E31)</f>
        <v>0</v>
      </c>
      <c r="H31" s="23">
        <f>COUNTIFS(Delivery!$CV:$CV,'EBR Hyd'!$E31)</f>
        <v>0</v>
      </c>
      <c r="I31" s="24">
        <f t="shared" si="0"/>
        <v>0</v>
      </c>
      <c r="J31" s="24">
        <f t="shared" si="1"/>
        <v>0</v>
      </c>
      <c r="K31" s="24">
        <f t="shared" si="2"/>
        <v>0</v>
      </c>
      <c r="L31" s="23">
        <f>COUNTIFS('Live Enquiry'!$CJ:$CJ,'EBR Hyd'!$E31)</f>
        <v>0</v>
      </c>
      <c r="M31" s="25">
        <f>COUNTIFS('Live Booking'!$BU:$BU,'EBR Hyd'!$E31)</f>
        <v>0</v>
      </c>
    </row>
    <row r="32" spans="3:24" ht="18" customHeight="1" x14ac:dyDescent="0.35">
      <c r="C32" s="70"/>
      <c r="D32" s="69"/>
      <c r="E32" s="11" t="s">
        <v>270</v>
      </c>
      <c r="F32" s="23">
        <f>COUNTIFS(Enquiry!$CJ:$CJ,'EBR Hyd'!$E32)</f>
        <v>0</v>
      </c>
      <c r="G32" s="23">
        <f>COUNTIFS(Booking!$BU:$BU,'EBR Hyd'!$E32)</f>
        <v>0</v>
      </c>
      <c r="H32" s="23">
        <f>COUNTIFS(Delivery!$CV:$CV,'EBR Hyd'!$E32)</f>
        <v>0</v>
      </c>
      <c r="I32" s="24">
        <f t="shared" si="0"/>
        <v>0</v>
      </c>
      <c r="J32" s="24">
        <f t="shared" si="1"/>
        <v>0</v>
      </c>
      <c r="K32" s="24">
        <f t="shared" si="2"/>
        <v>0</v>
      </c>
      <c r="L32" s="23">
        <f>COUNTIFS('Live Enquiry'!$CJ:$CJ,'EBR Hyd'!$E32)</f>
        <v>0</v>
      </c>
      <c r="M32" s="25">
        <f>COUNTIFS('Live Booking'!$BU:$BU,'EBR Hyd'!$E32)</f>
        <v>0</v>
      </c>
    </row>
    <row r="33" spans="3:13" ht="18" customHeight="1" x14ac:dyDescent="0.35">
      <c r="C33" s="70"/>
      <c r="D33" s="68" t="s">
        <v>271</v>
      </c>
      <c r="E33" s="68"/>
      <c r="F33" s="29">
        <f>SUM(F30:F32)</f>
        <v>0</v>
      </c>
      <c r="G33" s="29">
        <f>SUM(G30:G32)</f>
        <v>0</v>
      </c>
      <c r="H33" s="29">
        <f>SUM(H30:H32)</f>
        <v>0</v>
      </c>
      <c r="I33" s="30">
        <f t="shared" si="0"/>
        <v>0</v>
      </c>
      <c r="J33" s="30">
        <f t="shared" si="1"/>
        <v>0</v>
      </c>
      <c r="K33" s="30">
        <f t="shared" si="2"/>
        <v>0</v>
      </c>
      <c r="L33" s="29">
        <f t="shared" ref="L33:M33" si="20">SUM(L30:L32)</f>
        <v>0</v>
      </c>
      <c r="M33" s="31">
        <f t="shared" si="20"/>
        <v>0</v>
      </c>
    </row>
    <row r="34" spans="3:13" ht="18" customHeight="1" x14ac:dyDescent="0.35">
      <c r="C34" s="70"/>
      <c r="D34" s="27" t="s">
        <v>242</v>
      </c>
      <c r="E34" s="11" t="s">
        <v>242</v>
      </c>
      <c r="F34" s="23">
        <f>COUNTIFS(Enquiry!$CJ:$CJ,'EBR Hyd'!$E34)</f>
        <v>0</v>
      </c>
      <c r="G34" s="23">
        <f>COUNTIFS(Booking!$BU:$BU,'EBR Hyd'!$E34)</f>
        <v>0</v>
      </c>
      <c r="H34" s="23">
        <f>COUNTIFS(Delivery!$CV:$CV,'EBR Hyd'!$E34)</f>
        <v>0</v>
      </c>
      <c r="I34" s="24">
        <f t="shared" si="0"/>
        <v>0</v>
      </c>
      <c r="J34" s="24">
        <f t="shared" si="1"/>
        <v>0</v>
      </c>
      <c r="K34" s="24">
        <f t="shared" si="2"/>
        <v>0</v>
      </c>
      <c r="L34" s="23">
        <f>COUNTIFS('Live Enquiry'!$CJ:$CJ,'EBR Hyd'!$E34)</f>
        <v>0</v>
      </c>
      <c r="M34" s="25">
        <f>COUNTIFS('Live Booking'!$BU:$BU,'EBR Hyd'!$E34)</f>
        <v>0</v>
      </c>
    </row>
    <row r="35" spans="3:13" ht="18" customHeight="1" x14ac:dyDescent="0.35">
      <c r="C35" s="70"/>
      <c r="D35" s="68" t="s">
        <v>300</v>
      </c>
      <c r="E35" s="68" t="s">
        <v>272</v>
      </c>
      <c r="F35" s="29">
        <f>SUM(F34)</f>
        <v>0</v>
      </c>
      <c r="G35" s="29">
        <f t="shared" ref="G35:H35" si="21">SUM(G34)</f>
        <v>0</v>
      </c>
      <c r="H35" s="29">
        <f t="shared" si="21"/>
        <v>0</v>
      </c>
      <c r="I35" s="30">
        <f t="shared" si="0"/>
        <v>0</v>
      </c>
      <c r="J35" s="30">
        <f t="shared" si="1"/>
        <v>0</v>
      </c>
      <c r="K35" s="30">
        <f t="shared" si="2"/>
        <v>0</v>
      </c>
      <c r="L35" s="29">
        <f t="shared" ref="L35:M35" si="22">SUM(L34)</f>
        <v>0</v>
      </c>
      <c r="M35" s="29">
        <f t="shared" si="22"/>
        <v>0</v>
      </c>
    </row>
    <row r="36" spans="3:13" ht="18" customHeight="1" x14ac:dyDescent="0.35">
      <c r="C36" s="71" t="s">
        <v>273</v>
      </c>
      <c r="D36" s="71"/>
      <c r="E36" s="71"/>
      <c r="F36" s="33">
        <f>SUM(F33,F29,F25,F35)</f>
        <v>0</v>
      </c>
      <c r="G36" s="33">
        <f>SUM(G33,G29,G25,G35)</f>
        <v>0</v>
      </c>
      <c r="H36" s="33">
        <f>SUM(H33,H29,H25,H35)</f>
        <v>0</v>
      </c>
      <c r="I36" s="34">
        <f t="shared" si="0"/>
        <v>0</v>
      </c>
      <c r="J36" s="34">
        <f t="shared" si="1"/>
        <v>0</v>
      </c>
      <c r="K36" s="34">
        <f t="shared" si="2"/>
        <v>0</v>
      </c>
      <c r="L36" s="33">
        <f t="shared" ref="L36:M36" si="23">SUM(L33,L29,L25,L35)</f>
        <v>0</v>
      </c>
      <c r="M36" s="33">
        <f t="shared" si="23"/>
        <v>0</v>
      </c>
    </row>
    <row r="37" spans="3:13" ht="18" customHeight="1" x14ac:dyDescent="0.35">
      <c r="C37" s="70" t="s">
        <v>285</v>
      </c>
      <c r="D37" s="69" t="s">
        <v>45</v>
      </c>
      <c r="E37" s="11" t="s">
        <v>274</v>
      </c>
      <c r="F37" s="23">
        <f>COUNTIFS(Enquiry!$CJ:$CJ,'EBR Hyd'!$E37)</f>
        <v>0</v>
      </c>
      <c r="G37" s="23">
        <f>COUNTIFS(Booking!$BU:$BU,'EBR Hyd'!$E37)</f>
        <v>0</v>
      </c>
      <c r="H37" s="23">
        <f>COUNTIFS(Delivery!$CV:$CV,'EBR Hyd'!$E37)</f>
        <v>0</v>
      </c>
      <c r="I37" s="24">
        <f t="shared" si="0"/>
        <v>0</v>
      </c>
      <c r="J37" s="24">
        <f t="shared" si="1"/>
        <v>0</v>
      </c>
      <c r="K37" s="24">
        <f t="shared" si="2"/>
        <v>0</v>
      </c>
      <c r="L37" s="23">
        <f>COUNTIFS('Live Enquiry'!$CJ:$CJ,'EBR Hyd'!$E37)</f>
        <v>0</v>
      </c>
      <c r="M37" s="25">
        <f>COUNTIFS('Live Booking'!$BU:$BU,'EBR Hyd'!$E37)</f>
        <v>0</v>
      </c>
    </row>
    <row r="38" spans="3:13" ht="18" customHeight="1" x14ac:dyDescent="0.35">
      <c r="C38" s="70"/>
      <c r="D38" s="69"/>
      <c r="E38" s="11" t="s">
        <v>302</v>
      </c>
      <c r="F38" s="23">
        <f>COUNTIFS(Enquiry!$CJ:$CJ,'EBR Hyd'!$E38)</f>
        <v>0</v>
      </c>
      <c r="G38" s="23">
        <f>COUNTIFS(Booking!$BU:$BU,'EBR Hyd'!$E38)</f>
        <v>0</v>
      </c>
      <c r="H38" s="23">
        <f>COUNTIFS(Delivery!$CV:$CV,'EBR Hyd'!$E38)</f>
        <v>0</v>
      </c>
      <c r="I38" s="24">
        <f t="shared" si="0"/>
        <v>0</v>
      </c>
      <c r="J38" s="24">
        <f t="shared" si="1"/>
        <v>0</v>
      </c>
      <c r="K38" s="24">
        <f t="shared" si="2"/>
        <v>0</v>
      </c>
      <c r="L38" s="23">
        <f>COUNTIFS('Live Enquiry'!$CJ:$CJ,'EBR Hyd'!$E38)</f>
        <v>0</v>
      </c>
      <c r="M38" s="25">
        <f>COUNTIFS('Live Booking'!$BU:$BU,'EBR Hyd'!$E38)</f>
        <v>0</v>
      </c>
    </row>
    <row r="39" spans="3:13" ht="18" customHeight="1" x14ac:dyDescent="0.35">
      <c r="C39" s="70"/>
      <c r="D39" s="69"/>
      <c r="E39" s="11" t="s">
        <v>46</v>
      </c>
      <c r="F39" s="23">
        <f>COUNTIFS(Enquiry!$CJ:$CJ,'EBR Hyd'!$E39)</f>
        <v>0</v>
      </c>
      <c r="G39" s="23">
        <f>COUNTIFS(Booking!$BU:$BU,'EBR Hyd'!$E39)</f>
        <v>0</v>
      </c>
      <c r="H39" s="23">
        <f>COUNTIFS(Delivery!$CV:$CV,'EBR Hyd'!$E39)</f>
        <v>0</v>
      </c>
      <c r="I39" s="24">
        <f t="shared" si="0"/>
        <v>0</v>
      </c>
      <c r="J39" s="24">
        <f t="shared" si="1"/>
        <v>0</v>
      </c>
      <c r="K39" s="24">
        <f t="shared" si="2"/>
        <v>0</v>
      </c>
      <c r="L39" s="23">
        <f>COUNTIFS('Live Enquiry'!$CJ:$CJ,'EBR Hyd'!$E39)</f>
        <v>0</v>
      </c>
      <c r="M39" s="25">
        <f>COUNTIFS('Live Booking'!$BU:$BU,'EBR Hyd'!$E39)</f>
        <v>0</v>
      </c>
    </row>
    <row r="40" spans="3:13" ht="18" customHeight="1" x14ac:dyDescent="0.35">
      <c r="C40" s="71" t="s">
        <v>307</v>
      </c>
      <c r="D40" s="71"/>
      <c r="E40" s="71"/>
      <c r="F40" s="33">
        <f>SUM(F37:F39)</f>
        <v>0</v>
      </c>
      <c r="G40" s="33">
        <f>SUM(G37:G39)</f>
        <v>0</v>
      </c>
      <c r="H40" s="33">
        <f>SUM(H37:H39)</f>
        <v>0</v>
      </c>
      <c r="I40" s="34"/>
      <c r="J40" s="34"/>
      <c r="K40" s="34"/>
      <c r="L40" s="33">
        <f>SUM(L37:L39)</f>
        <v>0</v>
      </c>
      <c r="M40" s="33">
        <f>SUM(M37:M39)</f>
        <v>0</v>
      </c>
    </row>
    <row r="41" spans="3:13" ht="18" customHeight="1" x14ac:dyDescent="0.35">
      <c r="C41" s="70" t="s">
        <v>286</v>
      </c>
      <c r="D41" s="69" t="s">
        <v>45</v>
      </c>
      <c r="E41" s="11" t="s">
        <v>301</v>
      </c>
      <c r="F41" s="23">
        <f>COUNTIFS(Enquiry!$CJ:$CJ,'EBR Hyd'!$E41)</f>
        <v>0</v>
      </c>
      <c r="G41" s="23">
        <f>COUNTIFS(Booking!$BU:$BU,'EBR Hyd'!$E41)</f>
        <v>0</v>
      </c>
      <c r="H41" s="23">
        <f>COUNTIFS(Delivery!$CV:$CV,'EBR Hyd'!$E41)</f>
        <v>0</v>
      </c>
      <c r="I41" s="24">
        <f t="shared" ref="I41:J43" si="24">IFERROR(G41/F41,0%)</f>
        <v>0</v>
      </c>
      <c r="J41" s="24">
        <f t="shared" si="24"/>
        <v>0</v>
      </c>
      <c r="K41" s="24">
        <f>IFERROR(H41/F41,0%)</f>
        <v>0</v>
      </c>
      <c r="L41" s="23">
        <f>COUNTIFS('Live Enquiry'!$CJ:$CJ,'EBR Hyd'!$E41)</f>
        <v>0</v>
      </c>
      <c r="M41" s="25">
        <f>COUNTIFS('Live Booking'!$BU:$BU,'EBR Hyd'!$E41)</f>
        <v>0</v>
      </c>
    </row>
    <row r="42" spans="3:13" ht="18" customHeight="1" x14ac:dyDescent="0.35">
      <c r="C42" s="70"/>
      <c r="D42" s="69"/>
      <c r="E42" s="11" t="s">
        <v>276</v>
      </c>
      <c r="F42" s="23">
        <f>COUNTIFS(Enquiry!$CJ:$CJ,'EBR Hyd'!$E42)</f>
        <v>0</v>
      </c>
      <c r="G42" s="23">
        <f>COUNTIFS(Booking!$BU:$BU,'EBR Hyd'!$E42)</f>
        <v>0</v>
      </c>
      <c r="H42" s="23">
        <f>COUNTIFS(Delivery!$CV:$CV,'EBR Hyd'!$E42)</f>
        <v>0</v>
      </c>
      <c r="I42" s="24">
        <f t="shared" si="24"/>
        <v>0</v>
      </c>
      <c r="J42" s="24">
        <f t="shared" si="24"/>
        <v>0</v>
      </c>
      <c r="K42" s="24">
        <f>IFERROR(H42/F42,0%)</f>
        <v>0</v>
      </c>
      <c r="L42" s="23">
        <f>COUNTIFS('Live Enquiry'!$CJ:$CJ,'EBR Hyd'!$E42)</f>
        <v>0</v>
      </c>
      <c r="M42" s="25">
        <f>COUNTIFS('Live Booking'!$BU:$BU,'EBR Hyd'!$E42)</f>
        <v>0</v>
      </c>
    </row>
    <row r="43" spans="3:13" ht="18" customHeight="1" x14ac:dyDescent="0.35">
      <c r="C43" s="70"/>
      <c r="D43" s="69"/>
      <c r="E43" s="11" t="s">
        <v>275</v>
      </c>
      <c r="F43" s="23">
        <f>COUNTIFS(Enquiry!$CJ:$CJ,'EBR Hyd'!$E43)</f>
        <v>0</v>
      </c>
      <c r="G43" s="23">
        <f>COUNTIFS(Booking!$BU:$BU,'EBR Hyd'!$E43)</f>
        <v>0</v>
      </c>
      <c r="H43" s="23">
        <f>COUNTIFS(Delivery!$CV:$CV,'EBR Hyd'!$E43)</f>
        <v>0</v>
      </c>
      <c r="I43" s="24">
        <f t="shared" si="24"/>
        <v>0</v>
      </c>
      <c r="J43" s="24">
        <f t="shared" si="24"/>
        <v>0</v>
      </c>
      <c r="K43" s="24">
        <f>IFERROR(H43/F43,0%)</f>
        <v>0</v>
      </c>
      <c r="L43" s="23">
        <f>COUNTIFS('Live Enquiry'!$CJ:$CJ,'EBR Hyd'!$E43)</f>
        <v>0</v>
      </c>
      <c r="M43" s="25">
        <f>COUNTIFS('Live Booking'!$BU:$BU,'EBR Hyd'!$E43)</f>
        <v>0</v>
      </c>
    </row>
    <row r="44" spans="3:13" ht="18" customHeight="1" x14ac:dyDescent="0.35">
      <c r="C44" s="71" t="s">
        <v>308</v>
      </c>
      <c r="D44" s="71"/>
      <c r="E44" s="71"/>
      <c r="F44" s="33">
        <f>SUM(F41:F43)</f>
        <v>0</v>
      </c>
      <c r="G44" s="33">
        <f>SUM(G41:G43)</f>
        <v>0</v>
      </c>
      <c r="H44" s="33">
        <f>SUM(H41:H43)</f>
        <v>0</v>
      </c>
      <c r="I44" s="34"/>
      <c r="J44" s="34"/>
      <c r="K44" s="34"/>
      <c r="L44" s="33">
        <f>SUM(L41:L43)</f>
        <v>0</v>
      </c>
      <c r="M44" s="33">
        <f>SUM(M41:M43)</f>
        <v>0</v>
      </c>
    </row>
    <row r="45" spans="3:13" ht="18" customHeight="1" x14ac:dyDescent="0.35">
      <c r="C45" s="70" t="s">
        <v>287</v>
      </c>
      <c r="D45" s="69" t="s">
        <v>45</v>
      </c>
      <c r="E45" s="11" t="s">
        <v>277</v>
      </c>
      <c r="F45" s="23">
        <f>COUNTIFS(Enquiry!$CJ:$CJ,'EBR Hyd'!$E45)</f>
        <v>0</v>
      </c>
      <c r="G45" s="23">
        <f>COUNTIFS(Booking!$BU:$BU,'EBR Hyd'!$E45)</f>
        <v>0</v>
      </c>
      <c r="H45" s="23">
        <f>COUNTIFS(Delivery!$CV:$CV,'EBR Hyd'!$E45)</f>
        <v>0</v>
      </c>
      <c r="I45" s="24">
        <f t="shared" ref="I45:J47" si="25">IFERROR(G45/F45,0%)</f>
        <v>0</v>
      </c>
      <c r="J45" s="24">
        <f t="shared" si="25"/>
        <v>0</v>
      </c>
      <c r="K45" s="24">
        <f>IFERROR(H45/F45,0%)</f>
        <v>0</v>
      </c>
      <c r="L45" s="23">
        <f>COUNTIFS('Live Enquiry'!$CJ:$CJ,'EBR Hyd'!$E45)</f>
        <v>0</v>
      </c>
      <c r="M45" s="25">
        <f>COUNTIFS('Live Booking'!$BU:$BU,'EBR Hyd'!$E45)</f>
        <v>0</v>
      </c>
    </row>
    <row r="46" spans="3:13" ht="18" customHeight="1" x14ac:dyDescent="0.35">
      <c r="C46" s="70"/>
      <c r="D46" s="69"/>
      <c r="E46" s="11" t="s">
        <v>303</v>
      </c>
      <c r="F46" s="23">
        <f>COUNTIFS(Enquiry!$CJ:$CJ,'EBR Hyd'!$E46)</f>
        <v>0</v>
      </c>
      <c r="G46" s="23">
        <f>COUNTIFS(Booking!$BU:$BU,'EBR Hyd'!$E46)</f>
        <v>0</v>
      </c>
      <c r="H46" s="23">
        <f>COUNTIFS(Delivery!$CV:$CV,'EBR Hyd'!$E46)</f>
        <v>0</v>
      </c>
      <c r="I46" s="24">
        <f t="shared" si="25"/>
        <v>0</v>
      </c>
      <c r="J46" s="24">
        <f t="shared" si="25"/>
        <v>0</v>
      </c>
      <c r="K46" s="24">
        <f>IFERROR(H46/F46,0%)</f>
        <v>0</v>
      </c>
      <c r="L46" s="23">
        <f>COUNTIFS('Live Enquiry'!$CJ:$CJ,'EBR Hyd'!$E46)</f>
        <v>0</v>
      </c>
      <c r="M46" s="25">
        <f>COUNTIFS('Live Booking'!$BU:$BU,'EBR Hyd'!$E46)</f>
        <v>0</v>
      </c>
    </row>
    <row r="47" spans="3:13" ht="18" customHeight="1" x14ac:dyDescent="0.35">
      <c r="C47" s="70"/>
      <c r="D47" s="69"/>
      <c r="E47" s="11" t="s">
        <v>304</v>
      </c>
      <c r="F47" s="23">
        <f>COUNTIFS(Enquiry!$CJ:$CJ,'EBR Hyd'!$E47)</f>
        <v>0</v>
      </c>
      <c r="G47" s="23">
        <f>COUNTIFS(Booking!$BU:$BU,'EBR Hyd'!$E47)</f>
        <v>0</v>
      </c>
      <c r="H47" s="23">
        <f>COUNTIFS(Delivery!$CV:$CV,'EBR Hyd'!$E47)</f>
        <v>0</v>
      </c>
      <c r="I47" s="24">
        <f t="shared" si="25"/>
        <v>0</v>
      </c>
      <c r="J47" s="24">
        <f t="shared" si="25"/>
        <v>0</v>
      </c>
      <c r="K47" s="24">
        <f>IFERROR(H47/F47,0%)</f>
        <v>0</v>
      </c>
      <c r="L47" s="23">
        <f>COUNTIFS('Live Enquiry'!$CJ:$CJ,'EBR Hyd'!$E47)</f>
        <v>0</v>
      </c>
      <c r="M47" s="25">
        <f>COUNTIFS('Live Booking'!$BU:$BU,'EBR Hyd'!$E47)</f>
        <v>0</v>
      </c>
    </row>
    <row r="48" spans="3:13" ht="18" customHeight="1" x14ac:dyDescent="0.35">
      <c r="C48" s="71" t="s">
        <v>309</v>
      </c>
      <c r="D48" s="71"/>
      <c r="E48" s="71"/>
      <c r="F48" s="33">
        <f>SUM(F45:F47)</f>
        <v>0</v>
      </c>
      <c r="G48" s="33">
        <f>SUM(G45:G47)</f>
        <v>0</v>
      </c>
      <c r="H48" s="33">
        <f>SUM(H45:H47)</f>
        <v>0</v>
      </c>
      <c r="I48" s="34"/>
      <c r="J48" s="34"/>
      <c r="K48" s="34"/>
      <c r="L48" s="33">
        <f>SUM(L45:L47)</f>
        <v>0</v>
      </c>
      <c r="M48" s="33">
        <f>SUM(M45:M47)</f>
        <v>0</v>
      </c>
    </row>
    <row r="49" spans="3:13" ht="18.5" x14ac:dyDescent="0.35">
      <c r="C49" s="72" t="s">
        <v>366</v>
      </c>
      <c r="D49" s="72"/>
      <c r="E49" s="72"/>
      <c r="F49" s="28">
        <f>SUM(F48,F44,F40,F36,F20)</f>
        <v>0</v>
      </c>
      <c r="G49" s="28">
        <f t="shared" ref="G49:H49" si="26">SUM(G48,G44,G40,G36,G20)</f>
        <v>0</v>
      </c>
      <c r="H49" s="28">
        <f t="shared" si="26"/>
        <v>0</v>
      </c>
      <c r="I49" s="35">
        <f>IFERROR(G49/F49,0%)</f>
        <v>0</v>
      </c>
      <c r="J49" s="35">
        <f>IFERROR(H49/G49,0%)</f>
        <v>0</v>
      </c>
      <c r="K49" s="35">
        <f>IFERROR(H49/F49,0%)</f>
        <v>0</v>
      </c>
      <c r="L49" s="28">
        <f t="shared" ref="L49:M49" si="27">SUM(L48,L44,L40,L36,L20)</f>
        <v>0</v>
      </c>
      <c r="M49" s="28">
        <f t="shared" si="27"/>
        <v>0</v>
      </c>
    </row>
  </sheetData>
  <mergeCells count="42">
    <mergeCell ref="C40:E40"/>
    <mergeCell ref="C36:E36"/>
    <mergeCell ref="C49:E49"/>
    <mergeCell ref="C20:E20"/>
    <mergeCell ref="C37:C39"/>
    <mergeCell ref="D37:D39"/>
    <mergeCell ref="C41:C43"/>
    <mergeCell ref="D41:D43"/>
    <mergeCell ref="C21:C35"/>
    <mergeCell ref="C45:C47"/>
    <mergeCell ref="D45:D47"/>
    <mergeCell ref="C48:E48"/>
    <mergeCell ref="C44:E44"/>
    <mergeCell ref="D21:D24"/>
    <mergeCell ref="D25:E25"/>
    <mergeCell ref="D26:D28"/>
    <mergeCell ref="D29:E29"/>
    <mergeCell ref="D30:D32"/>
    <mergeCell ref="D33:E33"/>
    <mergeCell ref="D35:E35"/>
    <mergeCell ref="C6:C19"/>
    <mergeCell ref="D6:D12"/>
    <mergeCell ref="D13:E13"/>
    <mergeCell ref="D14:D17"/>
    <mergeCell ref="D18:E18"/>
    <mergeCell ref="O14:O15"/>
    <mergeCell ref="C3:M3"/>
    <mergeCell ref="L4:L5"/>
    <mergeCell ref="M4:M5"/>
    <mergeCell ref="C4:C5"/>
    <mergeCell ref="D4:D5"/>
    <mergeCell ref="E4:E5"/>
    <mergeCell ref="F4:K4"/>
    <mergeCell ref="W4:X4"/>
    <mergeCell ref="W14:X14"/>
    <mergeCell ref="W24:X24"/>
    <mergeCell ref="P14:P15"/>
    <mergeCell ref="Q14:V14"/>
    <mergeCell ref="P24:P25"/>
    <mergeCell ref="Q24:V24"/>
    <mergeCell ref="Q4:V4"/>
    <mergeCell ref="P4:P5"/>
  </mergeCells>
  <conditionalFormatting sqref="D5:E6 D4:F4 D18 C49 E7:E12 D21:E21 E37:E39 E41:E43 F18:M29 F6:M13 F33:M48 E30:M32 E14:M17 F5:K5 F49:K49 P6:P10 P4 T16:V20 T26:V29 Q5:X5">
    <cfRule type="cellIs" dxfId="120" priority="100" operator="equal">
      <formula>0</formula>
    </cfRule>
  </conditionalFormatting>
  <conditionalFormatting sqref="M4">
    <cfRule type="cellIs" dxfId="119" priority="97" operator="equal">
      <formula>0</formula>
    </cfRule>
  </conditionalFormatting>
  <conditionalFormatting sqref="L4">
    <cfRule type="cellIs" dxfId="118" priority="98" operator="equal">
      <formula>0</formula>
    </cfRule>
  </conditionalFormatting>
  <conditionalFormatting sqref="L49">
    <cfRule type="cellIs" dxfId="117" priority="88" operator="equal">
      <formula>0</formula>
    </cfRule>
  </conditionalFormatting>
  <conditionalFormatting sqref="C20 E19">
    <cfRule type="cellIs" dxfId="116" priority="81" operator="equal">
      <formula>0</formula>
    </cfRule>
  </conditionalFormatting>
  <conditionalFormatting sqref="D14">
    <cfRule type="cellIs" dxfId="115" priority="93" operator="equal">
      <formula>0</formula>
    </cfRule>
  </conditionalFormatting>
  <conditionalFormatting sqref="C4:C6">
    <cfRule type="cellIs" dxfId="114" priority="92" operator="equal">
      <formula>0</formula>
    </cfRule>
  </conditionalFormatting>
  <conditionalFormatting sqref="C3">
    <cfRule type="cellIs" dxfId="113" priority="91" operator="equal">
      <formula>0</formula>
    </cfRule>
  </conditionalFormatting>
  <conditionalFormatting sqref="D13">
    <cfRule type="cellIs" dxfId="112" priority="89" operator="equal">
      <formula>0</formula>
    </cfRule>
  </conditionalFormatting>
  <conditionalFormatting sqref="E22 D29 E26:E28 E24">
    <cfRule type="cellIs" dxfId="111" priority="78" operator="equal">
      <formula>0</formula>
    </cfRule>
  </conditionalFormatting>
  <conditionalFormatting sqref="D37">
    <cfRule type="cellIs" dxfId="110" priority="70" operator="equal">
      <formula>0</formula>
    </cfRule>
  </conditionalFormatting>
  <conditionalFormatting sqref="C21">
    <cfRule type="cellIs" dxfId="109" priority="75" operator="equal">
      <formula>0</formula>
    </cfRule>
  </conditionalFormatting>
  <conditionalFormatting sqref="D19">
    <cfRule type="cellIs" dxfId="108" priority="79" operator="equal">
      <formula>0</formula>
    </cfRule>
  </conditionalFormatting>
  <conditionalFormatting sqref="D25">
    <cfRule type="cellIs" dxfId="107" priority="74" operator="equal">
      <formula>0</formula>
    </cfRule>
  </conditionalFormatting>
  <conditionalFormatting sqref="D26">
    <cfRule type="cellIs" dxfId="106" priority="76" operator="equal">
      <formula>0</formula>
    </cfRule>
  </conditionalFormatting>
  <conditionalFormatting sqref="D33:D34">
    <cfRule type="cellIs" dxfId="105" priority="73" operator="equal">
      <formula>0</formula>
    </cfRule>
  </conditionalFormatting>
  <conditionalFormatting sqref="D30">
    <cfRule type="cellIs" dxfId="104" priority="72" operator="equal">
      <formula>0</formula>
    </cfRule>
  </conditionalFormatting>
  <conditionalFormatting sqref="C37">
    <cfRule type="cellIs" dxfId="103" priority="69" operator="equal">
      <formula>0</formula>
    </cfRule>
  </conditionalFormatting>
  <conditionalFormatting sqref="C36">
    <cfRule type="cellIs" dxfId="102" priority="67" operator="equal">
      <formula>0</formula>
    </cfRule>
  </conditionalFormatting>
  <conditionalFormatting sqref="E34">
    <cfRule type="cellIs" dxfId="101" priority="63" operator="equal">
      <formula>0</formula>
    </cfRule>
  </conditionalFormatting>
  <conditionalFormatting sqref="D35">
    <cfRule type="cellIs" dxfId="100" priority="60" operator="equal">
      <formula>0</formula>
    </cfRule>
  </conditionalFormatting>
  <conditionalFormatting sqref="E23">
    <cfRule type="cellIs" dxfId="99" priority="49" operator="equal">
      <formula>0</formula>
    </cfRule>
  </conditionalFormatting>
  <conditionalFormatting sqref="M49">
    <cfRule type="cellIs" dxfId="98" priority="32" operator="equal">
      <formula>0</formula>
    </cfRule>
  </conditionalFormatting>
  <conditionalFormatting sqref="C40">
    <cfRule type="cellIs" dxfId="97" priority="28" operator="equal">
      <formula>0</formula>
    </cfRule>
  </conditionalFormatting>
  <conditionalFormatting sqref="D41">
    <cfRule type="cellIs" dxfId="96" priority="27" operator="equal">
      <formula>0</formula>
    </cfRule>
  </conditionalFormatting>
  <conditionalFormatting sqref="C41">
    <cfRule type="cellIs" dxfId="95" priority="26" operator="equal">
      <formula>0</formula>
    </cfRule>
  </conditionalFormatting>
  <conditionalFormatting sqref="C44">
    <cfRule type="cellIs" dxfId="94" priority="25" operator="equal">
      <formula>0</formula>
    </cfRule>
  </conditionalFormatting>
  <conditionalFormatting sqref="E45:E47">
    <cfRule type="cellIs" dxfId="93" priority="24" operator="equal">
      <formula>0</formula>
    </cfRule>
  </conditionalFormatting>
  <conditionalFormatting sqref="D45">
    <cfRule type="cellIs" dxfId="92" priority="22" operator="equal">
      <formula>0</formula>
    </cfRule>
  </conditionalFormatting>
  <conditionalFormatting sqref="C45">
    <cfRule type="cellIs" dxfId="91" priority="21" operator="equal">
      <formula>0</formula>
    </cfRule>
  </conditionalFormatting>
  <conditionalFormatting sqref="C48">
    <cfRule type="cellIs" dxfId="90" priority="20" operator="equal">
      <formula>0</formula>
    </cfRule>
  </conditionalFormatting>
  <conditionalFormatting sqref="Q4">
    <cfRule type="cellIs" dxfId="89" priority="17" operator="equal">
      <formula>0</formula>
    </cfRule>
  </conditionalFormatting>
  <conditionalFormatting sqref="T6:V11">
    <cfRule type="cellIs" dxfId="88" priority="16" operator="equal">
      <formula>0</formula>
    </cfRule>
  </conditionalFormatting>
  <conditionalFormatting sqref="P20 P14 Q15:X15">
    <cfRule type="cellIs" dxfId="87" priority="15" operator="equal">
      <formula>0</formula>
    </cfRule>
  </conditionalFormatting>
  <conditionalFormatting sqref="Q14">
    <cfRule type="cellIs" dxfId="86" priority="14" operator="equal">
      <formula>0</formula>
    </cfRule>
  </conditionalFormatting>
  <conditionalFormatting sqref="P26:P29 Q25:X25">
    <cfRule type="cellIs" dxfId="85" priority="12" operator="equal">
      <formula>0</formula>
    </cfRule>
  </conditionalFormatting>
  <conditionalFormatting sqref="Q24">
    <cfRule type="cellIs" dxfId="84" priority="11" operator="equal">
      <formula>0</formula>
    </cfRule>
  </conditionalFormatting>
  <conditionalFormatting sqref="P16:P19">
    <cfRule type="cellIs" dxfId="83" priority="7" operator="equal">
      <formula>0</formula>
    </cfRule>
  </conditionalFormatting>
  <conditionalFormatting sqref="P24">
    <cfRule type="cellIs" dxfId="82" priority="6" operator="equal">
      <formula>0</formula>
    </cfRule>
  </conditionalFormatting>
  <conditionalFormatting sqref="W4">
    <cfRule type="cellIs" dxfId="81" priority="5" operator="equal">
      <formula>0</formula>
    </cfRule>
  </conditionalFormatting>
  <conditionalFormatting sqref="W14">
    <cfRule type="cellIs" dxfId="80" priority="2" operator="equal">
      <formula>0</formula>
    </cfRule>
  </conditionalFormatting>
  <conditionalFormatting sqref="W24">
    <cfRule type="cellIs" dxfId="79" priority="1" operator="equal">
      <formula>0</formula>
    </cfRule>
  </conditionalFormatting>
  <dataValidations count="1">
    <dataValidation type="list" allowBlank="1" showInputMessage="1" showErrorMessage="1" sqref="P14:P15 P24:P25" xr:uid="{00000000-0002-0000-0000-000000000000}">
      <formula1>$P$6:$P$10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Y1"/>
  <sheetViews>
    <sheetView topLeftCell="BQ1" workbookViewId="0">
      <selection activeCell="BW6" sqref="BW6"/>
    </sheetView>
  </sheetViews>
  <sheetFormatPr defaultColWidth="8.81640625" defaultRowHeight="12.5" x14ac:dyDescent="0.25"/>
  <cols>
    <col min="1" max="1" width="8.453125" bestFit="1" customWidth="1"/>
    <col min="2" max="2" width="11.81640625" bestFit="1" customWidth="1"/>
    <col min="3" max="3" width="11.81640625" customWidth="1"/>
    <col min="4" max="4" width="10.453125" bestFit="1" customWidth="1"/>
    <col min="5" max="5" width="12.7265625" bestFit="1" customWidth="1"/>
    <col min="6" max="6" width="20.81640625" bestFit="1" customWidth="1"/>
    <col min="7" max="7" width="11.81640625" bestFit="1" customWidth="1"/>
    <col min="8" max="8" width="10" bestFit="1" customWidth="1"/>
    <col min="9" max="9" width="10.54296875" bestFit="1" customWidth="1"/>
    <col min="10" max="10" width="10.1796875" bestFit="1" customWidth="1"/>
    <col min="11" max="11" width="15.1796875" bestFit="1" customWidth="1"/>
    <col min="12" max="12" width="8" bestFit="1" customWidth="1"/>
    <col min="13" max="13" width="12.1796875" bestFit="1" customWidth="1"/>
    <col min="14" max="14" width="15.54296875" bestFit="1" customWidth="1"/>
    <col min="15" max="15" width="4.453125" bestFit="1" customWidth="1"/>
    <col min="16" max="16" width="7.26953125" bestFit="1" customWidth="1"/>
    <col min="17" max="17" width="5.54296875" bestFit="1" customWidth="1"/>
    <col min="18" max="18" width="8.1796875" bestFit="1" customWidth="1"/>
    <col min="19" max="19" width="6.7265625" bestFit="1" customWidth="1"/>
    <col min="20" max="20" width="7.453125" bestFit="1" customWidth="1"/>
    <col min="21" max="21" width="6.81640625" bestFit="1" customWidth="1"/>
    <col min="22" max="22" width="4.81640625" bestFit="1" customWidth="1"/>
    <col min="23" max="23" width="12.54296875" bestFit="1" customWidth="1"/>
    <col min="24" max="24" width="12" bestFit="1" customWidth="1"/>
    <col min="25" max="25" width="15.1796875" bestFit="1" customWidth="1"/>
    <col min="26" max="26" width="12" bestFit="1" customWidth="1"/>
    <col min="27" max="27" width="22.81640625" bestFit="1" customWidth="1"/>
    <col min="28" max="28" width="22.54296875" bestFit="1" customWidth="1"/>
    <col min="29" max="29" width="24.81640625" bestFit="1" customWidth="1"/>
    <col min="30" max="30" width="23" bestFit="1" customWidth="1"/>
    <col min="31" max="31" width="22.1796875" bestFit="1" customWidth="1"/>
    <col min="32" max="32" width="13.453125" bestFit="1" customWidth="1"/>
    <col min="33" max="33" width="18.453125" bestFit="1" customWidth="1"/>
    <col min="34" max="34" width="13.453125" bestFit="1" customWidth="1"/>
    <col min="35" max="35" width="14.1796875" bestFit="1" customWidth="1"/>
    <col min="36" max="36" width="22.453125" bestFit="1" customWidth="1"/>
    <col min="37" max="37" width="15.81640625" bestFit="1" customWidth="1"/>
    <col min="38" max="38" width="22.26953125" bestFit="1" customWidth="1"/>
    <col min="39" max="39" width="16" bestFit="1" customWidth="1"/>
    <col min="40" max="40" width="13.54296875" bestFit="1" customWidth="1"/>
    <col min="41" max="41" width="22.1796875" bestFit="1" customWidth="1"/>
    <col min="42" max="42" width="21.453125" bestFit="1" customWidth="1"/>
    <col min="43" max="43" width="21.1796875" bestFit="1" customWidth="1"/>
    <col min="44" max="44" width="22.26953125" bestFit="1" customWidth="1"/>
    <col min="45" max="45" width="22.81640625" bestFit="1" customWidth="1"/>
    <col min="46" max="46" width="16.453125" bestFit="1" customWidth="1"/>
    <col min="47" max="47" width="33.1796875" bestFit="1" customWidth="1"/>
    <col min="48" max="48" width="11.7265625" bestFit="1" customWidth="1"/>
    <col min="49" max="49" width="12.26953125" bestFit="1" customWidth="1"/>
    <col min="50" max="50" width="15.54296875" bestFit="1" customWidth="1"/>
    <col min="51" max="51" width="16.1796875" bestFit="1" customWidth="1"/>
    <col min="52" max="52" width="14.453125" bestFit="1" customWidth="1"/>
    <col min="53" max="53" width="16.54296875" bestFit="1" customWidth="1"/>
    <col min="54" max="54" width="19.81640625" bestFit="1" customWidth="1"/>
    <col min="55" max="55" width="15.7265625" bestFit="1" customWidth="1"/>
    <col min="56" max="56" width="11.7265625" bestFit="1" customWidth="1"/>
    <col min="57" max="57" width="14.453125" bestFit="1" customWidth="1"/>
    <col min="58" max="58" width="10.54296875" bestFit="1" customWidth="1"/>
    <col min="59" max="59" width="19.26953125" bestFit="1" customWidth="1"/>
    <col min="60" max="60" width="13.453125" bestFit="1" customWidth="1"/>
    <col min="61" max="61" width="15" bestFit="1" customWidth="1"/>
    <col min="62" max="62" width="18" bestFit="1" customWidth="1"/>
    <col min="63" max="63" width="15.1796875" bestFit="1" customWidth="1"/>
    <col min="64" max="64" width="10.453125" bestFit="1" customWidth="1"/>
    <col min="65" max="65" width="18.81640625" bestFit="1" customWidth="1"/>
    <col min="66" max="66" width="12.81640625" bestFit="1" customWidth="1"/>
    <col min="67" max="67" width="14.7265625" bestFit="1" customWidth="1"/>
    <col min="68" max="68" width="28.81640625" bestFit="1" customWidth="1"/>
    <col min="69" max="69" width="19.1796875" bestFit="1" customWidth="1"/>
    <col min="70" max="70" width="21.7265625" bestFit="1" customWidth="1"/>
    <col min="71" max="71" width="25.54296875" bestFit="1" customWidth="1"/>
    <col min="72" max="72" width="14.7265625" bestFit="1" customWidth="1"/>
    <col min="73" max="73" width="21.453125" bestFit="1" customWidth="1"/>
    <col min="74" max="74" width="12.26953125" bestFit="1" customWidth="1"/>
    <col min="75" max="75" width="26.453125" customWidth="1"/>
    <col min="76" max="76" width="17" bestFit="1" customWidth="1"/>
    <col min="77" max="77" width="12.453125" bestFit="1" customWidth="1"/>
  </cols>
  <sheetData>
    <row r="1" spans="1:77" ht="14.5" x14ac:dyDescent="0.35">
      <c r="A1" s="1" t="s">
        <v>0</v>
      </c>
      <c r="B1" s="1" t="s">
        <v>1</v>
      </c>
      <c r="C1" s="51" t="s">
        <v>405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50</v>
      </c>
      <c r="I1" s="1" t="s">
        <v>6</v>
      </c>
      <c r="J1" s="1" t="s">
        <v>7</v>
      </c>
      <c r="K1" s="1" t="s">
        <v>129</v>
      </c>
      <c r="L1" s="1" t="s">
        <v>130</v>
      </c>
      <c r="M1" s="1" t="s">
        <v>51</v>
      </c>
      <c r="N1" s="1" t="s">
        <v>131</v>
      </c>
      <c r="O1" s="1" t="s">
        <v>54</v>
      </c>
      <c r="P1" s="1" t="s">
        <v>55</v>
      </c>
      <c r="Q1" s="1" t="s">
        <v>56</v>
      </c>
      <c r="R1" s="1" t="s">
        <v>15</v>
      </c>
      <c r="S1" s="1" t="s">
        <v>10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132</v>
      </c>
      <c r="Y1" s="1" t="s">
        <v>133</v>
      </c>
      <c r="Z1" s="1" t="s">
        <v>134</v>
      </c>
      <c r="AA1" s="1" t="s">
        <v>135</v>
      </c>
      <c r="AB1" s="1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144</v>
      </c>
      <c r="AK1" s="1" t="s">
        <v>145</v>
      </c>
      <c r="AL1" s="1" t="s">
        <v>146</v>
      </c>
      <c r="AM1" s="1" t="s">
        <v>147</v>
      </c>
      <c r="AN1" s="1" t="s">
        <v>74</v>
      </c>
      <c r="AO1" s="1" t="s">
        <v>148</v>
      </c>
      <c r="AP1" s="1" t="s">
        <v>149</v>
      </c>
      <c r="AQ1" s="1" t="s">
        <v>150</v>
      </c>
      <c r="AR1" s="1" t="s">
        <v>151</v>
      </c>
      <c r="AS1" s="1" t="s">
        <v>152</v>
      </c>
      <c r="AT1" s="1" t="s">
        <v>153</v>
      </c>
      <c r="AU1" s="1" t="s">
        <v>154</v>
      </c>
      <c r="AV1" s="1" t="s">
        <v>155</v>
      </c>
      <c r="AW1" s="1" t="s">
        <v>48</v>
      </c>
      <c r="AX1" s="1" t="s">
        <v>156</v>
      </c>
      <c r="AY1" s="1" t="s">
        <v>11</v>
      </c>
      <c r="AZ1" s="1" t="s">
        <v>12</v>
      </c>
      <c r="BA1" s="1" t="s">
        <v>157</v>
      </c>
      <c r="BB1" s="1" t="s">
        <v>158</v>
      </c>
      <c r="BC1" s="1" t="s">
        <v>159</v>
      </c>
      <c r="BD1" s="1" t="s">
        <v>68</v>
      </c>
      <c r="BE1" s="1" t="s">
        <v>72</v>
      </c>
      <c r="BF1" s="1" t="s">
        <v>83</v>
      </c>
      <c r="BG1" s="1" t="s">
        <v>160</v>
      </c>
      <c r="BH1" s="1" t="s">
        <v>86</v>
      </c>
      <c r="BI1" s="1" t="s">
        <v>94</v>
      </c>
      <c r="BJ1" s="1" t="s">
        <v>95</v>
      </c>
      <c r="BK1" s="1" t="s">
        <v>93</v>
      </c>
      <c r="BL1" s="1" t="s">
        <v>92</v>
      </c>
      <c r="BM1" s="1" t="s">
        <v>97</v>
      </c>
      <c r="BN1" s="1" t="s">
        <v>96</v>
      </c>
      <c r="BO1" s="1" t="s">
        <v>161</v>
      </c>
      <c r="BP1" s="1" t="s">
        <v>162</v>
      </c>
      <c r="BQ1" s="1" t="s">
        <v>163</v>
      </c>
      <c r="BR1" s="1" t="s">
        <v>164</v>
      </c>
      <c r="BS1" s="1" t="s">
        <v>165</v>
      </c>
      <c r="BT1" s="1" t="s">
        <v>20</v>
      </c>
      <c r="BU1" s="1" t="s">
        <v>120</v>
      </c>
      <c r="BV1" s="1" t="s">
        <v>406</v>
      </c>
      <c r="BW1" s="1" t="s">
        <v>407</v>
      </c>
      <c r="BX1" s="1" t="s">
        <v>166</v>
      </c>
      <c r="BY1" s="1" t="s">
        <v>121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Z1"/>
  <sheetViews>
    <sheetView topLeftCell="BT1" workbookViewId="0">
      <selection activeCell="BY1" sqref="BY1"/>
    </sheetView>
  </sheetViews>
  <sheetFormatPr defaultColWidth="8.81640625" defaultRowHeight="12.5" x14ac:dyDescent="0.25"/>
  <cols>
    <col min="1" max="1" width="10.1796875" bestFit="1" customWidth="1"/>
    <col min="2" max="2" width="16" bestFit="1" customWidth="1"/>
    <col min="3" max="3" width="16" customWidth="1"/>
    <col min="4" max="4" width="21.1796875" bestFit="1" customWidth="1"/>
    <col min="5" max="5" width="18.7265625" bestFit="1" customWidth="1"/>
    <col min="6" max="6" width="20.1796875" bestFit="1" customWidth="1"/>
    <col min="7" max="7" width="10" bestFit="1" customWidth="1"/>
    <col min="8" max="8" width="14.453125" bestFit="1" customWidth="1"/>
    <col min="9" max="9" width="21.453125" bestFit="1" customWidth="1"/>
    <col min="10" max="10" width="15.1796875" bestFit="1" customWidth="1"/>
    <col min="11" max="11" width="28.7265625" bestFit="1" customWidth="1"/>
    <col min="12" max="12" width="21.81640625" bestFit="1" customWidth="1"/>
    <col min="13" max="13" width="15.54296875" bestFit="1" customWidth="1"/>
    <col min="14" max="14" width="15.1796875" bestFit="1" customWidth="1"/>
    <col min="15" max="15" width="10" bestFit="1" customWidth="1"/>
    <col min="16" max="16" width="8.1796875" bestFit="1" customWidth="1"/>
    <col min="17" max="17" width="6.7265625" bestFit="1" customWidth="1"/>
    <col min="18" max="18" width="35.81640625" bestFit="1" customWidth="1"/>
    <col min="19" max="19" width="22.7265625" bestFit="1" customWidth="1"/>
    <col min="20" max="20" width="6.453125" bestFit="1" customWidth="1"/>
    <col min="21" max="21" width="12.54296875" bestFit="1" customWidth="1"/>
    <col min="22" max="22" width="12" bestFit="1" customWidth="1"/>
    <col min="23" max="23" width="15.26953125" bestFit="1" customWidth="1"/>
    <col min="24" max="24" width="14.81640625" bestFit="1" customWidth="1"/>
    <col min="25" max="25" width="12.1796875" bestFit="1" customWidth="1"/>
    <col min="26" max="26" width="15.1796875" bestFit="1" customWidth="1"/>
    <col min="27" max="27" width="12" bestFit="1" customWidth="1"/>
    <col min="28" max="28" width="10.453125" bestFit="1" customWidth="1"/>
    <col min="29" max="29" width="12.54296875" bestFit="1" customWidth="1"/>
    <col min="30" max="30" width="10" bestFit="1" customWidth="1"/>
    <col min="31" max="31" width="12.26953125" bestFit="1" customWidth="1"/>
    <col min="32" max="32" width="16.1796875" bestFit="1" customWidth="1"/>
    <col min="33" max="33" width="14.453125" bestFit="1" customWidth="1"/>
    <col min="34" max="34" width="16.54296875" bestFit="1" customWidth="1"/>
    <col min="35" max="35" width="19.81640625" bestFit="1" customWidth="1"/>
    <col min="36" max="36" width="15.7265625" bestFit="1" customWidth="1"/>
    <col min="37" max="37" width="11.7265625" bestFit="1" customWidth="1"/>
    <col min="38" max="38" width="8.26953125" bestFit="1" customWidth="1"/>
    <col min="39" max="39" width="15.1796875" bestFit="1" customWidth="1"/>
    <col min="40" max="40" width="14.26953125" bestFit="1" customWidth="1"/>
    <col min="41" max="41" width="14.453125" bestFit="1" customWidth="1"/>
    <col min="42" max="42" width="31.54296875" bestFit="1" customWidth="1"/>
    <col min="43" max="43" width="17.54296875" bestFit="1" customWidth="1"/>
    <col min="44" max="44" width="9" bestFit="1" customWidth="1"/>
    <col min="45" max="45" width="7.453125" bestFit="1" customWidth="1"/>
    <col min="46" max="46" width="6.81640625" bestFit="1" customWidth="1"/>
    <col min="47" max="47" width="8.54296875" bestFit="1" customWidth="1"/>
    <col min="48" max="48" width="7.1796875" bestFit="1" customWidth="1"/>
    <col min="49" max="49" width="11.1796875" bestFit="1" customWidth="1"/>
    <col min="50" max="50" width="6.1796875" bestFit="1" customWidth="1"/>
    <col min="51" max="51" width="11.7265625" bestFit="1" customWidth="1"/>
    <col min="52" max="52" width="15" bestFit="1" customWidth="1"/>
    <col min="53" max="53" width="14.54296875" bestFit="1" customWidth="1"/>
    <col min="54" max="54" width="15.1796875" bestFit="1" customWidth="1"/>
    <col min="55" max="55" width="12.453125" bestFit="1" customWidth="1"/>
    <col min="56" max="57" width="16.7265625" bestFit="1" customWidth="1"/>
    <col min="58" max="58" width="13.453125" bestFit="1" customWidth="1"/>
    <col min="59" max="59" width="22.7265625" bestFit="1" customWidth="1"/>
    <col min="60" max="60" width="14.81640625" bestFit="1" customWidth="1"/>
    <col min="61" max="61" width="16.1796875" bestFit="1" customWidth="1"/>
    <col min="62" max="62" width="17.54296875" bestFit="1" customWidth="1"/>
    <col min="63" max="63" width="18.54296875" bestFit="1" customWidth="1"/>
    <col min="64" max="64" width="19" bestFit="1" customWidth="1"/>
    <col min="65" max="65" width="12.453125" bestFit="1" customWidth="1"/>
    <col min="66" max="66" width="13.453125" bestFit="1" customWidth="1"/>
    <col min="67" max="67" width="14.1796875" bestFit="1" customWidth="1"/>
    <col min="68" max="68" width="21.1796875" bestFit="1" customWidth="1"/>
    <col min="69" max="69" width="26.1796875" bestFit="1" customWidth="1"/>
    <col min="70" max="70" width="18.1796875" bestFit="1" customWidth="1"/>
    <col min="71" max="71" width="20.81640625" bestFit="1" customWidth="1"/>
    <col min="72" max="72" width="28.1796875" bestFit="1" customWidth="1"/>
    <col min="73" max="73" width="22" bestFit="1" customWidth="1"/>
    <col min="74" max="74" width="21.453125" bestFit="1" customWidth="1"/>
    <col min="75" max="75" width="28.81640625" bestFit="1" customWidth="1"/>
    <col min="76" max="76" width="35.453125" customWidth="1"/>
    <col min="77" max="77" width="17" bestFit="1" customWidth="1"/>
    <col min="78" max="78" width="15.1796875" bestFit="1" customWidth="1"/>
  </cols>
  <sheetData>
    <row r="1" spans="1:78" ht="14.5" x14ac:dyDescent="0.35">
      <c r="A1" s="1" t="s">
        <v>0</v>
      </c>
      <c r="B1" s="1" t="s">
        <v>1</v>
      </c>
      <c r="C1" s="51" t="s">
        <v>405</v>
      </c>
      <c r="D1" s="1" t="s">
        <v>167</v>
      </c>
      <c r="E1" s="1" t="s">
        <v>168</v>
      </c>
      <c r="F1" s="1" t="s">
        <v>169</v>
      </c>
      <c r="G1" s="1" t="s">
        <v>50</v>
      </c>
      <c r="H1" s="1" t="s">
        <v>6</v>
      </c>
      <c r="I1" s="1" t="s">
        <v>7</v>
      </c>
      <c r="J1" s="1" t="s">
        <v>129</v>
      </c>
      <c r="K1" s="1" t="s">
        <v>130</v>
      </c>
      <c r="L1" s="1" t="s">
        <v>170</v>
      </c>
      <c r="M1" s="1" t="s">
        <v>54</v>
      </c>
      <c r="N1" s="1" t="s">
        <v>55</v>
      </c>
      <c r="O1" s="1" t="s">
        <v>56</v>
      </c>
      <c r="P1" s="1" t="s">
        <v>15</v>
      </c>
      <c r="Q1" s="1" t="s">
        <v>10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171</v>
      </c>
      <c r="W1" s="1" t="s">
        <v>172</v>
      </c>
      <c r="X1" s="1" t="s">
        <v>173</v>
      </c>
      <c r="Y1" s="1" t="s">
        <v>132</v>
      </c>
      <c r="Z1" s="1" t="s">
        <v>133</v>
      </c>
      <c r="AA1" s="1" t="s">
        <v>134</v>
      </c>
      <c r="AB1" s="1" t="s">
        <v>125</v>
      </c>
      <c r="AC1" s="1" t="s">
        <v>174</v>
      </c>
      <c r="AD1" s="1" t="s">
        <v>47</v>
      </c>
      <c r="AE1" s="1" t="s">
        <v>48</v>
      </c>
      <c r="AF1" s="1" t="s">
        <v>11</v>
      </c>
      <c r="AG1" s="1" t="s">
        <v>12</v>
      </c>
      <c r="AH1" s="1" t="s">
        <v>157</v>
      </c>
      <c r="AI1" s="1" t="s">
        <v>158</v>
      </c>
      <c r="AJ1" s="1" t="s">
        <v>159</v>
      </c>
      <c r="AK1" s="1" t="s">
        <v>68</v>
      </c>
      <c r="AL1" s="1" t="s">
        <v>69</v>
      </c>
      <c r="AM1" s="1" t="s">
        <v>70</v>
      </c>
      <c r="AN1" s="1" t="s">
        <v>71</v>
      </c>
      <c r="AO1" s="1" t="s">
        <v>72</v>
      </c>
      <c r="AP1" s="1" t="s">
        <v>175</v>
      </c>
      <c r="AQ1" s="1" t="s">
        <v>176</v>
      </c>
      <c r="AR1" s="1" t="s">
        <v>177</v>
      </c>
      <c r="AS1" s="1" t="s">
        <v>404</v>
      </c>
      <c r="AT1" s="1" t="s">
        <v>178</v>
      </c>
      <c r="AU1" s="1" t="s">
        <v>179</v>
      </c>
      <c r="AV1" s="1" t="s">
        <v>180</v>
      </c>
      <c r="AW1" s="1" t="s">
        <v>181</v>
      </c>
      <c r="AX1" s="1" t="s">
        <v>182</v>
      </c>
      <c r="AY1" s="1" t="s">
        <v>183</v>
      </c>
      <c r="AZ1" s="1" t="s">
        <v>184</v>
      </c>
      <c r="BA1" s="1" t="s">
        <v>185</v>
      </c>
      <c r="BB1" s="1" t="s">
        <v>186</v>
      </c>
      <c r="BC1" s="1" t="s">
        <v>187</v>
      </c>
      <c r="BD1" s="1" t="s">
        <v>188</v>
      </c>
      <c r="BE1" s="1" t="s">
        <v>189</v>
      </c>
      <c r="BF1" s="1" t="s">
        <v>140</v>
      </c>
      <c r="BG1" s="1" t="s">
        <v>190</v>
      </c>
      <c r="BH1" s="1" t="s">
        <v>191</v>
      </c>
      <c r="BI1" s="1" t="s">
        <v>74</v>
      </c>
      <c r="BJ1" s="1" t="s">
        <v>192</v>
      </c>
      <c r="BK1" s="1" t="s">
        <v>193</v>
      </c>
      <c r="BL1" s="1" t="s">
        <v>194</v>
      </c>
      <c r="BM1" s="1" t="s">
        <v>85</v>
      </c>
      <c r="BN1" s="1" t="s">
        <v>86</v>
      </c>
      <c r="BO1" s="1" t="s">
        <v>87</v>
      </c>
      <c r="BP1" s="1" t="s">
        <v>195</v>
      </c>
      <c r="BQ1" s="1" t="s">
        <v>196</v>
      </c>
      <c r="BR1" s="1" t="s">
        <v>197</v>
      </c>
      <c r="BS1" s="1" t="s">
        <v>198</v>
      </c>
      <c r="BT1" s="1" t="s">
        <v>199</v>
      </c>
      <c r="BU1" s="1" t="s">
        <v>20</v>
      </c>
      <c r="BV1" s="1" t="s">
        <v>120</v>
      </c>
      <c r="BW1" s="1" t="s">
        <v>406</v>
      </c>
      <c r="BX1" s="1" t="s">
        <v>407</v>
      </c>
      <c r="BY1" s="1" t="s">
        <v>166</v>
      </c>
      <c r="BZ1" s="1" t="s">
        <v>93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B1"/>
  <sheetViews>
    <sheetView topLeftCell="CV1" workbookViewId="0">
      <selection activeCell="CZ3" sqref="CZ3"/>
    </sheetView>
  </sheetViews>
  <sheetFormatPr defaultColWidth="8.81640625" defaultRowHeight="12.5" x14ac:dyDescent="0.25"/>
  <cols>
    <col min="1" max="1" width="10.1796875" bestFit="1" customWidth="1"/>
    <col min="2" max="2" width="16" bestFit="1" customWidth="1"/>
    <col min="3" max="3" width="16" customWidth="1"/>
    <col min="4" max="4" width="21" bestFit="1" customWidth="1"/>
    <col min="5" max="5" width="18.7265625" bestFit="1" customWidth="1"/>
    <col min="6" max="6" width="21.1796875" bestFit="1" customWidth="1"/>
    <col min="7" max="7" width="10" bestFit="1" customWidth="1"/>
    <col min="8" max="8" width="14.453125" bestFit="1" customWidth="1"/>
    <col min="9" max="9" width="21.453125" bestFit="1" customWidth="1"/>
    <col min="10" max="10" width="15.1796875" bestFit="1" customWidth="1"/>
    <col min="11" max="11" width="28.7265625" bestFit="1" customWidth="1"/>
    <col min="12" max="12" width="21.81640625" bestFit="1" customWidth="1"/>
    <col min="13" max="13" width="15.54296875" bestFit="1" customWidth="1"/>
    <col min="14" max="14" width="15.1796875" bestFit="1" customWidth="1"/>
    <col min="15" max="15" width="10" bestFit="1" customWidth="1"/>
    <col min="16" max="16" width="8.1796875" bestFit="1" customWidth="1"/>
    <col min="17" max="17" width="6.7265625" bestFit="1" customWidth="1"/>
    <col min="18" max="18" width="32.81640625" bestFit="1" customWidth="1"/>
    <col min="19" max="19" width="22.7265625" bestFit="1" customWidth="1"/>
    <col min="20" max="20" width="6.453125" bestFit="1" customWidth="1"/>
    <col min="21" max="21" width="12.54296875" bestFit="1" customWidth="1"/>
    <col min="22" max="22" width="9.7265625" bestFit="1" customWidth="1"/>
    <col min="23" max="23" width="12" bestFit="1" customWidth="1"/>
    <col min="24" max="24" width="15.26953125" bestFit="1" customWidth="1"/>
    <col min="25" max="25" width="14.81640625" bestFit="1" customWidth="1"/>
    <col min="26" max="26" width="13.1796875" bestFit="1" customWidth="1"/>
    <col min="27" max="27" width="15.1796875" bestFit="1" customWidth="1"/>
    <col min="28" max="28" width="12" bestFit="1" customWidth="1"/>
    <col min="29" max="29" width="10.453125" bestFit="1" customWidth="1"/>
    <col min="30" max="30" width="21.81640625" bestFit="1" customWidth="1"/>
    <col min="31" max="31" width="10" bestFit="1" customWidth="1"/>
    <col min="32" max="32" width="12.26953125" bestFit="1" customWidth="1"/>
    <col min="33" max="33" width="16.1796875" bestFit="1" customWidth="1"/>
    <col min="34" max="34" width="14.453125" bestFit="1" customWidth="1"/>
    <col min="35" max="35" width="16.54296875" bestFit="1" customWidth="1"/>
    <col min="36" max="36" width="19.81640625" bestFit="1" customWidth="1"/>
    <col min="37" max="37" width="15.7265625" bestFit="1" customWidth="1"/>
    <col min="38" max="38" width="11.7265625" bestFit="1" customWidth="1"/>
    <col min="39" max="39" width="8.26953125" bestFit="1" customWidth="1"/>
    <col min="40" max="40" width="15.1796875" bestFit="1" customWidth="1"/>
    <col min="41" max="41" width="14.26953125" bestFit="1" customWidth="1"/>
    <col min="42" max="42" width="14.453125" bestFit="1" customWidth="1"/>
    <col min="43" max="43" width="31.81640625" bestFit="1" customWidth="1"/>
    <col min="44" max="44" width="17.54296875" bestFit="1" customWidth="1"/>
    <col min="45" max="45" width="9" bestFit="1" customWidth="1"/>
    <col min="46" max="46" width="13.08984375" customWidth="1"/>
    <col min="47" max="47" width="6.81640625" bestFit="1" customWidth="1"/>
    <col min="48" max="48" width="8.54296875" bestFit="1" customWidth="1"/>
    <col min="49" max="49" width="7.1796875" bestFit="1" customWidth="1"/>
    <col min="50" max="50" width="11.1796875" bestFit="1" customWidth="1"/>
    <col min="51" max="51" width="6.1796875" bestFit="1" customWidth="1"/>
    <col min="52" max="52" width="11.7265625" bestFit="1" customWidth="1"/>
    <col min="53" max="53" width="15" bestFit="1" customWidth="1"/>
    <col min="54" max="54" width="14.54296875" bestFit="1" customWidth="1"/>
    <col min="55" max="55" width="15.1796875" bestFit="1" customWidth="1"/>
    <col min="56" max="56" width="12.453125" bestFit="1" customWidth="1"/>
    <col min="57" max="58" width="16.7265625" bestFit="1" customWidth="1"/>
    <col min="59" max="59" width="13.453125" bestFit="1" customWidth="1"/>
    <col min="60" max="60" width="22.7265625" bestFit="1" customWidth="1"/>
    <col min="61" max="61" width="14.81640625" bestFit="1" customWidth="1"/>
    <col min="62" max="62" width="20.81640625" bestFit="1" customWidth="1"/>
    <col min="63" max="63" width="23.81640625" bestFit="1" customWidth="1"/>
    <col min="64" max="64" width="18.54296875" bestFit="1" customWidth="1"/>
    <col min="65" max="65" width="10.81640625" bestFit="1" customWidth="1"/>
    <col min="66" max="66" width="12.54296875" bestFit="1" customWidth="1"/>
    <col min="67" max="67" width="14.81640625" bestFit="1" customWidth="1"/>
    <col min="68" max="68" width="19" bestFit="1" customWidth="1"/>
    <col min="69" max="69" width="12.453125" bestFit="1" customWidth="1"/>
    <col min="70" max="70" width="13.453125" bestFit="1" customWidth="1"/>
    <col min="71" max="71" width="14.1796875" bestFit="1" customWidth="1"/>
    <col min="72" max="72" width="26.1796875" bestFit="1" customWidth="1"/>
    <col min="73" max="73" width="25.81640625" bestFit="1" customWidth="1"/>
    <col min="74" max="74" width="9.54296875" bestFit="1" customWidth="1"/>
    <col min="75" max="75" width="11.54296875" bestFit="1" customWidth="1"/>
    <col min="76" max="76" width="12.81640625" bestFit="1" customWidth="1"/>
    <col min="77" max="77" width="12" bestFit="1" customWidth="1"/>
    <col min="78" max="78" width="14.453125" bestFit="1" customWidth="1"/>
    <col min="79" max="79" width="16.54296875" bestFit="1" customWidth="1"/>
    <col min="80" max="80" width="18.54296875" bestFit="1" customWidth="1"/>
    <col min="81" max="81" width="18.81640625" bestFit="1" customWidth="1"/>
    <col min="82" max="82" width="18" bestFit="1" customWidth="1"/>
    <col min="83" max="83" width="18.453125" bestFit="1" customWidth="1"/>
    <col min="84" max="84" width="23" bestFit="1" customWidth="1"/>
    <col min="85" max="85" width="36.7265625" bestFit="1" customWidth="1"/>
    <col min="86" max="87" width="17.54296875" bestFit="1" customWidth="1"/>
    <col min="88" max="88" width="15.7265625" bestFit="1" customWidth="1"/>
    <col min="89" max="89" width="12.453125" bestFit="1" customWidth="1"/>
    <col min="90" max="90" width="13.7265625" bestFit="1" customWidth="1"/>
    <col min="91" max="91" width="11.54296875" bestFit="1" customWidth="1"/>
    <col min="92" max="92" width="11.81640625" bestFit="1" customWidth="1"/>
    <col min="93" max="93" width="9.1796875" bestFit="1" customWidth="1"/>
    <col min="94" max="94" width="10.81640625" bestFit="1" customWidth="1"/>
    <col min="95" max="95" width="14.453125" bestFit="1" customWidth="1"/>
    <col min="96" max="96" width="17.453125" bestFit="1" customWidth="1"/>
    <col min="97" max="97" width="19.54296875" bestFit="1" customWidth="1"/>
    <col min="98" max="98" width="26.1796875" bestFit="1" customWidth="1"/>
    <col min="99" max="99" width="28.81640625" bestFit="1" customWidth="1"/>
    <col min="100" max="100" width="36.1796875" bestFit="1" customWidth="1"/>
    <col min="101" max="101" width="14.7265625" bestFit="1" customWidth="1"/>
    <col min="102" max="102" width="28.81640625" bestFit="1" customWidth="1"/>
    <col min="103" max="103" width="26.1796875" bestFit="1" customWidth="1"/>
    <col min="104" max="104" width="29.453125" customWidth="1"/>
    <col min="105" max="105" width="17" bestFit="1" customWidth="1"/>
    <col min="106" max="106" width="15.1796875" bestFit="1" customWidth="1"/>
  </cols>
  <sheetData>
    <row r="1" spans="1:106" ht="14.5" x14ac:dyDescent="0.35">
      <c r="A1" s="1" t="s">
        <v>0</v>
      </c>
      <c r="B1" s="1" t="s">
        <v>1</v>
      </c>
      <c r="C1" s="51" t="s">
        <v>405</v>
      </c>
      <c r="D1" s="1" t="s">
        <v>200</v>
      </c>
      <c r="E1" s="1" t="s">
        <v>201</v>
      </c>
      <c r="F1" s="1" t="s">
        <v>202</v>
      </c>
      <c r="G1" s="1" t="s">
        <v>50</v>
      </c>
      <c r="H1" s="1" t="s">
        <v>6</v>
      </c>
      <c r="I1" s="1" t="s">
        <v>7</v>
      </c>
      <c r="J1" s="1" t="s">
        <v>129</v>
      </c>
      <c r="K1" s="1" t="s">
        <v>130</v>
      </c>
      <c r="L1" s="1" t="s">
        <v>170</v>
      </c>
      <c r="M1" s="1" t="s">
        <v>54</v>
      </c>
      <c r="N1" s="1" t="s">
        <v>55</v>
      </c>
      <c r="O1" s="1" t="s">
        <v>56</v>
      </c>
      <c r="P1" s="1" t="s">
        <v>15</v>
      </c>
      <c r="Q1" s="1" t="s">
        <v>10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203</v>
      </c>
      <c r="W1" s="1" t="s">
        <v>171</v>
      </c>
      <c r="X1" s="1" t="s">
        <v>172</v>
      </c>
      <c r="Y1" s="1" t="s">
        <v>173</v>
      </c>
      <c r="Z1" s="1" t="s">
        <v>132</v>
      </c>
      <c r="AA1" s="1" t="s">
        <v>133</v>
      </c>
      <c r="AB1" s="1" t="s">
        <v>134</v>
      </c>
      <c r="AC1" s="1" t="s">
        <v>125</v>
      </c>
      <c r="AD1" s="1" t="s">
        <v>174</v>
      </c>
      <c r="AE1" s="1" t="s">
        <v>47</v>
      </c>
      <c r="AF1" s="1" t="s">
        <v>48</v>
      </c>
      <c r="AG1" s="1" t="s">
        <v>11</v>
      </c>
      <c r="AH1" s="1" t="s">
        <v>12</v>
      </c>
      <c r="AI1" s="1" t="s">
        <v>157</v>
      </c>
      <c r="AJ1" s="1" t="s">
        <v>158</v>
      </c>
      <c r="AK1" s="1" t="s">
        <v>159</v>
      </c>
      <c r="AL1" s="1" t="s">
        <v>68</v>
      </c>
      <c r="AM1" s="1" t="s">
        <v>69</v>
      </c>
      <c r="AN1" s="1" t="s">
        <v>70</v>
      </c>
      <c r="AO1" s="1" t="s">
        <v>71</v>
      </c>
      <c r="AP1" s="1" t="s">
        <v>72</v>
      </c>
      <c r="AQ1" s="1" t="s">
        <v>204</v>
      </c>
      <c r="AR1" s="1" t="s">
        <v>176</v>
      </c>
      <c r="AS1" s="1" t="s">
        <v>177</v>
      </c>
      <c r="AT1" s="1" t="s">
        <v>403</v>
      </c>
      <c r="AU1" s="1" t="s">
        <v>178</v>
      </c>
      <c r="AV1" s="1" t="s">
        <v>179</v>
      </c>
      <c r="AW1" s="1" t="s">
        <v>180</v>
      </c>
      <c r="AX1" s="1" t="s">
        <v>181</v>
      </c>
      <c r="AY1" s="1" t="s">
        <v>182</v>
      </c>
      <c r="AZ1" s="1" t="s">
        <v>183</v>
      </c>
      <c r="BA1" s="1" t="s">
        <v>184</v>
      </c>
      <c r="BB1" s="1" t="s">
        <v>185</v>
      </c>
      <c r="BC1" s="1" t="s">
        <v>186</v>
      </c>
      <c r="BD1" s="1" t="s">
        <v>187</v>
      </c>
      <c r="BE1" s="1" t="s">
        <v>188</v>
      </c>
      <c r="BF1" s="1" t="s">
        <v>189</v>
      </c>
      <c r="BG1" s="1" t="s">
        <v>140</v>
      </c>
      <c r="BH1" s="1" t="s">
        <v>190</v>
      </c>
      <c r="BI1" s="1" t="s">
        <v>191</v>
      </c>
      <c r="BJ1" s="1" t="s">
        <v>205</v>
      </c>
      <c r="BK1" s="1" t="s">
        <v>206</v>
      </c>
      <c r="BL1" s="1" t="s">
        <v>207</v>
      </c>
      <c r="BM1" s="1" t="s">
        <v>193</v>
      </c>
      <c r="BN1" s="1" t="s">
        <v>208</v>
      </c>
      <c r="BO1" s="1" t="s">
        <v>209</v>
      </c>
      <c r="BP1" s="1" t="s">
        <v>194</v>
      </c>
      <c r="BQ1" s="1" t="s">
        <v>85</v>
      </c>
      <c r="BR1" s="1" t="s">
        <v>86</v>
      </c>
      <c r="BS1" s="1" t="s">
        <v>87</v>
      </c>
      <c r="BT1" s="1" t="s">
        <v>195</v>
      </c>
      <c r="BU1" s="1" t="s">
        <v>196</v>
      </c>
      <c r="BV1" s="1" t="s">
        <v>210</v>
      </c>
      <c r="BW1" s="1" t="s">
        <v>211</v>
      </c>
      <c r="BX1" s="1" t="s">
        <v>212</v>
      </c>
      <c r="BY1" s="1" t="s">
        <v>213</v>
      </c>
      <c r="BZ1" s="1" t="s">
        <v>214</v>
      </c>
      <c r="CA1" s="1" t="s">
        <v>215</v>
      </c>
      <c r="CB1" s="1" t="s">
        <v>216</v>
      </c>
      <c r="CC1" s="1" t="s">
        <v>217</v>
      </c>
      <c r="CD1" s="1" t="s">
        <v>218</v>
      </c>
      <c r="CE1" s="1" t="s">
        <v>219</v>
      </c>
      <c r="CF1" s="1" t="s">
        <v>138</v>
      </c>
      <c r="CG1" s="1" t="s">
        <v>220</v>
      </c>
      <c r="CH1" s="1" t="s">
        <v>74</v>
      </c>
      <c r="CI1" s="1" t="s">
        <v>221</v>
      </c>
      <c r="CJ1" s="1" t="s">
        <v>222</v>
      </c>
      <c r="CK1" s="1" t="s">
        <v>223</v>
      </c>
      <c r="CL1" s="1" t="s">
        <v>79</v>
      </c>
      <c r="CM1" s="1" t="s">
        <v>80</v>
      </c>
      <c r="CN1" s="1" t="s">
        <v>224</v>
      </c>
      <c r="CO1" s="1" t="s">
        <v>225</v>
      </c>
      <c r="CP1" s="1" t="s">
        <v>226</v>
      </c>
      <c r="CQ1" s="1" t="s">
        <v>227</v>
      </c>
      <c r="CR1" s="1" t="s">
        <v>228</v>
      </c>
      <c r="CS1" s="1" t="s">
        <v>229</v>
      </c>
      <c r="CT1" s="1" t="s">
        <v>230</v>
      </c>
      <c r="CU1" s="1" t="s">
        <v>231</v>
      </c>
      <c r="CV1" s="1" t="s">
        <v>232</v>
      </c>
      <c r="CW1" s="1" t="s">
        <v>20</v>
      </c>
      <c r="CX1" s="1" t="s">
        <v>120</v>
      </c>
      <c r="CY1" s="1" t="s">
        <v>406</v>
      </c>
      <c r="CZ1" s="1" t="s">
        <v>407</v>
      </c>
      <c r="DA1" s="1" t="s">
        <v>166</v>
      </c>
      <c r="DB1" s="1" t="s">
        <v>93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EB8C-4029-4BC4-97FA-0CDD8EA226D9}">
  <dimension ref="A1:AE1"/>
  <sheetViews>
    <sheetView topLeftCell="M1" workbookViewId="0">
      <selection activeCell="AA17" sqref="AA17"/>
    </sheetView>
  </sheetViews>
  <sheetFormatPr defaultRowHeight="12.5" x14ac:dyDescent="0.25"/>
  <cols>
    <col min="29" max="29" width="12.453125" customWidth="1"/>
    <col min="30" max="30" width="14.36328125" customWidth="1"/>
  </cols>
  <sheetData>
    <row r="1" spans="1:31" ht="14.5" x14ac:dyDescent="0.35">
      <c r="A1" s="52" t="s">
        <v>0</v>
      </c>
      <c r="B1" s="52" t="s">
        <v>1</v>
      </c>
      <c r="C1" s="52" t="s">
        <v>376</v>
      </c>
      <c r="D1" s="52" t="s">
        <v>103</v>
      </c>
      <c r="E1" s="52" t="s">
        <v>2</v>
      </c>
      <c r="F1" s="52" t="s">
        <v>3</v>
      </c>
      <c r="G1" s="52" t="s">
        <v>5</v>
      </c>
      <c r="H1" s="52" t="s">
        <v>47</v>
      </c>
      <c r="I1" s="52" t="s">
        <v>48</v>
      </c>
      <c r="J1" s="52" t="s">
        <v>49</v>
      </c>
      <c r="K1" s="52" t="s">
        <v>377</v>
      </c>
      <c r="L1" s="52" t="s">
        <v>8</v>
      </c>
      <c r="M1" s="52" t="s">
        <v>9</v>
      </c>
      <c r="N1" s="52" t="s">
        <v>53</v>
      </c>
      <c r="O1" s="52" t="s">
        <v>54</v>
      </c>
      <c r="P1" s="52" t="s">
        <v>55</v>
      </c>
      <c r="Q1" s="52" t="s">
        <v>56</v>
      </c>
      <c r="R1" s="52" t="s">
        <v>15</v>
      </c>
      <c r="S1" s="52" t="s">
        <v>10</v>
      </c>
      <c r="T1" s="52" t="s">
        <v>58</v>
      </c>
      <c r="U1" s="52" t="s">
        <v>59</v>
      </c>
      <c r="V1" s="52" t="s">
        <v>60</v>
      </c>
      <c r="W1" s="52" t="s">
        <v>61</v>
      </c>
      <c r="X1" s="52" t="s">
        <v>378</v>
      </c>
      <c r="Y1" s="52" t="s">
        <v>64</v>
      </c>
      <c r="Z1" s="52" t="s">
        <v>379</v>
      </c>
      <c r="AA1" s="52" t="s">
        <v>20</v>
      </c>
      <c r="AB1" s="52" t="s">
        <v>120</v>
      </c>
      <c r="AC1" s="52" t="s">
        <v>406</v>
      </c>
      <c r="AD1" s="52" t="s">
        <v>407</v>
      </c>
      <c r="AE1" s="52" t="s">
        <v>380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80529-5738-418D-8D9D-3900485EDF7A}">
  <dimension ref="A1:AL1"/>
  <sheetViews>
    <sheetView topLeftCell="Y1" workbookViewId="0">
      <selection activeCell="AK16" sqref="AK16"/>
    </sheetView>
  </sheetViews>
  <sheetFormatPr defaultRowHeight="12.5" x14ac:dyDescent="0.25"/>
  <cols>
    <col min="36" max="36" width="18.453125" customWidth="1"/>
    <col min="37" max="37" width="26.81640625" customWidth="1"/>
  </cols>
  <sheetData>
    <row r="1" spans="1:38" ht="14.5" x14ac:dyDescent="0.35">
      <c r="A1" s="52" t="s">
        <v>0</v>
      </c>
      <c r="B1" s="52" t="s">
        <v>1</v>
      </c>
      <c r="C1" s="52" t="s">
        <v>381</v>
      </c>
      <c r="D1" s="52" t="s">
        <v>382</v>
      </c>
      <c r="E1" s="52" t="s">
        <v>383</v>
      </c>
      <c r="F1" s="52" t="s">
        <v>2</v>
      </c>
      <c r="G1" s="52" t="s">
        <v>3</v>
      </c>
      <c r="H1" s="52" t="s">
        <v>5</v>
      </c>
      <c r="I1" s="52" t="s">
        <v>47</v>
      </c>
      <c r="J1" s="52" t="s">
        <v>48</v>
      </c>
      <c r="K1" s="52" t="s">
        <v>49</v>
      </c>
      <c r="L1" s="52" t="s">
        <v>6</v>
      </c>
      <c r="M1" s="52" t="s">
        <v>7</v>
      </c>
      <c r="N1" s="52" t="s">
        <v>8</v>
      </c>
      <c r="O1" s="52" t="s">
        <v>9</v>
      </c>
      <c r="P1" s="52" t="s">
        <v>53</v>
      </c>
      <c r="Q1" s="52" t="s">
        <v>54</v>
      </c>
      <c r="R1" s="52" t="s">
        <v>55</v>
      </c>
      <c r="S1" s="52" t="s">
        <v>56</v>
      </c>
      <c r="T1" s="52" t="s">
        <v>15</v>
      </c>
      <c r="U1" s="52" t="s">
        <v>10</v>
      </c>
      <c r="V1" s="52" t="s">
        <v>58</v>
      </c>
      <c r="W1" s="52" t="s">
        <v>59</v>
      </c>
      <c r="X1" s="52" t="s">
        <v>60</v>
      </c>
      <c r="Y1" s="52" t="s">
        <v>61</v>
      </c>
      <c r="Z1" s="52" t="s">
        <v>378</v>
      </c>
      <c r="AA1" s="52" t="s">
        <v>64</v>
      </c>
      <c r="AB1" s="52" t="s">
        <v>384</v>
      </c>
      <c r="AC1" s="52" t="s">
        <v>385</v>
      </c>
      <c r="AD1" s="52" t="s">
        <v>386</v>
      </c>
      <c r="AE1" s="52" t="s">
        <v>387</v>
      </c>
      <c r="AF1" s="52" t="s">
        <v>388</v>
      </c>
      <c r="AG1" s="52" t="s">
        <v>389</v>
      </c>
      <c r="AH1" s="52" t="s">
        <v>20</v>
      </c>
      <c r="AI1" s="52" t="s">
        <v>120</v>
      </c>
      <c r="AJ1" s="52" t="s">
        <v>406</v>
      </c>
      <c r="AK1" s="52" t="s">
        <v>407</v>
      </c>
      <c r="AL1" s="52" t="s">
        <v>390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0E3C-A447-4233-8034-4015C2C77A15}">
  <dimension ref="A1:AQ1"/>
  <sheetViews>
    <sheetView tabSelected="1" topLeftCell="Z1" workbookViewId="0">
      <selection activeCell="AP12" sqref="AP12"/>
    </sheetView>
  </sheetViews>
  <sheetFormatPr defaultRowHeight="12.5" x14ac:dyDescent="0.25"/>
  <cols>
    <col min="41" max="41" width="20.1796875" customWidth="1"/>
  </cols>
  <sheetData>
    <row r="1" spans="1:43" x14ac:dyDescent="0.25">
      <c r="A1" t="s">
        <v>0</v>
      </c>
      <c r="B1" t="s">
        <v>1</v>
      </c>
      <c r="C1" t="s">
        <v>391</v>
      </c>
      <c r="D1" t="s">
        <v>209</v>
      </c>
      <c r="E1" t="s">
        <v>392</v>
      </c>
      <c r="F1" t="s">
        <v>47</v>
      </c>
      <c r="G1" t="s">
        <v>48</v>
      </c>
      <c r="H1" t="s">
        <v>49</v>
      </c>
      <c r="I1" t="s">
        <v>393</v>
      </c>
      <c r="J1" t="s">
        <v>377</v>
      </c>
      <c r="K1" t="s">
        <v>8</v>
      </c>
      <c r="L1" t="s">
        <v>53</v>
      </c>
      <c r="M1" t="s">
        <v>54</v>
      </c>
      <c r="N1" t="s">
        <v>55</v>
      </c>
      <c r="O1" t="s">
        <v>56</v>
      </c>
      <c r="P1" t="s">
        <v>15</v>
      </c>
      <c r="Q1" t="s">
        <v>394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395</v>
      </c>
      <c r="Z1" t="s">
        <v>396</v>
      </c>
      <c r="AA1" t="s">
        <v>91</v>
      </c>
      <c r="AB1" t="s">
        <v>397</v>
      </c>
      <c r="AC1" t="s">
        <v>398</v>
      </c>
      <c r="AD1" t="s">
        <v>399</v>
      </c>
      <c r="AE1" t="s">
        <v>96</v>
      </c>
      <c r="AF1" t="s">
        <v>400</v>
      </c>
      <c r="AG1" t="s">
        <v>401</v>
      </c>
      <c r="AH1" t="s">
        <v>66</v>
      </c>
      <c r="AI1" t="s">
        <v>83</v>
      </c>
      <c r="AJ1" t="s">
        <v>104</v>
      </c>
      <c r="AK1" t="s">
        <v>93</v>
      </c>
      <c r="AL1" t="s">
        <v>402</v>
      </c>
      <c r="AM1" t="s">
        <v>20</v>
      </c>
      <c r="AN1" t="s">
        <v>120</v>
      </c>
      <c r="AO1" t="s">
        <v>406</v>
      </c>
      <c r="AP1" t="s">
        <v>407</v>
      </c>
      <c r="AQ1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1607409894101"/>
  </sheetPr>
  <dimension ref="A1:Y55"/>
  <sheetViews>
    <sheetView showGridLines="0" zoomScale="85" zoomScaleNormal="85" workbookViewId="0">
      <selection activeCell="M13" sqref="M13"/>
    </sheetView>
  </sheetViews>
  <sheetFormatPr defaultColWidth="9.1796875" defaultRowHeight="14.5" x14ac:dyDescent="0.35"/>
  <cols>
    <col min="1" max="1" width="2.453125" style="3" customWidth="1"/>
    <col min="2" max="2" width="2.54296875" style="3" customWidth="1"/>
    <col min="3" max="3" width="6.54296875" style="4" customWidth="1"/>
    <col min="4" max="4" width="15.7265625" style="6" customWidth="1"/>
    <col min="5" max="5" width="24.54296875" style="5" bestFit="1" customWidth="1"/>
    <col min="6" max="11" width="6.54296875" style="4" customWidth="1"/>
    <col min="12" max="12" width="9.7265625" style="4" customWidth="1"/>
    <col min="13" max="13" width="11.7265625" style="3" customWidth="1"/>
    <col min="14" max="14" width="4.54296875" style="3" customWidth="1"/>
    <col min="15" max="15" width="6.453125" style="3" customWidth="1"/>
    <col min="16" max="16" width="5.1796875" style="3" customWidth="1"/>
    <col min="17" max="17" width="14.26953125" style="3" bestFit="1" customWidth="1"/>
    <col min="18" max="23" width="8.1796875" style="3" customWidth="1"/>
    <col min="24" max="25" width="9.1796875" style="4" customWidth="1"/>
    <col min="26" max="26" width="9.1796875" style="3" customWidth="1"/>
    <col min="27" max="16384" width="9.1796875" style="3"/>
  </cols>
  <sheetData>
    <row r="1" spans="1:25" ht="8.25" customHeight="1" x14ac:dyDescent="0.35">
      <c r="A1" s="2"/>
    </row>
    <row r="2" spans="1:25" ht="6" customHeight="1" x14ac:dyDescent="0.35">
      <c r="A2" s="8"/>
    </row>
    <row r="3" spans="1:25" ht="21" x14ac:dyDescent="0.35">
      <c r="C3" s="61" t="str">
        <f>"Khammam Team wise ETBR Perform  : "&amp;" "&amp;(TEXT(TODAY()-1,"d-mmm-yyyy"))</f>
        <v>Khammam Team wise ETBR Perform  :  27-Apr-2022</v>
      </c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25" ht="15.75" customHeight="1" x14ac:dyDescent="0.35">
      <c r="C4" s="64" t="s">
        <v>244</v>
      </c>
      <c r="D4" s="65" t="s">
        <v>260</v>
      </c>
      <c r="E4" s="66" t="s">
        <v>261</v>
      </c>
      <c r="F4" s="67" t="s">
        <v>245</v>
      </c>
      <c r="G4" s="67"/>
      <c r="H4" s="67"/>
      <c r="I4" s="67"/>
      <c r="J4" s="67"/>
      <c r="K4" s="67"/>
      <c r="L4" s="62" t="s">
        <v>246</v>
      </c>
      <c r="M4" s="62" t="s">
        <v>247</v>
      </c>
      <c r="Q4" s="58" t="s">
        <v>244</v>
      </c>
      <c r="R4" s="57" t="s">
        <v>368</v>
      </c>
      <c r="S4" s="57"/>
      <c r="T4" s="57"/>
      <c r="U4" s="57"/>
      <c r="V4" s="57"/>
      <c r="W4" s="57"/>
      <c r="X4" s="73" t="s">
        <v>241</v>
      </c>
      <c r="Y4" s="73"/>
    </row>
    <row r="5" spans="1:25" s="36" customFormat="1" ht="27.75" customHeight="1" x14ac:dyDescent="0.35">
      <c r="C5" s="64"/>
      <c r="D5" s="65"/>
      <c r="E5" s="66"/>
      <c r="F5" s="37" t="s">
        <v>248</v>
      </c>
      <c r="G5" s="37" t="s">
        <v>249</v>
      </c>
      <c r="H5" s="37" t="s">
        <v>250</v>
      </c>
      <c r="I5" s="22" t="s">
        <v>251</v>
      </c>
      <c r="J5" s="22" t="s">
        <v>252</v>
      </c>
      <c r="K5" s="22" t="s">
        <v>253</v>
      </c>
      <c r="L5" s="63"/>
      <c r="M5" s="63"/>
      <c r="Q5" s="59"/>
      <c r="R5" s="38" t="s">
        <v>248</v>
      </c>
      <c r="S5" s="38" t="s">
        <v>249</v>
      </c>
      <c r="T5" s="38" t="s">
        <v>250</v>
      </c>
      <c r="U5" s="40" t="s">
        <v>251</v>
      </c>
      <c r="V5" s="40" t="s">
        <v>252</v>
      </c>
      <c r="W5" s="40" t="s">
        <v>253</v>
      </c>
      <c r="X5" s="38" t="s">
        <v>248</v>
      </c>
      <c r="Y5" s="38" t="s">
        <v>249</v>
      </c>
    </row>
    <row r="6" spans="1:25" ht="15" customHeight="1" x14ac:dyDescent="0.35">
      <c r="C6" s="70" t="s">
        <v>288</v>
      </c>
      <c r="D6" s="69" t="s">
        <v>314</v>
      </c>
      <c r="E6" s="11" t="s">
        <v>348</v>
      </c>
      <c r="F6" s="23">
        <f>COUNTIFS(Enquiry!$CJ:$CJ,'EBR Kmm'!$E6)</f>
        <v>0</v>
      </c>
      <c r="G6" s="23">
        <f>COUNTIFS(Booking!$BU:$BU,'EBR Kmm'!$E6)</f>
        <v>0</v>
      </c>
      <c r="H6" s="23">
        <f>COUNTIFS(Delivery!$CV:$CV,'EBR Kmm'!$E6)</f>
        <v>0</v>
      </c>
      <c r="I6" s="24">
        <f t="shared" ref="I6:I37" si="0">IFERROR(G6/F6,0%)</f>
        <v>0</v>
      </c>
      <c r="J6" s="24">
        <f t="shared" ref="J6:J37" si="1">IFERROR(H6/G6,0%)</f>
        <v>0</v>
      </c>
      <c r="K6" s="24">
        <f t="shared" ref="K6:K37" si="2">IFERROR(H6/F6,0%)</f>
        <v>0</v>
      </c>
      <c r="L6" s="23">
        <f>COUNTIFS('Live Enquiry'!$CJ:$CJ,'EBR Kmm'!$E6)</f>
        <v>0</v>
      </c>
      <c r="M6" s="25">
        <f>COUNTIFS('Live Booking'!$BU:$BU,'EBR Kmm'!$E6)</f>
        <v>0</v>
      </c>
      <c r="Q6" s="44" t="s">
        <v>288</v>
      </c>
      <c r="R6" s="23">
        <f>COUNTIFS(Enquiry!A:A,'EBR Kmm'!Q6)</f>
        <v>0</v>
      </c>
      <c r="S6" s="23">
        <f>COUNTIFS(Booking!A:A,'EBR Kmm'!Q6)</f>
        <v>0</v>
      </c>
      <c r="T6" s="23">
        <f>COUNTIFS(Invoice!A:A,'EBR Kmm'!Q6)</f>
        <v>0</v>
      </c>
      <c r="U6" s="24">
        <f>IFERROR(S6/R6,0%)</f>
        <v>0</v>
      </c>
      <c r="V6" s="24">
        <f>IFERROR(T6/S6,0%)</f>
        <v>0</v>
      </c>
      <c r="W6" s="24">
        <f>IFERROR(T6/R6,0%)</f>
        <v>0</v>
      </c>
      <c r="X6" s="48">
        <f>COUNTIFS('Live Enquiry'!A:A,'EBR Kmm'!Q6)</f>
        <v>0</v>
      </c>
      <c r="Y6" s="48">
        <f>COUNTIFS('Live Booking'!A:A,'EBR Kmm'!Q6)</f>
        <v>0</v>
      </c>
    </row>
    <row r="7" spans="1:25" x14ac:dyDescent="0.35">
      <c r="C7" s="70"/>
      <c r="D7" s="69"/>
      <c r="E7" s="11" t="s">
        <v>349</v>
      </c>
      <c r="F7" s="23">
        <f>COUNTIFS(Enquiry!$CJ:$CJ,'EBR Kmm'!$E7)</f>
        <v>0</v>
      </c>
      <c r="G7" s="23">
        <f>COUNTIFS(Booking!$BU:$BU,'EBR Kmm'!$E7)</f>
        <v>0</v>
      </c>
      <c r="H7" s="23">
        <f>COUNTIFS(Delivery!$CV:$CV,'EBR Kmm'!$E7)</f>
        <v>0</v>
      </c>
      <c r="I7" s="24">
        <f t="shared" si="0"/>
        <v>0</v>
      </c>
      <c r="J7" s="24">
        <f t="shared" si="1"/>
        <v>0</v>
      </c>
      <c r="K7" s="24">
        <f t="shared" si="2"/>
        <v>0</v>
      </c>
      <c r="L7" s="23">
        <f>COUNTIFS('Live Enquiry'!$CJ:$CJ,'EBR Kmm'!$E7)</f>
        <v>0</v>
      </c>
      <c r="M7" s="25">
        <f>COUNTIFS('Live Booking'!$BU:$BU,'EBR Kmm'!$E7)</f>
        <v>0</v>
      </c>
      <c r="Q7" s="44" t="s">
        <v>289</v>
      </c>
      <c r="R7" s="23">
        <f>COUNTIFS(Enquiry!A:A,'EBR Kmm'!Q7)</f>
        <v>0</v>
      </c>
      <c r="S7" s="23">
        <f>COUNTIFS(Booking!A:A,'EBR Kmm'!Q7)</f>
        <v>0</v>
      </c>
      <c r="T7" s="23">
        <f>COUNTIFS(Invoice!A:A,'EBR Kmm'!Q7)</f>
        <v>0</v>
      </c>
      <c r="U7" s="24">
        <f t="shared" ref="U7:U14" si="3">IFERROR(S7/R7,0%)</f>
        <v>0</v>
      </c>
      <c r="V7" s="24">
        <f t="shared" ref="V7:V14" si="4">IFERROR(T7/S7,0%)</f>
        <v>0</v>
      </c>
      <c r="W7" s="24">
        <f t="shared" ref="W7:W14" si="5">IFERROR(T7/R7,0%)</f>
        <v>0</v>
      </c>
      <c r="X7" s="48">
        <f>COUNTIFS('Live Enquiry'!A:A,'EBR Kmm'!Q7)</f>
        <v>0</v>
      </c>
      <c r="Y7" s="48">
        <f>COUNTIFS('Live Booking'!A:A,'EBR Kmm'!Q7)</f>
        <v>0</v>
      </c>
    </row>
    <row r="8" spans="1:25" x14ac:dyDescent="0.35">
      <c r="C8" s="70"/>
      <c r="D8" s="69"/>
      <c r="E8" s="11" t="s">
        <v>312</v>
      </c>
      <c r="F8" s="23">
        <f>COUNTIFS(Enquiry!$CJ:$CJ,'EBR Kmm'!$E8)</f>
        <v>0</v>
      </c>
      <c r="G8" s="23">
        <f>COUNTIFS(Booking!$BU:$BU,'EBR Kmm'!$E8)</f>
        <v>0</v>
      </c>
      <c r="H8" s="23">
        <f>COUNTIFS(Delivery!$CV:$CV,'EBR Kmm'!$E8)</f>
        <v>0</v>
      </c>
      <c r="I8" s="24">
        <f t="shared" si="0"/>
        <v>0</v>
      </c>
      <c r="J8" s="24">
        <f t="shared" si="1"/>
        <v>0</v>
      </c>
      <c r="K8" s="24">
        <f t="shared" si="2"/>
        <v>0</v>
      </c>
      <c r="L8" s="23">
        <f>COUNTIFS('Live Enquiry'!$CJ:$CJ,'EBR Kmm'!$E8)</f>
        <v>0</v>
      </c>
      <c r="M8" s="25">
        <f>COUNTIFS('Live Booking'!$BU:$BU,'EBR Kmm'!$E8)</f>
        <v>0</v>
      </c>
      <c r="Q8" s="44" t="s">
        <v>291</v>
      </c>
      <c r="R8" s="23">
        <f>COUNTIFS(Enquiry!A:A,'EBR Kmm'!Q8)</f>
        <v>0</v>
      </c>
      <c r="S8" s="23">
        <f>COUNTIFS(Booking!A:A,'EBR Kmm'!Q8)</f>
        <v>0</v>
      </c>
      <c r="T8" s="23">
        <f>COUNTIFS(Invoice!A:A,'EBR Kmm'!Q8)</f>
        <v>0</v>
      </c>
      <c r="U8" s="24">
        <f t="shared" si="3"/>
        <v>0</v>
      </c>
      <c r="V8" s="24">
        <f t="shared" si="4"/>
        <v>0</v>
      </c>
      <c r="W8" s="24">
        <f t="shared" si="5"/>
        <v>0</v>
      </c>
      <c r="X8" s="48">
        <f>COUNTIFS('Live Enquiry'!A:A,'EBR Kmm'!Q8)</f>
        <v>0</v>
      </c>
      <c r="Y8" s="48">
        <f>COUNTIFS('Live Booking'!A:A,'EBR Kmm'!Q8)</f>
        <v>0</v>
      </c>
    </row>
    <row r="9" spans="1:25" x14ac:dyDescent="0.35">
      <c r="C9" s="70"/>
      <c r="D9" s="69"/>
      <c r="E9" s="11" t="s">
        <v>313</v>
      </c>
      <c r="F9" s="23">
        <f>COUNTIFS(Enquiry!$CJ:$CJ,'EBR Kmm'!$E9)</f>
        <v>0</v>
      </c>
      <c r="G9" s="23">
        <f>COUNTIFS(Booking!$BU:$BU,'EBR Kmm'!$E9)</f>
        <v>0</v>
      </c>
      <c r="H9" s="23">
        <f>COUNTIFS(Delivery!$CV:$CV,'EBR Kmm'!$E9)</f>
        <v>0</v>
      </c>
      <c r="I9" s="24">
        <f t="shared" si="0"/>
        <v>0</v>
      </c>
      <c r="J9" s="24">
        <f t="shared" si="1"/>
        <v>0</v>
      </c>
      <c r="K9" s="24">
        <f t="shared" si="2"/>
        <v>0</v>
      </c>
      <c r="L9" s="23">
        <f>COUNTIFS('Live Enquiry'!$CJ:$CJ,'EBR Kmm'!$E9)</f>
        <v>0</v>
      </c>
      <c r="M9" s="25">
        <f>COUNTIFS('Live Booking'!$BU:$BU,'EBR Kmm'!$E9)</f>
        <v>0</v>
      </c>
      <c r="Q9" s="44" t="s">
        <v>292</v>
      </c>
      <c r="R9" s="23">
        <f>COUNTIFS(Enquiry!A:A,'EBR Kmm'!Q9)</f>
        <v>0</v>
      </c>
      <c r="S9" s="23">
        <f>COUNTIFS(Booking!A:A,'EBR Kmm'!Q9)</f>
        <v>0</v>
      </c>
      <c r="T9" s="23">
        <f>COUNTIFS(Invoice!A:A,'EBR Kmm'!Q9)</f>
        <v>0</v>
      </c>
      <c r="U9" s="24">
        <f t="shared" si="3"/>
        <v>0</v>
      </c>
      <c r="V9" s="24">
        <f t="shared" si="4"/>
        <v>0</v>
      </c>
      <c r="W9" s="24">
        <f t="shared" si="5"/>
        <v>0</v>
      </c>
      <c r="X9" s="48">
        <f>COUNTIFS('Live Enquiry'!A:A,'EBR Kmm'!Q9)</f>
        <v>0</v>
      </c>
      <c r="Y9" s="48">
        <f>COUNTIFS('Live Booking'!A:A,'EBR Kmm'!Q9)</f>
        <v>0</v>
      </c>
    </row>
    <row r="10" spans="1:25" x14ac:dyDescent="0.35">
      <c r="C10" s="70"/>
      <c r="D10" s="68" t="s">
        <v>315</v>
      </c>
      <c r="E10" s="68"/>
      <c r="F10" s="29">
        <f>SUM(F6:F9)</f>
        <v>0</v>
      </c>
      <c r="G10" s="29">
        <f>SUM(G6:G9)</f>
        <v>0</v>
      </c>
      <c r="H10" s="29">
        <f>SUM(H6:H9)</f>
        <v>0</v>
      </c>
      <c r="I10" s="30">
        <f t="shared" si="0"/>
        <v>0</v>
      </c>
      <c r="J10" s="30">
        <f t="shared" si="1"/>
        <v>0</v>
      </c>
      <c r="K10" s="30">
        <f t="shared" si="2"/>
        <v>0</v>
      </c>
      <c r="L10" s="29">
        <f>SUM(L6:L9)</f>
        <v>0</v>
      </c>
      <c r="M10" s="29">
        <f>SUM(M6:M9)</f>
        <v>0</v>
      </c>
      <c r="Q10" s="44" t="s">
        <v>294</v>
      </c>
      <c r="R10" s="23">
        <f>COUNTIFS(Enquiry!A:A,'EBR Kmm'!Q10)</f>
        <v>0</v>
      </c>
      <c r="S10" s="23">
        <f>COUNTIFS(Booking!A:A,'EBR Kmm'!Q10)</f>
        <v>0</v>
      </c>
      <c r="T10" s="23">
        <f>COUNTIFS(Invoice!A:A,'EBR Kmm'!Q10)</f>
        <v>0</v>
      </c>
      <c r="U10" s="24">
        <f t="shared" si="3"/>
        <v>0</v>
      </c>
      <c r="V10" s="24">
        <f t="shared" si="4"/>
        <v>0</v>
      </c>
      <c r="W10" s="24">
        <f t="shared" si="5"/>
        <v>0</v>
      </c>
      <c r="X10" s="48">
        <f>COUNTIFS('Live Enquiry'!A:A,'EBR Kmm'!Q10)</f>
        <v>0</v>
      </c>
      <c r="Y10" s="48">
        <f>COUNTIFS('Live Booking'!A:A,'EBR Kmm'!Q10)</f>
        <v>0</v>
      </c>
    </row>
    <row r="11" spans="1:25" x14ac:dyDescent="0.35">
      <c r="C11" s="70"/>
      <c r="D11" s="69" t="s">
        <v>319</v>
      </c>
      <c r="E11" s="11" t="s">
        <v>316</v>
      </c>
      <c r="F11" s="23">
        <f>COUNTIFS(Enquiry!$CJ:$CJ,'EBR Kmm'!$E11)</f>
        <v>0</v>
      </c>
      <c r="G11" s="23">
        <f>COUNTIFS(Booking!$BU:$BU,'EBR Kmm'!$E11)</f>
        <v>0</v>
      </c>
      <c r="H11" s="23">
        <f>COUNTIFS(Delivery!$CV:$CV,'EBR Kmm'!$E11)</f>
        <v>0</v>
      </c>
      <c r="I11" s="24">
        <f t="shared" si="0"/>
        <v>0</v>
      </c>
      <c r="J11" s="24">
        <f t="shared" si="1"/>
        <v>0</v>
      </c>
      <c r="K11" s="24">
        <f t="shared" si="2"/>
        <v>0</v>
      </c>
      <c r="L11" s="23">
        <f>COUNTIFS('Live Enquiry'!$CJ:$CJ,'EBR Kmm'!$E11)</f>
        <v>0</v>
      </c>
      <c r="M11" s="25">
        <f>COUNTIFS('Live Booking'!$BU:$BU,'EBR Kmm'!$E11)</f>
        <v>0</v>
      </c>
      <c r="Q11" s="44" t="s">
        <v>290</v>
      </c>
      <c r="R11" s="23">
        <f>COUNTIFS(Enquiry!A:A,'EBR Kmm'!Q11)</f>
        <v>0</v>
      </c>
      <c r="S11" s="23">
        <f>COUNTIFS(Booking!A:A,'EBR Kmm'!Q11)</f>
        <v>0</v>
      </c>
      <c r="T11" s="23">
        <f>COUNTIFS(Invoice!A:A,'EBR Kmm'!Q11)</f>
        <v>0</v>
      </c>
      <c r="U11" s="24">
        <f t="shared" si="3"/>
        <v>0</v>
      </c>
      <c r="V11" s="24">
        <f t="shared" si="4"/>
        <v>0</v>
      </c>
      <c r="W11" s="24">
        <f t="shared" si="5"/>
        <v>0</v>
      </c>
      <c r="X11" s="48">
        <f>COUNTIFS('Live Enquiry'!A:A,'EBR Kmm'!Q11)</f>
        <v>0</v>
      </c>
      <c r="Y11" s="48">
        <f>COUNTIFS('Live Booking'!A:A,'EBR Kmm'!Q11)</f>
        <v>0</v>
      </c>
    </row>
    <row r="12" spans="1:25" x14ac:dyDescent="0.35">
      <c r="C12" s="70"/>
      <c r="D12" s="69"/>
      <c r="E12" s="11" t="s">
        <v>317</v>
      </c>
      <c r="F12" s="23">
        <f>COUNTIFS(Enquiry!$CJ:$CJ,'EBR Kmm'!$E12)</f>
        <v>0</v>
      </c>
      <c r="G12" s="23">
        <f>COUNTIFS(Booking!$BU:$BU,'EBR Kmm'!$E12)</f>
        <v>0</v>
      </c>
      <c r="H12" s="23">
        <f>COUNTIFS(Delivery!$CV:$CV,'EBR Kmm'!$E12)</f>
        <v>0</v>
      </c>
      <c r="I12" s="24">
        <f t="shared" si="0"/>
        <v>0</v>
      </c>
      <c r="J12" s="24">
        <f t="shared" si="1"/>
        <v>0</v>
      </c>
      <c r="K12" s="24">
        <f t="shared" si="2"/>
        <v>0</v>
      </c>
      <c r="L12" s="23">
        <f>COUNTIFS('Live Enquiry'!$CJ:$CJ,'EBR Kmm'!$E12)</f>
        <v>0</v>
      </c>
      <c r="M12" s="25">
        <f>COUNTIFS('Live Booking'!$BU:$BU,'EBR Kmm'!$E12)</f>
        <v>0</v>
      </c>
      <c r="Q12" s="44" t="s">
        <v>295</v>
      </c>
      <c r="R12" s="23">
        <f>COUNTIFS(Enquiry!A:A,'EBR Kmm'!Q12)</f>
        <v>0</v>
      </c>
      <c r="S12" s="23">
        <f>COUNTIFS(Booking!A:A,'EBR Kmm'!Q12)</f>
        <v>0</v>
      </c>
      <c r="T12" s="23">
        <f>COUNTIFS(Invoice!A:A,'EBR Kmm'!Q12)</f>
        <v>0</v>
      </c>
      <c r="U12" s="24">
        <f t="shared" si="3"/>
        <v>0</v>
      </c>
      <c r="V12" s="24">
        <f t="shared" si="4"/>
        <v>0</v>
      </c>
      <c r="W12" s="24">
        <f t="shared" si="5"/>
        <v>0</v>
      </c>
      <c r="X12" s="48">
        <f>COUNTIFS('Live Enquiry'!A:A,'EBR Kmm'!Q12)</f>
        <v>0</v>
      </c>
      <c r="Y12" s="48">
        <f>COUNTIFS('Live Booking'!A:A,'EBR Kmm'!Q12)</f>
        <v>0</v>
      </c>
    </row>
    <row r="13" spans="1:25" x14ac:dyDescent="0.35">
      <c r="C13" s="70"/>
      <c r="D13" s="69"/>
      <c r="E13" s="11" t="s">
        <v>350</v>
      </c>
      <c r="F13" s="23">
        <f>COUNTIFS(Enquiry!$CJ:$CJ,'EBR Kmm'!$E13)</f>
        <v>0</v>
      </c>
      <c r="G13" s="23">
        <f>COUNTIFS(Booking!$BU:$BU,'EBR Kmm'!$E13)</f>
        <v>0</v>
      </c>
      <c r="H13" s="23">
        <f>COUNTIFS(Delivery!$CV:$CV,'EBR Kmm'!$E13)</f>
        <v>0</v>
      </c>
      <c r="I13" s="24">
        <f t="shared" si="0"/>
        <v>0</v>
      </c>
      <c r="J13" s="24">
        <f t="shared" si="1"/>
        <v>0</v>
      </c>
      <c r="K13" s="24">
        <f t="shared" si="2"/>
        <v>0</v>
      </c>
      <c r="L13" s="23">
        <f>COUNTIFS('Live Enquiry'!$CJ:$CJ,'EBR Kmm'!$E13)</f>
        <v>0</v>
      </c>
      <c r="M13" s="25">
        <f>COUNTIFS('Live Booking'!$BU:$BU,'EBR Kmm'!$E13)</f>
        <v>0</v>
      </c>
      <c r="Q13" s="44" t="s">
        <v>124</v>
      </c>
      <c r="R13" s="23">
        <f>COUNTIFS(Enquiry!A:A,'EBR Kmm'!Q13)</f>
        <v>0</v>
      </c>
      <c r="S13" s="23">
        <f>COUNTIFS(Booking!A:A,'EBR Kmm'!Q13)</f>
        <v>0</v>
      </c>
      <c r="T13" s="23">
        <f>COUNTIFS(Invoice!A:A,'EBR Kmm'!Q13)</f>
        <v>0</v>
      </c>
      <c r="U13" s="24">
        <f t="shared" si="3"/>
        <v>0</v>
      </c>
      <c r="V13" s="24">
        <f t="shared" si="4"/>
        <v>0</v>
      </c>
      <c r="W13" s="24">
        <f t="shared" si="5"/>
        <v>0</v>
      </c>
      <c r="X13" s="48">
        <f>COUNTIFS('Live Enquiry'!A:A,'EBR Kmm'!Q13)</f>
        <v>0</v>
      </c>
      <c r="Y13" s="48">
        <f>COUNTIFS('Live Booking'!A:A,'EBR Kmm'!Q13)</f>
        <v>0</v>
      </c>
    </row>
    <row r="14" spans="1:25" x14ac:dyDescent="0.35">
      <c r="C14" s="70"/>
      <c r="D14" s="69"/>
      <c r="E14" s="11" t="s">
        <v>351</v>
      </c>
      <c r="F14" s="23">
        <f>COUNTIFS(Enquiry!$CJ:$CJ,'EBR Kmm'!$E14)</f>
        <v>0</v>
      </c>
      <c r="G14" s="23">
        <f>COUNTIFS(Booking!$BU:$BU,'EBR Kmm'!$E14)</f>
        <v>0</v>
      </c>
      <c r="H14" s="23">
        <f>COUNTIFS(Delivery!$CV:$CV,'EBR Kmm'!$E14)</f>
        <v>0</v>
      </c>
      <c r="I14" s="24">
        <f t="shared" si="0"/>
        <v>0</v>
      </c>
      <c r="J14" s="24">
        <f t="shared" si="1"/>
        <v>0</v>
      </c>
      <c r="K14" s="24">
        <f t="shared" si="2"/>
        <v>0</v>
      </c>
      <c r="L14" s="23">
        <f>COUNTIFS('Live Enquiry'!$CJ:$CJ,'EBR Kmm'!$E14)</f>
        <v>0</v>
      </c>
      <c r="M14" s="25">
        <f>COUNTIFS('Live Booking'!$BU:$BU,'EBR Kmm'!$E14)</f>
        <v>0</v>
      </c>
      <c r="Q14" s="44" t="s">
        <v>293</v>
      </c>
      <c r="R14" s="23">
        <f>COUNTIFS(Enquiry!A:A,'EBR Kmm'!Q14)</f>
        <v>0</v>
      </c>
      <c r="S14" s="23">
        <f>COUNTIFS(Booking!A:A,'EBR Kmm'!Q14)</f>
        <v>0</v>
      </c>
      <c r="T14" s="23">
        <f>COUNTIFS(Invoice!A:A,'EBR Kmm'!Q14)</f>
        <v>0</v>
      </c>
      <c r="U14" s="24">
        <f t="shared" si="3"/>
        <v>0</v>
      </c>
      <c r="V14" s="24">
        <f t="shared" si="4"/>
        <v>0</v>
      </c>
      <c r="W14" s="24">
        <f t="shared" si="5"/>
        <v>0</v>
      </c>
      <c r="X14" s="48">
        <f>COUNTIFS('Live Enquiry'!A:A,'EBR Kmm'!Q14)</f>
        <v>0</v>
      </c>
      <c r="Y14" s="48">
        <f>COUNTIFS('Live Booking'!A:A,'EBR Kmm'!Q14)</f>
        <v>0</v>
      </c>
    </row>
    <row r="15" spans="1:25" x14ac:dyDescent="0.35">
      <c r="C15" s="70"/>
      <c r="D15" s="69"/>
      <c r="E15" s="11" t="s">
        <v>318</v>
      </c>
      <c r="F15" s="23">
        <f>COUNTIFS(Enquiry!$CJ:$CJ,'EBR Kmm'!$E15)</f>
        <v>0</v>
      </c>
      <c r="G15" s="23">
        <f>COUNTIFS(Booking!$BU:$BU,'EBR Kmm'!$E15)</f>
        <v>0</v>
      </c>
      <c r="H15" s="23">
        <f>COUNTIFS(Delivery!$CV:$CV,'EBR Kmm'!$E15)</f>
        <v>0</v>
      </c>
      <c r="I15" s="24">
        <f t="shared" si="0"/>
        <v>0</v>
      </c>
      <c r="J15" s="24">
        <f t="shared" si="1"/>
        <v>0</v>
      </c>
      <c r="K15" s="24">
        <f t="shared" si="2"/>
        <v>0</v>
      </c>
      <c r="L15" s="23">
        <f>COUNTIFS('Live Enquiry'!$CJ:$CJ,'EBR Kmm'!$E15)</f>
        <v>0</v>
      </c>
      <c r="M15" s="25">
        <f>COUNTIFS('Live Booking'!$BU:$BU,'EBR Kmm'!$E15)</f>
        <v>0</v>
      </c>
      <c r="Q15" s="41" t="s">
        <v>254</v>
      </c>
      <c r="R15" s="43">
        <f>SUM(R6:R14)</f>
        <v>0</v>
      </c>
      <c r="S15" s="43">
        <f>SUM(S6:S14)</f>
        <v>0</v>
      </c>
      <c r="T15" s="43">
        <f>SUM(T6:T14)</f>
        <v>0</v>
      </c>
      <c r="U15" s="42">
        <f t="shared" ref="U15" si="6">IFERROR(S15/R15,0%)</f>
        <v>0</v>
      </c>
      <c r="V15" s="42">
        <f t="shared" ref="V15" si="7">IFERROR(T15/S15,0%)</f>
        <v>0</v>
      </c>
      <c r="W15" s="42">
        <f t="shared" ref="W15" si="8">IFERROR(T15/R15,0%)</f>
        <v>0</v>
      </c>
      <c r="X15" s="43">
        <f>SUM(X6:X14)</f>
        <v>0</v>
      </c>
      <c r="Y15" s="43">
        <f>SUM(Y6:Y14)</f>
        <v>0</v>
      </c>
    </row>
    <row r="16" spans="1:25" x14ac:dyDescent="0.35">
      <c r="C16" s="70"/>
      <c r="D16" s="68" t="s">
        <v>320</v>
      </c>
      <c r="E16" s="68"/>
      <c r="F16" s="29">
        <f>SUM(F11:F15)</f>
        <v>0</v>
      </c>
      <c r="G16" s="29">
        <f>SUM(G11:G15)</f>
        <v>0</v>
      </c>
      <c r="H16" s="29">
        <f>SUM(H11:H15)</f>
        <v>0</v>
      </c>
      <c r="I16" s="30">
        <f t="shared" si="0"/>
        <v>0</v>
      </c>
      <c r="J16" s="30">
        <f t="shared" si="1"/>
        <v>0</v>
      </c>
      <c r="K16" s="30">
        <f t="shared" si="2"/>
        <v>0</v>
      </c>
      <c r="L16" s="29">
        <f t="shared" ref="L16:M16" si="9">SUM(L11:L15)</f>
        <v>0</v>
      </c>
      <c r="M16" s="29">
        <f t="shared" si="9"/>
        <v>0</v>
      </c>
    </row>
    <row r="17" spans="3:25" x14ac:dyDescent="0.35">
      <c r="C17" s="71" t="s">
        <v>321</v>
      </c>
      <c r="D17" s="71"/>
      <c r="E17" s="71"/>
      <c r="F17" s="33">
        <f>SUM(F16,F10)</f>
        <v>0</v>
      </c>
      <c r="G17" s="33">
        <f t="shared" ref="G17:H17" si="10">SUM(G16,G10)</f>
        <v>0</v>
      </c>
      <c r="H17" s="33">
        <f t="shared" si="10"/>
        <v>0</v>
      </c>
      <c r="I17" s="34">
        <f t="shared" si="0"/>
        <v>0</v>
      </c>
      <c r="J17" s="34">
        <f t="shared" si="1"/>
        <v>0</v>
      </c>
      <c r="K17" s="34">
        <f t="shared" si="2"/>
        <v>0</v>
      </c>
      <c r="L17" s="33">
        <f t="shared" ref="L17:M17" si="11">SUM(L16,L10)</f>
        <v>0</v>
      </c>
      <c r="M17" s="33">
        <f t="shared" si="11"/>
        <v>0</v>
      </c>
    </row>
    <row r="18" spans="3:25" ht="15" customHeight="1" x14ac:dyDescent="0.35">
      <c r="C18" s="70" t="s">
        <v>289</v>
      </c>
      <c r="D18" s="69" t="s">
        <v>328</v>
      </c>
      <c r="E18" s="11" t="s">
        <v>352</v>
      </c>
      <c r="F18" s="23">
        <f>COUNTIFS(Enquiry!$CJ:$CJ,'EBR Kmm'!$E18)</f>
        <v>0</v>
      </c>
      <c r="G18" s="23">
        <f>COUNTIFS(Booking!$BU:$BU,'EBR Kmm'!$E18)</f>
        <v>0</v>
      </c>
      <c r="H18" s="23">
        <f>COUNTIFS(Delivery!$CV:$CV,'EBR Kmm'!$E18)</f>
        <v>0</v>
      </c>
      <c r="I18" s="24">
        <f t="shared" si="0"/>
        <v>0</v>
      </c>
      <c r="J18" s="24">
        <f t="shared" si="1"/>
        <v>0</v>
      </c>
      <c r="K18" s="24">
        <f t="shared" si="2"/>
        <v>0</v>
      </c>
      <c r="L18" s="23">
        <f>COUNTIFS('Live Enquiry'!$CJ:$CJ,'EBR Kmm'!$E18)</f>
        <v>0</v>
      </c>
      <c r="M18" s="25">
        <f>COUNTIFS('Live Booking'!$BU:$BU,'EBR Kmm'!$E18)</f>
        <v>0</v>
      </c>
    </row>
    <row r="19" spans="3:25" x14ac:dyDescent="0.35">
      <c r="C19" s="70"/>
      <c r="D19" s="69"/>
      <c r="E19" s="11" t="s">
        <v>326</v>
      </c>
      <c r="F19" s="23">
        <f>COUNTIFS(Enquiry!$CJ:$CJ,'EBR Kmm'!$E19)</f>
        <v>0</v>
      </c>
      <c r="G19" s="23">
        <f>COUNTIFS(Booking!$BU:$BU,'EBR Kmm'!$E19)</f>
        <v>0</v>
      </c>
      <c r="H19" s="23">
        <f>COUNTIFS(Delivery!$CV:$CV,'EBR Kmm'!$E19)</f>
        <v>0</v>
      </c>
      <c r="I19" s="24">
        <f t="shared" si="0"/>
        <v>0</v>
      </c>
      <c r="J19" s="24">
        <f t="shared" si="1"/>
        <v>0</v>
      </c>
      <c r="K19" s="24">
        <f t="shared" si="2"/>
        <v>0</v>
      </c>
      <c r="L19" s="23">
        <f>COUNTIFS('Live Enquiry'!$CJ:$CJ,'EBR Kmm'!$E19)</f>
        <v>0</v>
      </c>
      <c r="M19" s="25">
        <f>COUNTIFS('Live Booking'!$BU:$BU,'EBR Kmm'!$E19)</f>
        <v>0</v>
      </c>
    </row>
    <row r="20" spans="3:25" ht="15.5" x14ac:dyDescent="0.35">
      <c r="C20" s="70"/>
      <c r="D20" s="69"/>
      <c r="E20" s="11" t="s">
        <v>44</v>
      </c>
      <c r="F20" s="23">
        <f>COUNTIFS(Enquiry!$CJ:$CJ,'EBR Kmm'!$E20)</f>
        <v>0</v>
      </c>
      <c r="G20" s="23">
        <f>COUNTIFS(Booking!$BU:$BU,'EBR Kmm'!$E20)</f>
        <v>0</v>
      </c>
      <c r="H20" s="23">
        <f>COUNTIFS(Delivery!$CV:$CV,'EBR Kmm'!$E20)</f>
        <v>0</v>
      </c>
      <c r="I20" s="24">
        <f t="shared" si="0"/>
        <v>0</v>
      </c>
      <c r="J20" s="24">
        <f t="shared" si="1"/>
        <v>0</v>
      </c>
      <c r="K20" s="24">
        <f t="shared" si="2"/>
        <v>0</v>
      </c>
      <c r="L20" s="23">
        <f>COUNTIFS('Live Enquiry'!$CJ:$CJ,'EBR Kmm'!$E20)</f>
        <v>0</v>
      </c>
      <c r="M20" s="25">
        <f>COUNTIFS('Live Booking'!$BU:$BU,'EBR Kmm'!$E20)</f>
        <v>0</v>
      </c>
      <c r="Q20" s="55" t="s">
        <v>288</v>
      </c>
      <c r="R20" s="57" t="s">
        <v>369</v>
      </c>
      <c r="S20" s="57"/>
      <c r="T20" s="57"/>
      <c r="U20" s="57"/>
      <c r="V20" s="57"/>
      <c r="W20" s="57"/>
      <c r="X20" s="73" t="s">
        <v>241</v>
      </c>
      <c r="Y20" s="73"/>
    </row>
    <row r="21" spans="3:25" ht="26.25" customHeight="1" x14ac:dyDescent="0.35">
      <c r="C21" s="70"/>
      <c r="D21" s="69"/>
      <c r="E21" s="11" t="s">
        <v>353</v>
      </c>
      <c r="F21" s="23">
        <f>COUNTIFS(Enquiry!$CJ:$CJ,'EBR Kmm'!$E21)</f>
        <v>0</v>
      </c>
      <c r="G21" s="23">
        <f>COUNTIFS(Booking!$BU:$BU,'EBR Kmm'!$E21)</f>
        <v>0</v>
      </c>
      <c r="H21" s="23">
        <f>COUNTIFS(Delivery!$CV:$CV,'EBR Kmm'!$E21)</f>
        <v>0</v>
      </c>
      <c r="I21" s="24">
        <f t="shared" si="0"/>
        <v>0</v>
      </c>
      <c r="J21" s="24">
        <f t="shared" si="1"/>
        <v>0</v>
      </c>
      <c r="K21" s="24">
        <f t="shared" si="2"/>
        <v>0</v>
      </c>
      <c r="L21" s="23">
        <f>COUNTIFS('Live Enquiry'!$CJ:$CJ,'EBR Kmm'!$E21)</f>
        <v>0</v>
      </c>
      <c r="M21" s="25">
        <f>COUNTIFS('Live Booking'!$BU:$BU,'EBR Kmm'!$E21)</f>
        <v>0</v>
      </c>
      <c r="Q21" s="56"/>
      <c r="R21" s="38" t="s">
        <v>248</v>
      </c>
      <c r="S21" s="38" t="s">
        <v>249</v>
      </c>
      <c r="T21" s="38" t="s">
        <v>250</v>
      </c>
      <c r="U21" s="40" t="s">
        <v>251</v>
      </c>
      <c r="V21" s="40" t="s">
        <v>252</v>
      </c>
      <c r="W21" s="40" t="s">
        <v>253</v>
      </c>
      <c r="X21" s="38" t="s">
        <v>248</v>
      </c>
      <c r="Y21" s="38" t="s">
        <v>249</v>
      </c>
    </row>
    <row r="22" spans="3:25" x14ac:dyDescent="0.35">
      <c r="C22" s="70"/>
      <c r="D22" s="68" t="s">
        <v>329</v>
      </c>
      <c r="E22" s="68"/>
      <c r="F22" s="29">
        <f>SUM(F18:F21)</f>
        <v>0</v>
      </c>
      <c r="G22" s="29">
        <f>SUM(G18:G21)</f>
        <v>0</v>
      </c>
      <c r="H22" s="29">
        <f>SUM(H18:H21)</f>
        <v>0</v>
      </c>
      <c r="I22" s="30">
        <f t="shared" si="0"/>
        <v>0</v>
      </c>
      <c r="J22" s="30">
        <f t="shared" si="1"/>
        <v>0</v>
      </c>
      <c r="K22" s="30">
        <f t="shared" si="2"/>
        <v>0</v>
      </c>
      <c r="L22" s="29">
        <f t="shared" ref="L22:M22" si="12">SUM(L18:L21)</f>
        <v>0</v>
      </c>
      <c r="M22" s="29">
        <f t="shared" si="12"/>
        <v>0</v>
      </c>
      <c r="Q22" s="45" t="s">
        <v>256</v>
      </c>
      <c r="R22" s="23">
        <f>COUNTIFS(Enquiry!$X:$X,'EBR Kmm'!$Q22,Enquiry!$A:$A,'EBR Kmm'!Q$20)</f>
        <v>0</v>
      </c>
      <c r="S22" s="23">
        <f>COUNTIFS(Booking!$S:$S,'EBR Kmm'!$Q22,Booking!$A:$A,'EBR Kmm'!Q$20)</f>
        <v>0</v>
      </c>
      <c r="T22" s="23">
        <f>COUNTIFS(Invoice!$Q:$Q,'EBR Kmm'!$Q22,Invoice!$A:$A,'EBR Kmm'!Q$20)</f>
        <v>0</v>
      </c>
      <c r="U22" s="24">
        <f>IFERROR(S22/R22,0%)</f>
        <v>0</v>
      </c>
      <c r="V22" s="24">
        <f>IFERROR(T22/S22,0%)</f>
        <v>0</v>
      </c>
      <c r="W22" s="24">
        <f>IFERROR(T22/R22,0%)</f>
        <v>0</v>
      </c>
      <c r="X22" s="48">
        <f>COUNTIFS('Live Enquiry'!$X:$X,'EBR Kmm'!$Q22,'Live Enquiry'!$A:$A,'EBR Kmm'!Q$20)</f>
        <v>0</v>
      </c>
      <c r="Y22" s="48">
        <f>COUNTIFS('Live Booking'!$S:$S,'EBR Kmm'!$Q22,'Live Booking'!$A:$A,'EBR Kmm'!Q$20)</f>
        <v>0</v>
      </c>
    </row>
    <row r="23" spans="3:25" x14ac:dyDescent="0.35">
      <c r="C23" s="71" t="s">
        <v>327</v>
      </c>
      <c r="D23" s="71"/>
      <c r="E23" s="71"/>
      <c r="F23" s="33">
        <f>SUM(F22)</f>
        <v>0</v>
      </c>
      <c r="G23" s="33">
        <f t="shared" ref="G23:H23" si="13">SUM(G22)</f>
        <v>0</v>
      </c>
      <c r="H23" s="33">
        <f t="shared" si="13"/>
        <v>0</v>
      </c>
      <c r="I23" s="34">
        <f t="shared" si="0"/>
        <v>0</v>
      </c>
      <c r="J23" s="34">
        <f t="shared" si="1"/>
        <v>0</v>
      </c>
      <c r="K23" s="34">
        <f t="shared" si="2"/>
        <v>0</v>
      </c>
      <c r="L23" s="33">
        <f t="shared" ref="L23:M23" si="14">SUM(L22)</f>
        <v>0</v>
      </c>
      <c r="M23" s="33">
        <f t="shared" si="14"/>
        <v>0</v>
      </c>
      <c r="Q23" s="45" t="s">
        <v>257</v>
      </c>
      <c r="R23" s="23">
        <f>COUNTIFS(Enquiry!$X:$X,'EBR Kmm'!$Q23,Enquiry!$A:$A,'EBR Kmm'!Q$20)</f>
        <v>0</v>
      </c>
      <c r="S23" s="23">
        <f>COUNTIFS(Booking!$S:$S,'EBR Kmm'!$Q23,Booking!$A:$A,'EBR Kmm'!Q$20)</f>
        <v>0</v>
      </c>
      <c r="T23" s="23">
        <f>COUNTIFS(Invoice!$Q:$Q,'EBR Kmm'!$Q23,Invoice!$A:$A,'EBR Kmm'!Q$20)</f>
        <v>0</v>
      </c>
      <c r="U23" s="24">
        <f t="shared" ref="U23:V25" si="15">IFERROR(S23/R23,0%)</f>
        <v>0</v>
      </c>
      <c r="V23" s="24">
        <f t="shared" si="15"/>
        <v>0</v>
      </c>
      <c r="W23" s="24">
        <f t="shared" ref="W23:W25" si="16">IFERROR(T23/R23,0%)</f>
        <v>0</v>
      </c>
      <c r="X23" s="48">
        <f>COUNTIFS('Live Enquiry'!$X:$X,'EBR Kmm'!$Q23,'Live Enquiry'!$A:$A,'EBR Kmm'!Q$20)</f>
        <v>0</v>
      </c>
      <c r="Y23" s="48">
        <f>COUNTIFS('Live Booking'!$S:$S,'EBR Kmm'!$Q23,'Live Booking'!$A:$A,'EBR Kmm'!Q$20)</f>
        <v>0</v>
      </c>
    </row>
    <row r="24" spans="3:25" x14ac:dyDescent="0.35">
      <c r="C24" s="70" t="s">
        <v>291</v>
      </c>
      <c r="D24" s="69" t="s">
        <v>31</v>
      </c>
      <c r="E24" s="11" t="s">
        <v>322</v>
      </c>
      <c r="F24" s="23">
        <f>COUNTIFS(Enquiry!$CJ:$CJ,'EBR Kmm'!$E24)</f>
        <v>0</v>
      </c>
      <c r="G24" s="23">
        <f>COUNTIFS(Booking!$BU:$BU,'EBR Kmm'!$E24)</f>
        <v>0</v>
      </c>
      <c r="H24" s="23">
        <f>COUNTIFS(Delivery!$CV:$CV,'EBR Kmm'!$E24)</f>
        <v>0</v>
      </c>
      <c r="I24" s="24">
        <f t="shared" si="0"/>
        <v>0</v>
      </c>
      <c r="J24" s="24">
        <f t="shared" si="1"/>
        <v>0</v>
      </c>
      <c r="K24" s="24">
        <f t="shared" si="2"/>
        <v>0</v>
      </c>
      <c r="L24" s="23">
        <f>COUNTIFS('Live Enquiry'!$CJ:$CJ,'EBR Kmm'!$E24)</f>
        <v>0</v>
      </c>
      <c r="M24" s="25">
        <f>COUNTIFS('Live Booking'!$BU:$BU,'EBR Kmm'!$E24)</f>
        <v>0</v>
      </c>
      <c r="Q24" s="45" t="s">
        <v>258</v>
      </c>
      <c r="R24" s="23">
        <f>COUNTIFS(Enquiry!$X:$X,'EBR Kmm'!$Q24,Enquiry!$A:$A,'EBR Kmm'!Q$20)</f>
        <v>0</v>
      </c>
      <c r="S24" s="23">
        <f>COUNTIFS(Booking!$S:$S,'EBR Kmm'!$Q24,Booking!$A:$A,'EBR Kmm'!Q$20)</f>
        <v>0</v>
      </c>
      <c r="T24" s="23">
        <f>COUNTIFS(Invoice!$Q:$Q,'EBR Kmm'!$Q24,Invoice!$A:$A,'EBR Kmm'!Q$20)</f>
        <v>0</v>
      </c>
      <c r="U24" s="24">
        <f t="shared" si="15"/>
        <v>0</v>
      </c>
      <c r="V24" s="24">
        <f t="shared" si="15"/>
        <v>0</v>
      </c>
      <c r="W24" s="24">
        <f t="shared" si="16"/>
        <v>0</v>
      </c>
      <c r="X24" s="48">
        <f>COUNTIFS('Live Enquiry'!$X:$X,'EBR Kmm'!$Q24,'Live Enquiry'!$A:$A,'EBR Kmm'!Q$20)</f>
        <v>0</v>
      </c>
      <c r="Y24" s="48">
        <f>COUNTIFS('Live Booking'!$S:$S,'EBR Kmm'!$Q24,'Live Booking'!$A:$A,'EBR Kmm'!Q$20)</f>
        <v>0</v>
      </c>
    </row>
    <row r="25" spans="3:25" x14ac:dyDescent="0.35">
      <c r="C25" s="70"/>
      <c r="D25" s="69"/>
      <c r="E25" s="11" t="s">
        <v>354</v>
      </c>
      <c r="F25" s="23">
        <f>COUNTIFS(Enquiry!$CJ:$CJ,'EBR Kmm'!$E25)</f>
        <v>0</v>
      </c>
      <c r="G25" s="23">
        <f>COUNTIFS(Booking!$BU:$BU,'EBR Kmm'!$E25)</f>
        <v>0</v>
      </c>
      <c r="H25" s="23">
        <f>COUNTIFS(Delivery!$CV:$CV,'EBR Kmm'!$E25)</f>
        <v>0</v>
      </c>
      <c r="I25" s="24">
        <f t="shared" si="0"/>
        <v>0</v>
      </c>
      <c r="J25" s="24">
        <f t="shared" si="1"/>
        <v>0</v>
      </c>
      <c r="K25" s="24">
        <f t="shared" si="2"/>
        <v>0</v>
      </c>
      <c r="L25" s="23">
        <f>COUNTIFS('Live Enquiry'!$CJ:$CJ,'EBR Kmm'!$E25)</f>
        <v>0</v>
      </c>
      <c r="M25" s="25">
        <f>COUNTIFS('Live Booking'!$BU:$BU,'EBR Kmm'!$E25)</f>
        <v>0</v>
      </c>
      <c r="Q25" s="45" t="s">
        <v>259</v>
      </c>
      <c r="R25" s="23">
        <f>COUNTIFS(Enquiry!$X:$X,'EBR Kmm'!$Q25,Enquiry!$A:$A,'EBR Kmm'!Q$20)</f>
        <v>0</v>
      </c>
      <c r="S25" s="23">
        <f>COUNTIFS(Booking!$S:$S,'EBR Kmm'!$Q25,Booking!$A:$A,'EBR Kmm'!Q$20)</f>
        <v>0</v>
      </c>
      <c r="T25" s="23">
        <f>COUNTIFS(Invoice!$Q:$Q,'EBR Kmm'!$Q25,Invoice!$A:$A,'EBR Kmm'!Q$20)</f>
        <v>0</v>
      </c>
      <c r="U25" s="24">
        <f t="shared" si="15"/>
        <v>0</v>
      </c>
      <c r="V25" s="24">
        <f t="shared" si="15"/>
        <v>0</v>
      </c>
      <c r="W25" s="24">
        <f t="shared" si="16"/>
        <v>0</v>
      </c>
      <c r="X25" s="48">
        <f>COUNTIFS('Live Enquiry'!$X:$X,'EBR Kmm'!$Q25,'Live Enquiry'!$A:$A,'EBR Kmm'!Q$20)</f>
        <v>0</v>
      </c>
      <c r="Y25" s="48">
        <f>COUNTIFS('Live Booking'!$S:$S,'EBR Kmm'!$Q25,'Live Booking'!$A:$A,'EBR Kmm'!Q$20)</f>
        <v>0</v>
      </c>
    </row>
    <row r="26" spans="3:25" x14ac:dyDescent="0.35">
      <c r="C26" s="70"/>
      <c r="D26" s="69"/>
      <c r="E26" s="11" t="s">
        <v>323</v>
      </c>
      <c r="F26" s="23">
        <f>COUNTIFS(Enquiry!$CJ:$CJ,'EBR Kmm'!$E26)</f>
        <v>0</v>
      </c>
      <c r="G26" s="23">
        <f>COUNTIFS(Booking!$BU:$BU,'EBR Kmm'!$E26)</f>
        <v>0</v>
      </c>
      <c r="H26" s="23">
        <f>COUNTIFS(Delivery!$CV:$CV,'EBR Kmm'!$E26)</f>
        <v>0</v>
      </c>
      <c r="I26" s="24">
        <f t="shared" si="0"/>
        <v>0</v>
      </c>
      <c r="J26" s="24">
        <f t="shared" si="1"/>
        <v>0</v>
      </c>
      <c r="K26" s="24">
        <f t="shared" si="2"/>
        <v>0</v>
      </c>
      <c r="L26" s="23">
        <f>COUNTIFS('Live Enquiry'!$CJ:$CJ,'EBR Kmm'!$E26)</f>
        <v>0</v>
      </c>
      <c r="M26" s="25">
        <f>COUNTIFS('Live Booking'!$BU:$BU,'EBR Kmm'!$E26)</f>
        <v>0</v>
      </c>
      <c r="Q26" s="41" t="s">
        <v>254</v>
      </c>
      <c r="R26" s="43">
        <f>SUM(R22:R25)</f>
        <v>0</v>
      </c>
      <c r="S26" s="43">
        <f>SUM(S22:S25)</f>
        <v>0</v>
      </c>
      <c r="T26" s="43">
        <f>SUM(T22:T25)</f>
        <v>0</v>
      </c>
      <c r="U26" s="42">
        <f>IFERROR(S26/R26,0%)</f>
        <v>0</v>
      </c>
      <c r="V26" s="42">
        <f>IFERROR(T26/S26,0%)</f>
        <v>0</v>
      </c>
      <c r="W26" s="42">
        <f>IFERROR(T26/R26,0%)</f>
        <v>0</v>
      </c>
      <c r="X26" s="43">
        <f>SUM(X22:X25)</f>
        <v>0</v>
      </c>
      <c r="Y26" s="43">
        <f>SUM(Y22:Y25)</f>
        <v>0</v>
      </c>
    </row>
    <row r="27" spans="3:25" x14ac:dyDescent="0.35">
      <c r="C27" s="70"/>
      <c r="D27" s="68" t="s">
        <v>324</v>
      </c>
      <c r="E27" s="68"/>
      <c r="F27" s="29">
        <f>SUM(F24:F26)</f>
        <v>0</v>
      </c>
      <c r="G27" s="29">
        <f>SUM(G24:G26)</f>
        <v>0</v>
      </c>
      <c r="H27" s="29">
        <f>SUM(H24:H26)</f>
        <v>0</v>
      </c>
      <c r="I27" s="30">
        <f t="shared" si="0"/>
        <v>0</v>
      </c>
      <c r="J27" s="30">
        <f t="shared" si="1"/>
        <v>0</v>
      </c>
      <c r="K27" s="30">
        <f t="shared" si="2"/>
        <v>0</v>
      </c>
      <c r="L27" s="29">
        <f t="shared" ref="L27:M27" si="17">SUM(L24:L26)</f>
        <v>0</v>
      </c>
      <c r="M27" s="29">
        <f t="shared" si="17"/>
        <v>0</v>
      </c>
      <c r="Q27" s="39"/>
      <c r="R27" s="10"/>
      <c r="S27" s="10"/>
      <c r="T27" s="10"/>
      <c r="U27" s="10"/>
      <c r="V27" s="10"/>
      <c r="W27" s="10"/>
    </row>
    <row r="28" spans="3:25" x14ac:dyDescent="0.35">
      <c r="C28" s="71" t="s">
        <v>325</v>
      </c>
      <c r="D28" s="71"/>
      <c r="E28" s="71"/>
      <c r="F28" s="33">
        <f>SUM(F27)</f>
        <v>0</v>
      </c>
      <c r="G28" s="33">
        <f t="shared" ref="G28" si="18">SUM(G27)</f>
        <v>0</v>
      </c>
      <c r="H28" s="33">
        <f t="shared" ref="H28" si="19">SUM(H27)</f>
        <v>0</v>
      </c>
      <c r="I28" s="34">
        <f t="shared" si="0"/>
        <v>0</v>
      </c>
      <c r="J28" s="34">
        <f t="shared" si="1"/>
        <v>0</v>
      </c>
      <c r="K28" s="34">
        <f t="shared" si="2"/>
        <v>0</v>
      </c>
      <c r="L28" s="33">
        <f t="shared" ref="L28:M28" si="20">SUM(L27)</f>
        <v>0</v>
      </c>
      <c r="M28" s="33">
        <f t="shared" si="20"/>
        <v>0</v>
      </c>
      <c r="Q28" s="39"/>
      <c r="R28" s="10"/>
      <c r="S28" s="10"/>
      <c r="T28" s="10"/>
      <c r="U28" s="10"/>
      <c r="V28" s="10"/>
      <c r="W28" s="10"/>
    </row>
    <row r="29" spans="3:25" x14ac:dyDescent="0.35">
      <c r="C29" s="70" t="s">
        <v>292</v>
      </c>
      <c r="D29" s="26" t="s">
        <v>328</v>
      </c>
      <c r="E29" s="11" t="s">
        <v>355</v>
      </c>
      <c r="F29" s="23">
        <f>COUNTIFS(Enquiry!$CJ:$CJ,'EBR Kmm'!$E29)</f>
        <v>0</v>
      </c>
      <c r="G29" s="23">
        <f>COUNTIFS(Booking!$BU:$BU,'EBR Kmm'!$E29)</f>
        <v>0</v>
      </c>
      <c r="H29" s="23">
        <f>COUNTIFS(Delivery!$CV:$CV,'EBR Kmm'!$E29)</f>
        <v>0</v>
      </c>
      <c r="I29" s="24">
        <f t="shared" si="0"/>
        <v>0</v>
      </c>
      <c r="J29" s="24">
        <f t="shared" si="1"/>
        <v>0</v>
      </c>
      <c r="K29" s="24">
        <f t="shared" si="2"/>
        <v>0</v>
      </c>
      <c r="L29" s="23">
        <f>COUNTIFS('Live Enquiry'!$CJ:$CJ,'EBR Kmm'!$E29)</f>
        <v>0</v>
      </c>
      <c r="M29" s="25">
        <f>COUNTIFS('Live Booking'!$BU:$BU,'EBR Kmm'!$E29)</f>
        <v>0</v>
      </c>
      <c r="Q29" s="39"/>
      <c r="R29" s="10"/>
      <c r="S29" s="10"/>
      <c r="T29" s="10"/>
      <c r="U29" s="10"/>
      <c r="V29" s="10"/>
      <c r="W29" s="10"/>
    </row>
    <row r="30" spans="3:25" ht="15.5" x14ac:dyDescent="0.35">
      <c r="C30" s="70"/>
      <c r="D30" s="68" t="s">
        <v>329</v>
      </c>
      <c r="E30" s="68"/>
      <c r="F30" s="29">
        <f>SUM(F29:F29)</f>
        <v>0</v>
      </c>
      <c r="G30" s="29">
        <f>SUM(G29:G29)</f>
        <v>0</v>
      </c>
      <c r="H30" s="29">
        <f>SUM(H29:H29)</f>
        <v>0</v>
      </c>
      <c r="I30" s="30">
        <f t="shared" si="0"/>
        <v>0</v>
      </c>
      <c r="J30" s="30">
        <f t="shared" si="1"/>
        <v>0</v>
      </c>
      <c r="K30" s="30">
        <f t="shared" si="2"/>
        <v>0</v>
      </c>
      <c r="L30" s="29">
        <f t="shared" ref="L30:M30" si="21">SUM(L29:L29)</f>
        <v>0</v>
      </c>
      <c r="M30" s="29">
        <f t="shared" si="21"/>
        <v>0</v>
      </c>
      <c r="Q30" s="55" t="s">
        <v>288</v>
      </c>
      <c r="R30" s="57" t="s">
        <v>370</v>
      </c>
      <c r="S30" s="57"/>
      <c r="T30" s="57"/>
      <c r="U30" s="57"/>
      <c r="V30" s="57"/>
      <c r="W30" s="57"/>
      <c r="X30" s="73" t="s">
        <v>241</v>
      </c>
      <c r="Y30" s="73"/>
    </row>
    <row r="31" spans="3:25" ht="25.5" customHeight="1" x14ac:dyDescent="0.35">
      <c r="C31" s="71" t="s">
        <v>330</v>
      </c>
      <c r="D31" s="71"/>
      <c r="E31" s="71"/>
      <c r="F31" s="33">
        <f>SUM(F30)</f>
        <v>0</v>
      </c>
      <c r="G31" s="33">
        <f t="shared" ref="G31" si="22">SUM(G30)</f>
        <v>0</v>
      </c>
      <c r="H31" s="33">
        <f t="shared" ref="H31" si="23">SUM(H30)</f>
        <v>0</v>
      </c>
      <c r="I31" s="34">
        <f t="shared" si="0"/>
        <v>0</v>
      </c>
      <c r="J31" s="34">
        <f t="shared" si="1"/>
        <v>0</v>
      </c>
      <c r="K31" s="34">
        <f t="shared" si="2"/>
        <v>0</v>
      </c>
      <c r="L31" s="33">
        <f t="shared" ref="L31:M31" si="24">SUM(L30)</f>
        <v>0</v>
      </c>
      <c r="M31" s="33">
        <f t="shared" si="24"/>
        <v>0</v>
      </c>
      <c r="Q31" s="56"/>
      <c r="R31" s="38" t="s">
        <v>248</v>
      </c>
      <c r="S31" s="38" t="s">
        <v>249</v>
      </c>
      <c r="T31" s="38" t="s">
        <v>250</v>
      </c>
      <c r="U31" s="40" t="s">
        <v>251</v>
      </c>
      <c r="V31" s="40" t="s">
        <v>252</v>
      </c>
      <c r="W31" s="40" t="s">
        <v>253</v>
      </c>
      <c r="X31" s="38" t="s">
        <v>248</v>
      </c>
      <c r="Y31" s="38" t="s">
        <v>249</v>
      </c>
    </row>
    <row r="32" spans="3:25" x14ac:dyDescent="0.35">
      <c r="C32" s="70" t="s">
        <v>294</v>
      </c>
      <c r="D32" s="69" t="s">
        <v>43</v>
      </c>
      <c r="E32" s="11" t="s">
        <v>356</v>
      </c>
      <c r="F32" s="23">
        <f>COUNTIFS(Enquiry!$CJ:$CJ,'EBR Kmm'!$E32)</f>
        <v>0</v>
      </c>
      <c r="G32" s="23">
        <f>COUNTIFS(Booking!$BU:$BU,'EBR Kmm'!$E32)</f>
        <v>0</v>
      </c>
      <c r="H32" s="23">
        <f>COUNTIFS(Delivery!$CV:$CV,'EBR Kmm'!$E32)</f>
        <v>0</v>
      </c>
      <c r="I32" s="24">
        <f t="shared" si="0"/>
        <v>0</v>
      </c>
      <c r="J32" s="24">
        <f t="shared" si="1"/>
        <v>0</v>
      </c>
      <c r="K32" s="24">
        <f t="shared" si="2"/>
        <v>0</v>
      </c>
      <c r="L32" s="23">
        <f>COUNTIFS('Live Enquiry'!$CJ:$CJ,'EBR Kmm'!$E32)</f>
        <v>0</v>
      </c>
      <c r="M32" s="25">
        <f>COUNTIFS('Live Booking'!$BU:$BU,'EBR Kmm'!$E32)</f>
        <v>0</v>
      </c>
      <c r="Q32" s="46" t="s">
        <v>123</v>
      </c>
      <c r="R32" s="23">
        <f>COUNTIFS(Enquiry!$AE:$AE,'EBR Kmm'!$Q32,Enquiry!$A:$A,'EBR Kmm'!Q$30)</f>
        <v>0</v>
      </c>
      <c r="S32" s="23">
        <f>COUNTIFS(Booking!$BA:$BA,'EBR Kmm'!$Q32,Booking!$A:$A,'EBR Kmm'!Q$30)</f>
        <v>0</v>
      </c>
      <c r="T32" s="23">
        <f>COUNTIFS(Invoice!AH:AH,'EBR Kmm'!Q32,Invoice!A:A,'EBR Kmm'!Q30)</f>
        <v>0</v>
      </c>
      <c r="U32" s="24">
        <f>IFERROR(S32/R32,0%)</f>
        <v>0</v>
      </c>
      <c r="V32" s="24">
        <f>IFERROR(T32/S32,0%)</f>
        <v>0</v>
      </c>
      <c r="W32" s="24">
        <f>IFERROR(T32/R32,0%)</f>
        <v>0</v>
      </c>
      <c r="X32" s="48">
        <f>COUNTIFS('Live Enquiry'!$AE:$AE,'EBR Kmm'!$Q32,'Live Enquiry'!$A:$A,'EBR Kmm'!Q$30)</f>
        <v>0</v>
      </c>
      <c r="Y32" s="48">
        <f>COUNTIFS('Live Booking'!$BA:$BA,'EBR Kmm'!$Q32,'Live Booking'!$A:$A,'EBR Kmm'!Q$30)</f>
        <v>0</v>
      </c>
    </row>
    <row r="33" spans="3:25" x14ac:dyDescent="0.35">
      <c r="C33" s="70"/>
      <c r="D33" s="69"/>
      <c r="E33" s="11" t="s">
        <v>331</v>
      </c>
      <c r="F33" s="23">
        <f>COUNTIFS(Enquiry!$CJ:$CJ,'EBR Kmm'!$E33)</f>
        <v>0</v>
      </c>
      <c r="G33" s="23">
        <f>COUNTIFS(Booking!$BU:$BU,'EBR Kmm'!$E33)</f>
        <v>0</v>
      </c>
      <c r="H33" s="23">
        <f>COUNTIFS(Delivery!$CV:$CV,'EBR Kmm'!$E33)</f>
        <v>0</v>
      </c>
      <c r="I33" s="24">
        <f t="shared" si="0"/>
        <v>0</v>
      </c>
      <c r="J33" s="24">
        <f t="shared" si="1"/>
        <v>0</v>
      </c>
      <c r="K33" s="24">
        <f t="shared" si="2"/>
        <v>0</v>
      </c>
      <c r="L33" s="23">
        <f>COUNTIFS('Live Enquiry'!$CJ:$CJ,'EBR Kmm'!$E33)</f>
        <v>0</v>
      </c>
      <c r="M33" s="25">
        <f>COUNTIFS('Live Booking'!$BU:$BU,'EBR Kmm'!$E33)</f>
        <v>0</v>
      </c>
      <c r="Q33" s="46" t="s">
        <v>26</v>
      </c>
      <c r="R33" s="23">
        <f>COUNTIFS(Enquiry!$AE:$AE,'EBR Kmm'!$Q33,Enquiry!$A:$A,'EBR Kmm'!Q$30)</f>
        <v>0</v>
      </c>
      <c r="S33" s="23">
        <f>COUNTIFS(Booking!$BA:$BA,'EBR Kmm'!$Q33,Booking!$A:$A,'EBR Kmm'!Q$30)</f>
        <v>0</v>
      </c>
      <c r="T33" s="23">
        <f>COUNTIFS(Invoice!AH:AH,'EBR Kmm'!Q33,Invoice!A:A,'EBR Kmm'!Q31)</f>
        <v>0</v>
      </c>
      <c r="U33" s="24">
        <f t="shared" ref="U33:V34" si="25">IFERROR(S33/R33,0%)</f>
        <v>0</v>
      </c>
      <c r="V33" s="24">
        <f t="shared" si="25"/>
        <v>0</v>
      </c>
      <c r="W33" s="24">
        <f t="shared" ref="W33:W34" si="26">IFERROR(T33/R33,0%)</f>
        <v>0</v>
      </c>
      <c r="X33" s="48">
        <f>COUNTIFS('Live Enquiry'!$AE:$AE,'EBR Kmm'!$Q33,'Live Enquiry'!$A:$A,'EBR Kmm'!Q$30)</f>
        <v>0</v>
      </c>
      <c r="Y33" s="48">
        <f>COUNTIFS('Live Booking'!$BA:$BA,'EBR Kmm'!$Q33,'Live Booking'!$A:$A,'EBR Kmm'!Q$30)</f>
        <v>0</v>
      </c>
    </row>
    <row r="34" spans="3:25" x14ac:dyDescent="0.35">
      <c r="C34" s="70"/>
      <c r="D34" s="69"/>
      <c r="E34" s="11" t="s">
        <v>357</v>
      </c>
      <c r="F34" s="23">
        <f>COUNTIFS(Enquiry!$CJ:$CJ,'EBR Kmm'!$E34)</f>
        <v>0</v>
      </c>
      <c r="G34" s="23">
        <f>COUNTIFS(Booking!$BU:$BU,'EBR Kmm'!$E34)</f>
        <v>0</v>
      </c>
      <c r="H34" s="23">
        <f>COUNTIFS(Delivery!$CV:$CV,'EBR Kmm'!$E34)</f>
        <v>0</v>
      </c>
      <c r="I34" s="24">
        <f t="shared" si="0"/>
        <v>0</v>
      </c>
      <c r="J34" s="24">
        <f t="shared" si="1"/>
        <v>0</v>
      </c>
      <c r="K34" s="24">
        <f t="shared" si="2"/>
        <v>0</v>
      </c>
      <c r="L34" s="23">
        <f>COUNTIFS('Live Enquiry'!$CJ:$CJ,'EBR Kmm'!$E34)</f>
        <v>0</v>
      </c>
      <c r="M34" s="25">
        <f>COUNTIFS('Live Booking'!$BU:$BU,'EBR Kmm'!$E34)</f>
        <v>0</v>
      </c>
      <c r="Q34" s="47" t="s">
        <v>240</v>
      </c>
      <c r="R34" s="23">
        <f>COUNTIFS(Enquiry!$A:$A,'EBR Kmm'!Q$30)-(R32+R33)</f>
        <v>0</v>
      </c>
      <c r="S34" s="23">
        <f>COUNTIFS(Booking!$A:$A,'EBR Kmm'!Q$30)-(S32+S33)</f>
        <v>0</v>
      </c>
      <c r="T34" s="23">
        <f>COUNTIFS(Invoice!A:A,'EBR Kmm'!Q31)-(T32+T33)</f>
        <v>0</v>
      </c>
      <c r="U34" s="24">
        <f t="shared" si="25"/>
        <v>0</v>
      </c>
      <c r="V34" s="24">
        <f t="shared" si="25"/>
        <v>0</v>
      </c>
      <c r="W34" s="24">
        <f t="shared" si="26"/>
        <v>0</v>
      </c>
      <c r="X34" s="48">
        <f>COUNTIFS('Live Enquiry'!$A:$A,'EBR Kmm'!Q$30)-(X32+X33)</f>
        <v>0</v>
      </c>
      <c r="Y34" s="48">
        <f>COUNTIFS('Live Booking'!$A:$A,'EBR Kmm'!Q$30)-(Y32+Y33)</f>
        <v>0</v>
      </c>
    </row>
    <row r="35" spans="3:25" x14ac:dyDescent="0.35">
      <c r="C35" s="70"/>
      <c r="D35" s="69"/>
      <c r="E35" s="11" t="s">
        <v>358</v>
      </c>
      <c r="F35" s="23">
        <f>COUNTIFS(Enquiry!$CJ:$CJ,'EBR Kmm'!$E35)</f>
        <v>0</v>
      </c>
      <c r="G35" s="23">
        <f>COUNTIFS(Booking!$BU:$BU,'EBR Kmm'!$E35)</f>
        <v>0</v>
      </c>
      <c r="H35" s="23">
        <f>COUNTIFS(Delivery!$CV:$CV,'EBR Kmm'!$E35)</f>
        <v>0</v>
      </c>
      <c r="I35" s="24">
        <f t="shared" si="0"/>
        <v>0</v>
      </c>
      <c r="J35" s="24">
        <f t="shared" si="1"/>
        <v>0</v>
      </c>
      <c r="K35" s="24">
        <f t="shared" si="2"/>
        <v>0</v>
      </c>
      <c r="L35" s="23">
        <f>COUNTIFS('Live Enquiry'!$CJ:$CJ,'EBR Kmm'!$E35)</f>
        <v>0</v>
      </c>
      <c r="M35" s="25">
        <f>COUNTIFS('Live Booking'!$BU:$BU,'EBR Kmm'!$E35)</f>
        <v>0</v>
      </c>
      <c r="Q35" s="41" t="s">
        <v>254</v>
      </c>
      <c r="R35" s="43">
        <f>SUM(R32:R34)</f>
        <v>0</v>
      </c>
      <c r="S35" s="43">
        <f>SUM(S32:S34)</f>
        <v>0</v>
      </c>
      <c r="T35" s="43">
        <f>SUM(T32:T34)</f>
        <v>0</v>
      </c>
      <c r="U35" s="42">
        <f>IFERROR(S35/R35,0%)</f>
        <v>0</v>
      </c>
      <c r="V35" s="42">
        <f>IFERROR(T35/S35,0%)</f>
        <v>0</v>
      </c>
      <c r="W35" s="42">
        <f>IFERROR(T35/R35,0%)</f>
        <v>0</v>
      </c>
      <c r="X35" s="43">
        <f>SUM(X32:X34)</f>
        <v>0</v>
      </c>
      <c r="Y35" s="43">
        <f>SUM(Y32:Y34)</f>
        <v>0</v>
      </c>
    </row>
    <row r="36" spans="3:25" x14ac:dyDescent="0.35">
      <c r="C36" s="70"/>
      <c r="D36" s="68" t="s">
        <v>347</v>
      </c>
      <c r="E36" s="68"/>
      <c r="F36" s="29">
        <f>SUM(F32:F35)</f>
        <v>0</v>
      </c>
      <c r="G36" s="29">
        <f>SUM(G32:G35)</f>
        <v>0</v>
      </c>
      <c r="H36" s="29">
        <f>SUM(H32:H35)</f>
        <v>0</v>
      </c>
      <c r="I36" s="30">
        <f t="shared" si="0"/>
        <v>0</v>
      </c>
      <c r="J36" s="30">
        <f t="shared" si="1"/>
        <v>0</v>
      </c>
      <c r="K36" s="30">
        <f t="shared" si="2"/>
        <v>0</v>
      </c>
      <c r="L36" s="29">
        <f t="shared" ref="L36:M36" si="27">SUM(L32:L35)</f>
        <v>0</v>
      </c>
      <c r="M36" s="29">
        <f t="shared" si="27"/>
        <v>0</v>
      </c>
    </row>
    <row r="37" spans="3:25" x14ac:dyDescent="0.35">
      <c r="C37" s="71" t="s">
        <v>332</v>
      </c>
      <c r="D37" s="71"/>
      <c r="E37" s="71"/>
      <c r="F37" s="33">
        <f>SUM(F36)</f>
        <v>0</v>
      </c>
      <c r="G37" s="33">
        <f t="shared" ref="G37" si="28">SUM(G36)</f>
        <v>0</v>
      </c>
      <c r="H37" s="33">
        <f t="shared" ref="H37" si="29">SUM(H36)</f>
        <v>0</v>
      </c>
      <c r="I37" s="34">
        <f t="shared" si="0"/>
        <v>0</v>
      </c>
      <c r="J37" s="34">
        <f t="shared" si="1"/>
        <v>0</v>
      </c>
      <c r="K37" s="34">
        <f t="shared" si="2"/>
        <v>0</v>
      </c>
      <c r="L37" s="33">
        <f t="shared" ref="L37:M37" si="30">SUM(L36)</f>
        <v>0</v>
      </c>
      <c r="M37" s="33">
        <f t="shared" si="30"/>
        <v>0</v>
      </c>
    </row>
    <row r="38" spans="3:25" x14ac:dyDescent="0.35">
      <c r="C38" s="70" t="s">
        <v>290</v>
      </c>
      <c r="D38" s="69" t="s">
        <v>333</v>
      </c>
      <c r="E38" s="11" t="s">
        <v>334</v>
      </c>
      <c r="F38" s="23">
        <f>COUNTIFS(Enquiry!$CJ:$CJ,'EBR Kmm'!$E38)</f>
        <v>0</v>
      </c>
      <c r="G38" s="23">
        <f>COUNTIFS(Booking!$BU:$BU,'EBR Kmm'!$E38)</f>
        <v>0</v>
      </c>
      <c r="H38" s="23">
        <f>COUNTIFS(Delivery!$CV:$CV,'EBR Kmm'!$E38)</f>
        <v>0</v>
      </c>
      <c r="I38" s="24">
        <f t="shared" ref="I38:I55" si="31">IFERROR(G38/F38,0%)</f>
        <v>0</v>
      </c>
      <c r="J38" s="24">
        <f t="shared" ref="J38:J55" si="32">IFERROR(H38/G38,0%)</f>
        <v>0</v>
      </c>
      <c r="K38" s="24">
        <f t="shared" ref="K38:K55" si="33">IFERROR(H38/F38,0%)</f>
        <v>0</v>
      </c>
      <c r="L38" s="23">
        <f>COUNTIFS('Live Enquiry'!$CJ:$CJ,'EBR Kmm'!$E38)</f>
        <v>0</v>
      </c>
      <c r="M38" s="25">
        <f>COUNTIFS('Live Booking'!$BU:$BU,'EBR Kmm'!$E38)</f>
        <v>0</v>
      </c>
    </row>
    <row r="39" spans="3:25" x14ac:dyDescent="0.35">
      <c r="C39" s="70"/>
      <c r="D39" s="69"/>
      <c r="E39" s="11" t="s">
        <v>335</v>
      </c>
      <c r="F39" s="23">
        <f>COUNTIFS(Enquiry!$CJ:$CJ,'EBR Kmm'!$E39)</f>
        <v>0</v>
      </c>
      <c r="G39" s="23">
        <f>COUNTIFS(Booking!$BU:$BU,'EBR Kmm'!$E39)</f>
        <v>0</v>
      </c>
      <c r="H39" s="23">
        <f>COUNTIFS(Delivery!$CV:$CV,'EBR Kmm'!$E39)</f>
        <v>0</v>
      </c>
      <c r="I39" s="24">
        <f t="shared" si="31"/>
        <v>0</v>
      </c>
      <c r="J39" s="24">
        <f t="shared" si="32"/>
        <v>0</v>
      </c>
      <c r="K39" s="24">
        <f t="shared" si="33"/>
        <v>0</v>
      </c>
      <c r="L39" s="23">
        <f>COUNTIFS('Live Enquiry'!$CJ:$CJ,'EBR Kmm'!$E39)</f>
        <v>0</v>
      </c>
      <c r="M39" s="25">
        <f>COUNTIFS('Live Booking'!$BU:$BU,'EBR Kmm'!$E39)</f>
        <v>0</v>
      </c>
    </row>
    <row r="40" spans="3:25" x14ac:dyDescent="0.35">
      <c r="C40" s="70"/>
      <c r="D40" s="69"/>
      <c r="E40" s="11" t="s">
        <v>359</v>
      </c>
      <c r="F40" s="23">
        <f>COUNTIFS(Enquiry!$CJ:$CJ,'EBR Kmm'!$E40)</f>
        <v>0</v>
      </c>
      <c r="G40" s="23">
        <f>COUNTIFS(Booking!$BU:$BU,'EBR Kmm'!$E40)</f>
        <v>0</v>
      </c>
      <c r="H40" s="23">
        <f>COUNTIFS(Delivery!$CV:$CV,'EBR Kmm'!$E40)</f>
        <v>0</v>
      </c>
      <c r="I40" s="24">
        <f t="shared" si="31"/>
        <v>0</v>
      </c>
      <c r="J40" s="24">
        <f t="shared" si="32"/>
        <v>0</v>
      </c>
      <c r="K40" s="24">
        <f t="shared" si="33"/>
        <v>0</v>
      </c>
      <c r="L40" s="23">
        <f>COUNTIFS('Live Enquiry'!$CJ:$CJ,'EBR Kmm'!$E40)</f>
        <v>0</v>
      </c>
      <c r="M40" s="25">
        <f>COUNTIFS('Live Booking'!$BU:$BU,'EBR Kmm'!$E40)</f>
        <v>0</v>
      </c>
    </row>
    <row r="41" spans="3:25" x14ac:dyDescent="0.35">
      <c r="C41" s="70"/>
      <c r="D41" s="68" t="s">
        <v>336</v>
      </c>
      <c r="E41" s="68"/>
      <c r="F41" s="29">
        <f>SUM(F38:F40)</f>
        <v>0</v>
      </c>
      <c r="G41" s="29">
        <f>SUM(G38:G40)</f>
        <v>0</v>
      </c>
      <c r="H41" s="29">
        <f>SUM(H38:H40)</f>
        <v>0</v>
      </c>
      <c r="I41" s="30">
        <f t="shared" si="31"/>
        <v>0</v>
      </c>
      <c r="J41" s="30">
        <f t="shared" si="32"/>
        <v>0</v>
      </c>
      <c r="K41" s="30">
        <f t="shared" si="33"/>
        <v>0</v>
      </c>
      <c r="L41" s="29">
        <f t="shared" ref="L41:M41" si="34">SUM(L38:L40)</f>
        <v>0</v>
      </c>
      <c r="M41" s="29">
        <f t="shared" si="34"/>
        <v>0</v>
      </c>
    </row>
    <row r="42" spans="3:25" x14ac:dyDescent="0.35">
      <c r="C42" s="71" t="s">
        <v>337</v>
      </c>
      <c r="D42" s="71"/>
      <c r="E42" s="71"/>
      <c r="F42" s="33">
        <f>SUM(F41)</f>
        <v>0</v>
      </c>
      <c r="G42" s="33">
        <f t="shared" ref="G42" si="35">SUM(G41)</f>
        <v>0</v>
      </c>
      <c r="H42" s="33">
        <f t="shared" ref="H42" si="36">SUM(H41)</f>
        <v>0</v>
      </c>
      <c r="I42" s="34">
        <f t="shared" si="31"/>
        <v>0</v>
      </c>
      <c r="J42" s="34">
        <f t="shared" si="32"/>
        <v>0</v>
      </c>
      <c r="K42" s="34">
        <f t="shared" si="33"/>
        <v>0</v>
      </c>
      <c r="L42" s="33">
        <f t="shared" ref="L42:M42" si="37">SUM(L41)</f>
        <v>0</v>
      </c>
      <c r="M42" s="33">
        <f t="shared" si="37"/>
        <v>0</v>
      </c>
    </row>
    <row r="43" spans="3:25" x14ac:dyDescent="0.35">
      <c r="C43" s="70" t="s">
        <v>338</v>
      </c>
      <c r="D43" s="69" t="s">
        <v>339</v>
      </c>
      <c r="E43" s="11" t="s">
        <v>340</v>
      </c>
      <c r="F43" s="23">
        <f>COUNTIFS(Enquiry!$CJ:$CJ,'EBR Kmm'!$E43)</f>
        <v>0</v>
      </c>
      <c r="G43" s="23">
        <f>COUNTIFS(Booking!$BU:$BU,'EBR Kmm'!$E43)</f>
        <v>0</v>
      </c>
      <c r="H43" s="23">
        <f>COUNTIFS(Delivery!$CV:$CV,'EBR Kmm'!$E43)</f>
        <v>0</v>
      </c>
      <c r="I43" s="24">
        <f t="shared" si="31"/>
        <v>0</v>
      </c>
      <c r="J43" s="24">
        <f t="shared" si="32"/>
        <v>0</v>
      </c>
      <c r="K43" s="24">
        <f t="shared" si="33"/>
        <v>0</v>
      </c>
      <c r="L43" s="23">
        <f>COUNTIFS('Live Enquiry'!$CJ:$CJ,'EBR Kmm'!$E43)</f>
        <v>0</v>
      </c>
      <c r="M43" s="25">
        <f>COUNTIFS('Live Booking'!$BU:$BU,'EBR Kmm'!$E43)</f>
        <v>0</v>
      </c>
    </row>
    <row r="44" spans="3:25" x14ac:dyDescent="0.35">
      <c r="C44" s="70"/>
      <c r="D44" s="69"/>
      <c r="E44" s="11" t="s">
        <v>341</v>
      </c>
      <c r="F44" s="23">
        <f>COUNTIFS(Enquiry!$CJ:$CJ,'EBR Kmm'!$E44)</f>
        <v>0</v>
      </c>
      <c r="G44" s="23">
        <f>COUNTIFS(Booking!$BU:$BU,'EBR Kmm'!$E44)</f>
        <v>0</v>
      </c>
      <c r="H44" s="23">
        <f>COUNTIFS(Delivery!$CV:$CV,'EBR Kmm'!$E44)</f>
        <v>0</v>
      </c>
      <c r="I44" s="24">
        <f t="shared" si="31"/>
        <v>0</v>
      </c>
      <c r="J44" s="24">
        <f t="shared" si="32"/>
        <v>0</v>
      </c>
      <c r="K44" s="24">
        <f t="shared" si="33"/>
        <v>0</v>
      </c>
      <c r="L44" s="23">
        <f>COUNTIFS('Live Enquiry'!$CJ:$CJ,'EBR Kmm'!$E44)</f>
        <v>0</v>
      </c>
      <c r="M44" s="25">
        <f>COUNTIFS('Live Booking'!$BU:$BU,'EBR Kmm'!$E44)</f>
        <v>0</v>
      </c>
    </row>
    <row r="45" spans="3:25" x14ac:dyDescent="0.35">
      <c r="C45" s="70"/>
      <c r="D45" s="69"/>
      <c r="E45" s="11" t="s">
        <v>342</v>
      </c>
      <c r="F45" s="23">
        <f>COUNTIFS(Enquiry!$CJ:$CJ,'EBR Kmm'!$E45)</f>
        <v>0</v>
      </c>
      <c r="G45" s="23">
        <f>COUNTIFS(Booking!$BU:$BU,'EBR Kmm'!$E45)</f>
        <v>0</v>
      </c>
      <c r="H45" s="23">
        <f>COUNTIFS(Delivery!$CV:$CV,'EBR Kmm'!$E45)</f>
        <v>0</v>
      </c>
      <c r="I45" s="24">
        <f t="shared" si="31"/>
        <v>0</v>
      </c>
      <c r="J45" s="24">
        <f t="shared" si="32"/>
        <v>0</v>
      </c>
      <c r="K45" s="24">
        <f t="shared" si="33"/>
        <v>0</v>
      </c>
      <c r="L45" s="23">
        <f>COUNTIFS('Live Enquiry'!$CJ:$CJ,'EBR Kmm'!$E45)</f>
        <v>0</v>
      </c>
      <c r="M45" s="25">
        <f>COUNTIFS('Live Booking'!$BU:$BU,'EBR Kmm'!$E45)</f>
        <v>0</v>
      </c>
    </row>
    <row r="46" spans="3:25" x14ac:dyDescent="0.35">
      <c r="C46" s="70"/>
      <c r="D46" s="68" t="s">
        <v>343</v>
      </c>
      <c r="E46" s="68"/>
      <c r="F46" s="29">
        <f>SUM(F43:F45)</f>
        <v>0</v>
      </c>
      <c r="G46" s="29">
        <f>SUM(G43:G45)</f>
        <v>0</v>
      </c>
      <c r="H46" s="29">
        <f>SUM(H43:H45)</f>
        <v>0</v>
      </c>
      <c r="I46" s="30">
        <f t="shared" si="31"/>
        <v>0</v>
      </c>
      <c r="J46" s="30">
        <f t="shared" si="32"/>
        <v>0</v>
      </c>
      <c r="K46" s="30">
        <f t="shared" si="33"/>
        <v>0</v>
      </c>
      <c r="L46" s="29">
        <f t="shared" ref="L46:M46" si="38">SUM(L43:L45)</f>
        <v>0</v>
      </c>
      <c r="M46" s="29">
        <f t="shared" si="38"/>
        <v>0</v>
      </c>
    </row>
    <row r="47" spans="3:25" x14ac:dyDescent="0.35">
      <c r="C47" s="71" t="s">
        <v>344</v>
      </c>
      <c r="D47" s="71"/>
      <c r="E47" s="71"/>
      <c r="F47" s="33">
        <f>SUM(F46)</f>
        <v>0</v>
      </c>
      <c r="G47" s="33">
        <f t="shared" ref="G47" si="39">SUM(G46)</f>
        <v>0</v>
      </c>
      <c r="H47" s="33">
        <f t="shared" ref="H47" si="40">SUM(H46)</f>
        <v>0</v>
      </c>
      <c r="I47" s="34">
        <f t="shared" si="31"/>
        <v>0</v>
      </c>
      <c r="J47" s="34">
        <f t="shared" si="32"/>
        <v>0</v>
      </c>
      <c r="K47" s="34">
        <f t="shared" si="33"/>
        <v>0</v>
      </c>
      <c r="L47" s="33">
        <f t="shared" ref="L47:M47" si="41">SUM(L46)</f>
        <v>0</v>
      </c>
      <c r="M47" s="33">
        <f t="shared" si="41"/>
        <v>0</v>
      </c>
    </row>
    <row r="48" spans="3:25" x14ac:dyDescent="0.35">
      <c r="C48" s="70" t="s">
        <v>124</v>
      </c>
      <c r="D48" s="69" t="s">
        <v>31</v>
      </c>
      <c r="E48" s="11" t="s">
        <v>360</v>
      </c>
      <c r="F48" s="23">
        <f>COUNTIFS(Enquiry!$CJ:$CJ,'EBR Kmm'!$E48)</f>
        <v>0</v>
      </c>
      <c r="G48" s="23">
        <f>COUNTIFS(Booking!$BU:$BU,'EBR Kmm'!$E48)</f>
        <v>0</v>
      </c>
      <c r="H48" s="23">
        <f>COUNTIFS(Delivery!$CV:$CV,'EBR Kmm'!$E48)</f>
        <v>0</v>
      </c>
      <c r="I48" s="24">
        <f t="shared" si="31"/>
        <v>0</v>
      </c>
      <c r="J48" s="24">
        <f t="shared" si="32"/>
        <v>0</v>
      </c>
      <c r="K48" s="24">
        <f t="shared" si="33"/>
        <v>0</v>
      </c>
      <c r="L48" s="23">
        <f>COUNTIFS('Live Enquiry'!$CJ:$CJ,'EBR Kmm'!$E48)</f>
        <v>0</v>
      </c>
      <c r="M48" s="25">
        <f>COUNTIFS('Live Booking'!$BU:$BU,'EBR Kmm'!$E48)</f>
        <v>0</v>
      </c>
    </row>
    <row r="49" spans="3:13" x14ac:dyDescent="0.35">
      <c r="C49" s="70"/>
      <c r="D49" s="69"/>
      <c r="E49" s="11" t="s">
        <v>361</v>
      </c>
      <c r="F49" s="23">
        <f>COUNTIFS(Enquiry!$CJ:$CJ,'EBR Kmm'!$E49)</f>
        <v>0</v>
      </c>
      <c r="G49" s="23">
        <f>COUNTIFS(Booking!$BU:$BU,'EBR Kmm'!$E49)</f>
        <v>0</v>
      </c>
      <c r="H49" s="23">
        <f>COUNTIFS(Delivery!$CV:$CV,'EBR Kmm'!$E49)</f>
        <v>0</v>
      </c>
      <c r="I49" s="24">
        <f t="shared" si="31"/>
        <v>0</v>
      </c>
      <c r="J49" s="24">
        <f t="shared" si="32"/>
        <v>0</v>
      </c>
      <c r="K49" s="24">
        <f t="shared" si="33"/>
        <v>0</v>
      </c>
      <c r="L49" s="23">
        <f>COUNTIFS('Live Enquiry'!$CJ:$CJ,'EBR Kmm'!$E49)</f>
        <v>0</v>
      </c>
      <c r="M49" s="25">
        <f>COUNTIFS('Live Booking'!$BU:$BU,'EBR Kmm'!$E49)</f>
        <v>0</v>
      </c>
    </row>
    <row r="50" spans="3:13" x14ac:dyDescent="0.35">
      <c r="C50" s="70"/>
      <c r="D50" s="68" t="s">
        <v>324</v>
      </c>
      <c r="E50" s="68"/>
      <c r="F50" s="29">
        <f>SUM(F48:F49)</f>
        <v>0</v>
      </c>
      <c r="G50" s="29">
        <f>SUM(G48:G49)</f>
        <v>0</v>
      </c>
      <c r="H50" s="29">
        <f>SUM(H48:H49)</f>
        <v>0</v>
      </c>
      <c r="I50" s="30">
        <f t="shared" si="31"/>
        <v>0</v>
      </c>
      <c r="J50" s="30">
        <f t="shared" si="32"/>
        <v>0</v>
      </c>
      <c r="K50" s="30">
        <f t="shared" si="33"/>
        <v>0</v>
      </c>
      <c r="L50" s="29">
        <f t="shared" ref="L50:M50" si="42">SUM(L48:L49)</f>
        <v>0</v>
      </c>
      <c r="M50" s="29">
        <f t="shared" si="42"/>
        <v>0</v>
      </c>
    </row>
    <row r="51" spans="3:13" x14ac:dyDescent="0.35">
      <c r="C51" s="71" t="s">
        <v>346</v>
      </c>
      <c r="D51" s="71"/>
      <c r="E51" s="71"/>
      <c r="F51" s="33">
        <f>SUM(F50)</f>
        <v>0</v>
      </c>
      <c r="G51" s="33">
        <f t="shared" ref="G51" si="43">SUM(G50)</f>
        <v>0</v>
      </c>
      <c r="H51" s="33">
        <f t="shared" ref="H51" si="44">SUM(H50)</f>
        <v>0</v>
      </c>
      <c r="I51" s="34">
        <f t="shared" si="31"/>
        <v>0</v>
      </c>
      <c r="J51" s="34">
        <f t="shared" si="32"/>
        <v>0</v>
      </c>
      <c r="K51" s="34">
        <f t="shared" si="33"/>
        <v>0</v>
      </c>
      <c r="L51" s="33">
        <f t="shared" ref="L51:M51" si="45">SUM(L50)</f>
        <v>0</v>
      </c>
      <c r="M51" s="33">
        <f t="shared" si="45"/>
        <v>0</v>
      </c>
    </row>
    <row r="52" spans="3:13" x14ac:dyDescent="0.35">
      <c r="C52" s="70" t="s">
        <v>293</v>
      </c>
      <c r="D52" s="26" t="s">
        <v>345</v>
      </c>
      <c r="E52" s="11" t="s">
        <v>362</v>
      </c>
      <c r="F52" s="23">
        <f>COUNTIFS(Enquiry!$CJ:$CJ,'EBR Kmm'!$E52)</f>
        <v>0</v>
      </c>
      <c r="G52" s="23">
        <f>COUNTIFS(Booking!$BU:$BU,'EBR Kmm'!$E52)</f>
        <v>0</v>
      </c>
      <c r="H52" s="23">
        <f>COUNTIFS(Delivery!$CV:$CV,'EBR Kmm'!$E52)</f>
        <v>0</v>
      </c>
      <c r="I52" s="24">
        <f t="shared" si="31"/>
        <v>0</v>
      </c>
      <c r="J52" s="24">
        <f t="shared" si="32"/>
        <v>0</v>
      </c>
      <c r="K52" s="24">
        <f t="shared" si="33"/>
        <v>0</v>
      </c>
      <c r="L52" s="23">
        <f>COUNTIFS('Live Enquiry'!$CJ:$CJ,'EBR Kmm'!$E52)</f>
        <v>0</v>
      </c>
      <c r="M52" s="25">
        <f>COUNTIFS('Live Booking'!$BU:$BU,'EBR Kmm'!$E52)</f>
        <v>0</v>
      </c>
    </row>
    <row r="53" spans="3:13" x14ac:dyDescent="0.35">
      <c r="C53" s="70"/>
      <c r="D53" s="68" t="s">
        <v>336</v>
      </c>
      <c r="E53" s="68"/>
      <c r="F53" s="29">
        <f>SUM(F52:F52)</f>
        <v>0</v>
      </c>
      <c r="G53" s="29">
        <f>SUM(G52:G52)</f>
        <v>0</v>
      </c>
      <c r="H53" s="29">
        <f>SUM(H52:H52)</f>
        <v>0</v>
      </c>
      <c r="I53" s="30">
        <f t="shared" si="31"/>
        <v>0</v>
      </c>
      <c r="J53" s="30">
        <f t="shared" si="32"/>
        <v>0</v>
      </c>
      <c r="K53" s="30">
        <f t="shared" si="33"/>
        <v>0</v>
      </c>
      <c r="L53" s="29">
        <f t="shared" ref="L53:M53" si="46">SUM(L52:L52)</f>
        <v>0</v>
      </c>
      <c r="M53" s="29">
        <f t="shared" si="46"/>
        <v>0</v>
      </c>
    </row>
    <row r="54" spans="3:13" x14ac:dyDescent="0.35">
      <c r="C54" s="71" t="s">
        <v>363</v>
      </c>
      <c r="D54" s="71"/>
      <c r="E54" s="71"/>
      <c r="F54" s="33">
        <f>SUM(F53)</f>
        <v>0</v>
      </c>
      <c r="G54" s="33">
        <f t="shared" ref="G54" si="47">SUM(G53)</f>
        <v>0</v>
      </c>
      <c r="H54" s="33">
        <f t="shared" ref="H54" si="48">SUM(H53)</f>
        <v>0</v>
      </c>
      <c r="I54" s="34">
        <f t="shared" si="31"/>
        <v>0</v>
      </c>
      <c r="J54" s="34">
        <f t="shared" si="32"/>
        <v>0</v>
      </c>
      <c r="K54" s="34">
        <f t="shared" si="33"/>
        <v>0</v>
      </c>
      <c r="L54" s="33">
        <f t="shared" ref="L54:M54" si="49">SUM(L53)</f>
        <v>0</v>
      </c>
      <c r="M54" s="33">
        <f t="shared" si="49"/>
        <v>0</v>
      </c>
    </row>
    <row r="55" spans="3:13" ht="18.5" x14ac:dyDescent="0.35">
      <c r="C55" s="72" t="s">
        <v>367</v>
      </c>
      <c r="D55" s="72"/>
      <c r="E55" s="72"/>
      <c r="F55" s="28">
        <f>SUM(F54,F51,F47,F42,F37,F31,F28,F23,F17)</f>
        <v>0</v>
      </c>
      <c r="G55" s="28">
        <f t="shared" ref="G55:H55" si="50">SUM(G54,G51,G47,G42,G37,G31,G28,G23,G17)</f>
        <v>0</v>
      </c>
      <c r="H55" s="28">
        <f t="shared" si="50"/>
        <v>0</v>
      </c>
      <c r="I55" s="35">
        <f t="shared" si="31"/>
        <v>0</v>
      </c>
      <c r="J55" s="35">
        <f t="shared" si="32"/>
        <v>0</v>
      </c>
      <c r="K55" s="35">
        <f t="shared" si="33"/>
        <v>0</v>
      </c>
      <c r="L55" s="28">
        <f>SUM(L54,L51,L47,L42,L37,L31,L28,L23,L17)</f>
        <v>0</v>
      </c>
      <c r="M55" s="28">
        <f>SUM(M54,M51,M47,M42,M37,M31,M28,M23,M17)</f>
        <v>0</v>
      </c>
    </row>
  </sheetData>
  <mergeCells count="53">
    <mergeCell ref="C42:E42"/>
    <mergeCell ref="C54:E54"/>
    <mergeCell ref="C47:E47"/>
    <mergeCell ref="C48:C50"/>
    <mergeCell ref="D48:D49"/>
    <mergeCell ref="D50:E50"/>
    <mergeCell ref="C51:E51"/>
    <mergeCell ref="C52:C53"/>
    <mergeCell ref="D53:E53"/>
    <mergeCell ref="D32:D35"/>
    <mergeCell ref="D36:E36"/>
    <mergeCell ref="C37:E37"/>
    <mergeCell ref="C38:C41"/>
    <mergeCell ref="D38:D40"/>
    <mergeCell ref="D41:E41"/>
    <mergeCell ref="C55:E55"/>
    <mergeCell ref="C18:C22"/>
    <mergeCell ref="C31:E31"/>
    <mergeCell ref="D18:D21"/>
    <mergeCell ref="D22:E22"/>
    <mergeCell ref="D24:D26"/>
    <mergeCell ref="D27:E27"/>
    <mergeCell ref="D30:E30"/>
    <mergeCell ref="C23:E23"/>
    <mergeCell ref="C24:C27"/>
    <mergeCell ref="C43:C46"/>
    <mergeCell ref="D43:D45"/>
    <mergeCell ref="D46:E46"/>
    <mergeCell ref="C28:E28"/>
    <mergeCell ref="C29:C30"/>
    <mergeCell ref="C32:C36"/>
    <mergeCell ref="C3:M3"/>
    <mergeCell ref="L4:L5"/>
    <mergeCell ref="M4:M5"/>
    <mergeCell ref="Q4:Q5"/>
    <mergeCell ref="Q20:Q21"/>
    <mergeCell ref="C17:E17"/>
    <mergeCell ref="C4:C5"/>
    <mergeCell ref="D4:D5"/>
    <mergeCell ref="E4:E5"/>
    <mergeCell ref="F4:K4"/>
    <mergeCell ref="C6:C16"/>
    <mergeCell ref="D6:D9"/>
    <mergeCell ref="D10:E10"/>
    <mergeCell ref="D11:D15"/>
    <mergeCell ref="D16:E16"/>
    <mergeCell ref="R20:W20"/>
    <mergeCell ref="Q30:Q31"/>
    <mergeCell ref="R30:W30"/>
    <mergeCell ref="X4:Y4"/>
    <mergeCell ref="X20:Y20"/>
    <mergeCell ref="X30:Y30"/>
    <mergeCell ref="R4:W4"/>
  </mergeCells>
  <conditionalFormatting sqref="D6:E6 D16 E7:E9 F16:M18 E11:M15 E19:M21 F22:M24 F27:M54 E25:M26 F55:L55 F6:M10">
    <cfRule type="cellIs" dxfId="78" priority="110" operator="equal">
      <formula>0</formula>
    </cfRule>
  </conditionalFormatting>
  <conditionalFormatting sqref="C17">
    <cfRule type="cellIs" dxfId="77" priority="101" operator="equal">
      <formula>0</formula>
    </cfRule>
  </conditionalFormatting>
  <conditionalFormatting sqref="D11">
    <cfRule type="cellIs" dxfId="76" priority="106" operator="equal">
      <formula>0</formula>
    </cfRule>
  </conditionalFormatting>
  <conditionalFormatting sqref="C6">
    <cfRule type="cellIs" dxfId="75" priority="105" operator="equal">
      <formula>0</formula>
    </cfRule>
  </conditionalFormatting>
  <conditionalFormatting sqref="D10">
    <cfRule type="cellIs" dxfId="74" priority="103" operator="equal">
      <formula>0</formula>
    </cfRule>
  </conditionalFormatting>
  <conditionalFormatting sqref="D18:E18">
    <cfRule type="cellIs" dxfId="73" priority="68" operator="equal">
      <formula>0</formula>
    </cfRule>
  </conditionalFormatting>
  <conditionalFormatting sqref="C18">
    <cfRule type="cellIs" dxfId="72" priority="66" operator="equal">
      <formula>0</formula>
    </cfRule>
  </conditionalFormatting>
  <conditionalFormatting sqref="D22">
    <cfRule type="cellIs" dxfId="71" priority="65" operator="equal">
      <formula>0</formula>
    </cfRule>
  </conditionalFormatting>
  <conditionalFormatting sqref="D27">
    <cfRule type="cellIs" dxfId="70" priority="59" operator="equal">
      <formula>0</formula>
    </cfRule>
  </conditionalFormatting>
  <conditionalFormatting sqref="C23">
    <cfRule type="cellIs" dxfId="69" priority="62" operator="equal">
      <formula>0</formula>
    </cfRule>
  </conditionalFormatting>
  <conditionalFormatting sqref="D24:E24">
    <cfRule type="cellIs" dxfId="68" priority="61" operator="equal">
      <formula>0</formula>
    </cfRule>
  </conditionalFormatting>
  <conditionalFormatting sqref="C24">
    <cfRule type="cellIs" dxfId="67" priority="60" operator="equal">
      <formula>0</formula>
    </cfRule>
  </conditionalFormatting>
  <conditionalFormatting sqref="C28">
    <cfRule type="cellIs" dxfId="66" priority="58" operator="equal">
      <formula>0</formula>
    </cfRule>
  </conditionalFormatting>
  <conditionalFormatting sqref="D30">
    <cfRule type="cellIs" dxfId="65" priority="55" operator="equal">
      <formula>0</formula>
    </cfRule>
  </conditionalFormatting>
  <conditionalFormatting sqref="D29:E29">
    <cfRule type="cellIs" dxfId="64" priority="57" operator="equal">
      <formula>0</formula>
    </cfRule>
  </conditionalFormatting>
  <conditionalFormatting sqref="C29">
    <cfRule type="cellIs" dxfId="63" priority="56" operator="equal">
      <formula>0</formula>
    </cfRule>
  </conditionalFormatting>
  <conditionalFormatting sqref="C31">
    <cfRule type="cellIs" dxfId="62" priority="54" operator="equal">
      <formula>0</formula>
    </cfRule>
  </conditionalFormatting>
  <conditionalFormatting sqref="D36">
    <cfRule type="cellIs" dxfId="61" priority="51" operator="equal">
      <formula>0</formula>
    </cfRule>
  </conditionalFormatting>
  <conditionalFormatting sqref="D32:E32 E33:E35">
    <cfRule type="cellIs" dxfId="60" priority="53" operator="equal">
      <formula>0</formula>
    </cfRule>
  </conditionalFormatting>
  <conditionalFormatting sqref="C32">
    <cfRule type="cellIs" dxfId="59" priority="52" operator="equal">
      <formula>0</formula>
    </cfRule>
  </conditionalFormatting>
  <conditionalFormatting sqref="C37">
    <cfRule type="cellIs" dxfId="58" priority="50" operator="equal">
      <formula>0</formula>
    </cfRule>
  </conditionalFormatting>
  <conditionalFormatting sqref="D41">
    <cfRule type="cellIs" dxfId="57" priority="47" operator="equal">
      <formula>0</formula>
    </cfRule>
  </conditionalFormatting>
  <conditionalFormatting sqref="D38:E38 E39:E40">
    <cfRule type="cellIs" dxfId="56" priority="49" operator="equal">
      <formula>0</formula>
    </cfRule>
  </conditionalFormatting>
  <conditionalFormatting sqref="C38">
    <cfRule type="cellIs" dxfId="55" priority="48" operator="equal">
      <formula>0</formula>
    </cfRule>
  </conditionalFormatting>
  <conditionalFormatting sqref="C42">
    <cfRule type="cellIs" dxfId="54" priority="46" operator="equal">
      <formula>0</formula>
    </cfRule>
  </conditionalFormatting>
  <conditionalFormatting sqref="D46">
    <cfRule type="cellIs" dxfId="53" priority="43" operator="equal">
      <formula>0</formula>
    </cfRule>
  </conditionalFormatting>
  <conditionalFormatting sqref="D43:E43 E44:E45">
    <cfRule type="cellIs" dxfId="52" priority="45" operator="equal">
      <formula>0</formula>
    </cfRule>
  </conditionalFormatting>
  <conditionalFormatting sqref="C43">
    <cfRule type="cellIs" dxfId="51" priority="44" operator="equal">
      <formula>0</formula>
    </cfRule>
  </conditionalFormatting>
  <conditionalFormatting sqref="C47">
    <cfRule type="cellIs" dxfId="50" priority="42" operator="equal">
      <formula>0</formula>
    </cfRule>
  </conditionalFormatting>
  <conditionalFormatting sqref="D50">
    <cfRule type="cellIs" dxfId="49" priority="39" operator="equal">
      <formula>0</formula>
    </cfRule>
  </conditionalFormatting>
  <conditionalFormatting sqref="D48:E48 E49">
    <cfRule type="cellIs" dxfId="48" priority="41" operator="equal">
      <formula>0</formula>
    </cfRule>
  </conditionalFormatting>
  <conditionalFormatting sqref="C48">
    <cfRule type="cellIs" dxfId="47" priority="40" operator="equal">
      <formula>0</formula>
    </cfRule>
  </conditionalFormatting>
  <conditionalFormatting sqref="C51">
    <cfRule type="cellIs" dxfId="46" priority="38" operator="equal">
      <formula>0</formula>
    </cfRule>
  </conditionalFormatting>
  <conditionalFormatting sqref="D53">
    <cfRule type="cellIs" dxfId="45" priority="35" operator="equal">
      <formula>0</formula>
    </cfRule>
  </conditionalFormatting>
  <conditionalFormatting sqref="D52:E52">
    <cfRule type="cellIs" dxfId="44" priority="37" operator="equal">
      <formula>0</formula>
    </cfRule>
  </conditionalFormatting>
  <conditionalFormatting sqref="C52">
    <cfRule type="cellIs" dxfId="43" priority="36" operator="equal">
      <formula>0</formula>
    </cfRule>
  </conditionalFormatting>
  <conditionalFormatting sqref="C54">
    <cfRule type="cellIs" dxfId="42" priority="34" operator="equal">
      <formula>0</formula>
    </cfRule>
  </conditionalFormatting>
  <conditionalFormatting sqref="M55">
    <cfRule type="cellIs" dxfId="41" priority="33" operator="equal">
      <formula>0</formula>
    </cfRule>
  </conditionalFormatting>
  <conditionalFormatting sqref="D4:F4 D5:K5">
    <cfRule type="cellIs" dxfId="40" priority="23" operator="equal">
      <formula>0</formula>
    </cfRule>
  </conditionalFormatting>
  <conditionalFormatting sqref="M4">
    <cfRule type="cellIs" dxfId="39" priority="21" operator="equal">
      <formula>0</formula>
    </cfRule>
  </conditionalFormatting>
  <conditionalFormatting sqref="L4">
    <cfRule type="cellIs" dxfId="38" priority="22" operator="equal">
      <formula>0</formula>
    </cfRule>
  </conditionalFormatting>
  <conditionalFormatting sqref="C4:C5">
    <cfRule type="cellIs" dxfId="37" priority="20" operator="equal">
      <formula>0</formula>
    </cfRule>
  </conditionalFormatting>
  <conditionalFormatting sqref="C3">
    <cfRule type="cellIs" dxfId="36" priority="19" operator="equal">
      <formula>0</formula>
    </cfRule>
  </conditionalFormatting>
  <conditionalFormatting sqref="C55">
    <cfRule type="cellIs" dxfId="35" priority="18" operator="equal">
      <formula>0</formula>
    </cfRule>
  </conditionalFormatting>
  <conditionalFormatting sqref="R5:W5 Q4">
    <cfRule type="cellIs" dxfId="34" priority="17" operator="equal">
      <formula>0</formula>
    </cfRule>
  </conditionalFormatting>
  <conditionalFormatting sqref="R4">
    <cfRule type="cellIs" dxfId="33" priority="16" operator="equal">
      <formula>0</formula>
    </cfRule>
  </conditionalFormatting>
  <conditionalFormatting sqref="U6:W15">
    <cfRule type="cellIs" dxfId="32" priority="15" operator="equal">
      <formula>0</formula>
    </cfRule>
  </conditionalFormatting>
  <conditionalFormatting sqref="Q6:Q14">
    <cfRule type="cellIs" dxfId="31" priority="14" operator="equal">
      <formula>0</formula>
    </cfRule>
  </conditionalFormatting>
  <conditionalFormatting sqref="U22:W26 U32:W35">
    <cfRule type="cellIs" dxfId="30" priority="13" operator="equal">
      <formula>0</formula>
    </cfRule>
  </conditionalFormatting>
  <conditionalFormatting sqref="R21:W21 Q26 Q20">
    <cfRule type="cellIs" dxfId="29" priority="12" operator="equal">
      <formula>0</formula>
    </cfRule>
  </conditionalFormatting>
  <conditionalFormatting sqref="R20">
    <cfRule type="cellIs" dxfId="28" priority="11" operator="equal">
      <formula>0</formula>
    </cfRule>
  </conditionalFormatting>
  <conditionalFormatting sqref="R31:W31 Q32:Q35">
    <cfRule type="cellIs" dxfId="27" priority="10" operator="equal">
      <formula>0</formula>
    </cfRule>
  </conditionalFormatting>
  <conditionalFormatting sqref="R30">
    <cfRule type="cellIs" dxfId="26" priority="9" operator="equal">
      <formula>0</formula>
    </cfRule>
  </conditionalFormatting>
  <conditionalFormatting sqref="Q22:Q25">
    <cfRule type="cellIs" dxfId="25" priority="8" operator="equal">
      <formula>0</formula>
    </cfRule>
  </conditionalFormatting>
  <conditionalFormatting sqref="Q30">
    <cfRule type="cellIs" dxfId="24" priority="7" operator="equal">
      <formula>0</formula>
    </cfRule>
  </conditionalFormatting>
  <conditionalFormatting sqref="X5:Y5">
    <cfRule type="cellIs" dxfId="23" priority="6" operator="equal">
      <formula>0</formula>
    </cfRule>
  </conditionalFormatting>
  <conditionalFormatting sqref="X4">
    <cfRule type="cellIs" dxfId="22" priority="5" operator="equal">
      <formula>0</formula>
    </cfRule>
  </conditionalFormatting>
  <conditionalFormatting sqref="X21:Y21">
    <cfRule type="cellIs" dxfId="21" priority="4" operator="equal">
      <formula>0</formula>
    </cfRule>
  </conditionalFormatting>
  <conditionalFormatting sqref="X20">
    <cfRule type="cellIs" dxfId="20" priority="3" operator="equal">
      <formula>0</formula>
    </cfRule>
  </conditionalFormatting>
  <conditionalFormatting sqref="X31:Y31">
    <cfRule type="cellIs" dxfId="19" priority="2" operator="equal">
      <formula>0</formula>
    </cfRule>
  </conditionalFormatting>
  <conditionalFormatting sqref="X30">
    <cfRule type="cellIs" dxfId="18" priority="1" operator="equal">
      <formula>0</formula>
    </cfRule>
  </conditionalFormatting>
  <dataValidations count="1">
    <dataValidation type="list" allowBlank="1" showInputMessage="1" showErrorMessage="1" sqref="Q30:Q31 Q20:Q21" xr:uid="{00000000-0002-0000-0100-000000000000}">
      <formula1>$Q$6:$Q$14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1607409894101"/>
    <pageSetUpPr fitToPage="1"/>
  </sheetPr>
  <dimension ref="A1:V37"/>
  <sheetViews>
    <sheetView showGridLines="0" zoomScale="85" zoomScaleNormal="85" workbookViewId="0">
      <selection activeCell="N12" sqref="N12"/>
    </sheetView>
  </sheetViews>
  <sheetFormatPr defaultColWidth="9.1796875" defaultRowHeight="14.5" x14ac:dyDescent="0.35"/>
  <cols>
    <col min="1" max="1" width="2.453125" style="3" customWidth="1"/>
    <col min="2" max="2" width="4.7265625" style="4" customWidth="1"/>
    <col min="3" max="3" width="17.453125" style="5" customWidth="1"/>
    <col min="4" max="4" width="8.453125" style="6" bestFit="1" customWidth="1"/>
    <col min="5" max="5" width="10.26953125" style="10" bestFit="1" customWidth="1"/>
    <col min="6" max="14" width="9" style="10" customWidth="1"/>
    <col min="15" max="15" width="0.90625" style="10" customWidth="1"/>
    <col min="16" max="16" width="7.26953125" style="10" customWidth="1"/>
    <col min="17" max="17" width="6.1796875" style="7" customWidth="1"/>
    <col min="18" max="18" width="17.7265625" style="3" customWidth="1"/>
    <col min="19" max="19" width="16" style="4" bestFit="1" customWidth="1"/>
    <col min="20" max="20" width="15.453125" style="4" bestFit="1" customWidth="1"/>
    <col min="21" max="21" width="12" style="4" customWidth="1"/>
    <col min="22" max="34" width="12" style="3" customWidth="1"/>
    <col min="35" max="35" width="9.1796875" style="3" customWidth="1"/>
    <col min="36" max="16384" width="9.1796875" style="3"/>
  </cols>
  <sheetData>
    <row r="1" spans="1:22" x14ac:dyDescent="0.35">
      <c r="A1" s="8"/>
      <c r="Q1" s="6"/>
    </row>
    <row r="2" spans="1:22" ht="21" customHeight="1" x14ac:dyDescent="0.35">
      <c r="B2" s="77" t="str">
        <f>"Allied Business Performance As on : "&amp;" "&amp;(TEXT(TODAY()-1,"d-mmm-yyyy"))</f>
        <v>Allied Business Performance As on :  27-Apr-2022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9"/>
      <c r="Q2" s="6"/>
    </row>
    <row r="3" spans="1:22" ht="17.25" customHeight="1" x14ac:dyDescent="0.35">
      <c r="B3" s="74" t="s">
        <v>365</v>
      </c>
      <c r="C3" s="66" t="s">
        <v>244</v>
      </c>
      <c r="D3" s="75" t="s">
        <v>284</v>
      </c>
      <c r="E3" s="76" t="s">
        <v>299</v>
      </c>
      <c r="F3" s="76"/>
      <c r="G3" s="76" t="s">
        <v>283</v>
      </c>
      <c r="H3" s="76"/>
      <c r="I3" s="76" t="s">
        <v>278</v>
      </c>
      <c r="J3" s="76"/>
      <c r="K3" s="76" t="s">
        <v>279</v>
      </c>
      <c r="L3" s="76"/>
      <c r="M3" s="76" t="s">
        <v>280</v>
      </c>
      <c r="N3" s="76"/>
      <c r="Q3" s="6"/>
      <c r="R3" s="66" t="s">
        <v>244</v>
      </c>
      <c r="S3" s="28" t="s">
        <v>373</v>
      </c>
      <c r="T3" s="28" t="s">
        <v>374</v>
      </c>
      <c r="U3" s="28" t="s">
        <v>375</v>
      </c>
      <c r="V3" s="5"/>
    </row>
    <row r="4" spans="1:22" ht="16.5" customHeight="1" x14ac:dyDescent="0.35">
      <c r="B4" s="74"/>
      <c r="C4" s="66"/>
      <c r="D4" s="75"/>
      <c r="E4" s="16" t="s">
        <v>299</v>
      </c>
      <c r="F4" s="16" t="s">
        <v>281</v>
      </c>
      <c r="G4" s="16" t="s">
        <v>298</v>
      </c>
      <c r="H4" s="16" t="s">
        <v>282</v>
      </c>
      <c r="I4" s="16" t="s">
        <v>278</v>
      </c>
      <c r="J4" s="16" t="s">
        <v>282</v>
      </c>
      <c r="K4" s="16" t="s">
        <v>279</v>
      </c>
      <c r="L4" s="16" t="s">
        <v>282</v>
      </c>
      <c r="M4" s="16" t="s">
        <v>280</v>
      </c>
      <c r="N4" s="16" t="s">
        <v>282</v>
      </c>
      <c r="Q4" s="6"/>
      <c r="R4" s="66"/>
      <c r="S4" s="49" t="s">
        <v>372</v>
      </c>
      <c r="T4" s="49" t="s">
        <v>372</v>
      </c>
      <c r="U4" s="49" t="s">
        <v>372</v>
      </c>
      <c r="V4" s="5"/>
    </row>
    <row r="5" spans="1:22" x14ac:dyDescent="0.35">
      <c r="B5" s="74"/>
      <c r="C5" s="11" t="s">
        <v>288</v>
      </c>
      <c r="D5" s="12">
        <f>COUNTIFS(Delivery!$A:$A,Support!$C5)</f>
        <v>0</v>
      </c>
      <c r="E5" s="13">
        <f>SUMIFS(Delivery!$CF:$CF,Delivery!$A:$A,Support!$C5)</f>
        <v>0</v>
      </c>
      <c r="F5" s="14">
        <f>IFERROR(E5/D5,0)</f>
        <v>0</v>
      </c>
      <c r="G5" s="12">
        <f>COUNTIFS(Delivery!$A:$A,Support!$C5,Delivery!$CH:$CH,"Inhouse")</f>
        <v>0</v>
      </c>
      <c r="H5" s="15">
        <f t="shared" ref="H5:H14" si="0">IFERROR(G5/D5,0%)</f>
        <v>0</v>
      </c>
      <c r="I5" s="12">
        <f>COUNTIFS(Delivery!$A:$A,Support!$C5,Delivery!$BV:$BV,"Yes")</f>
        <v>0</v>
      </c>
      <c r="J5" s="15">
        <f t="shared" ref="J5:J14" si="1">IFERROR(I5/D5,0%)</f>
        <v>0</v>
      </c>
      <c r="K5" s="12">
        <f>COUNTIFS(Delivery!$A:$A,Support!$C5,Delivery!BZ:BZ,"Yes")</f>
        <v>0</v>
      </c>
      <c r="L5" s="15">
        <f t="shared" ref="L5:L14" si="2">IFERROR(K5/D5,0%)</f>
        <v>0</v>
      </c>
      <c r="M5" s="12">
        <f>COUNTIFS(Delivery!$A:$A,Support!$C5,Delivery!$BL:$BL,"Replacement Buyer")</f>
        <v>0</v>
      </c>
      <c r="N5" s="15">
        <f t="shared" ref="N5:N14" si="3">IFERROR(M5/D5,0%)</f>
        <v>0</v>
      </c>
      <c r="Q5" s="6"/>
      <c r="R5" s="45" t="s">
        <v>25</v>
      </c>
      <c r="S5" s="48">
        <f>SUMIFS(Delivery!BC:BC,Delivery!A:A,Support!R5)</f>
        <v>0</v>
      </c>
      <c r="T5" s="48">
        <f>SUMIFS(Delivery!BB:BB,Delivery!A:A,Support!R5)</f>
        <v>0</v>
      </c>
      <c r="U5" s="48">
        <f t="shared" ref="U5:U18" si="4">T5+S5</f>
        <v>0</v>
      </c>
    </row>
    <row r="6" spans="1:22" x14ac:dyDescent="0.35">
      <c r="B6" s="74"/>
      <c r="C6" s="11" t="s">
        <v>289</v>
      </c>
      <c r="D6" s="12">
        <f>COUNTIFS(Delivery!$A:$A,Support!$C6)</f>
        <v>0</v>
      </c>
      <c r="E6" s="13">
        <f>SUMIFS(Delivery!$CF:$CF,Delivery!$A:$A,Support!$C6)</f>
        <v>0</v>
      </c>
      <c r="F6" s="14">
        <f t="shared" ref="F6:F13" si="5">IFERROR(E6/D6,0)</f>
        <v>0</v>
      </c>
      <c r="G6" s="12">
        <f>COUNTIFS(Delivery!$A:$A,Support!$C6,Delivery!$CH:$CH,"Inhouse")</f>
        <v>0</v>
      </c>
      <c r="H6" s="15">
        <f t="shared" ref="H6:H13" si="6">IFERROR(G6/D6,0%)</f>
        <v>0</v>
      </c>
      <c r="I6" s="12">
        <f>COUNTIFS(Delivery!$A:$A,Support!$C6,Delivery!$BV:$BV,"Yes")</f>
        <v>0</v>
      </c>
      <c r="J6" s="15">
        <f t="shared" ref="J6:J13" si="7">IFERROR(I6/D6,0%)</f>
        <v>0</v>
      </c>
      <c r="K6" s="12">
        <f>COUNTIFS(Delivery!$A:$A,Support!$C6,Delivery!BZ:BZ,"Yes")</f>
        <v>0</v>
      </c>
      <c r="L6" s="15">
        <f t="shared" ref="L6:L13" si="8">IFERROR(K6/D6,0%)</f>
        <v>0</v>
      </c>
      <c r="M6" s="12">
        <f>COUNTIFS(Delivery!$A:$A,Support!$C6,Delivery!$BL:$BL,"Replacement Buyer")</f>
        <v>0</v>
      </c>
      <c r="N6" s="15">
        <f t="shared" ref="N6:N13" si="9">IFERROR(M6/D6,0%)</f>
        <v>0</v>
      </c>
      <c r="Q6" s="6"/>
      <c r="R6" s="45" t="s">
        <v>233</v>
      </c>
      <c r="S6" s="48">
        <f>SUMIFS(Delivery!BC:BC,Delivery!A:A,Support!R6)</f>
        <v>0</v>
      </c>
      <c r="T6" s="48">
        <f>SUMIFS(Delivery!BB:BB,Delivery!A:A,Support!R6)</f>
        <v>0</v>
      </c>
      <c r="U6" s="48">
        <f t="shared" si="4"/>
        <v>0</v>
      </c>
    </row>
    <row r="7" spans="1:22" x14ac:dyDescent="0.35">
      <c r="B7" s="74"/>
      <c r="C7" s="11" t="s">
        <v>291</v>
      </c>
      <c r="D7" s="12">
        <f>COUNTIFS(Delivery!$A:$A,Support!$C7)</f>
        <v>0</v>
      </c>
      <c r="E7" s="13">
        <f>SUMIFS(Delivery!$CF:$CF,Delivery!$A:$A,Support!$C7)</f>
        <v>0</v>
      </c>
      <c r="F7" s="14">
        <f t="shared" si="5"/>
        <v>0</v>
      </c>
      <c r="G7" s="12">
        <f>COUNTIFS(Delivery!$A:$A,Support!$C7,Delivery!$CH:$CH,"Inhouse")</f>
        <v>0</v>
      </c>
      <c r="H7" s="15">
        <f t="shared" si="6"/>
        <v>0</v>
      </c>
      <c r="I7" s="12">
        <f>COUNTIFS(Delivery!$A:$A,Support!$C7,Delivery!$BV:$BV,"Yes")</f>
        <v>0</v>
      </c>
      <c r="J7" s="15">
        <f t="shared" si="7"/>
        <v>0</v>
      </c>
      <c r="K7" s="12">
        <f>COUNTIFS(Delivery!$A:$A,Support!$C7,Delivery!BZ:BZ,"Yes")</f>
        <v>0</v>
      </c>
      <c r="L7" s="15">
        <f t="shared" si="8"/>
        <v>0</v>
      </c>
      <c r="M7" s="12">
        <f>COUNTIFS(Delivery!$A:$A,Support!$C7,Delivery!$BL:$BL,"Replacement Buyer")</f>
        <v>0</v>
      </c>
      <c r="N7" s="15">
        <f t="shared" si="9"/>
        <v>0</v>
      </c>
      <c r="Q7" s="6"/>
      <c r="R7" s="45" t="s">
        <v>285</v>
      </c>
      <c r="S7" s="48">
        <f>SUMIFS(Delivery!BC:BC,Delivery!A:A,Support!R7)</f>
        <v>0</v>
      </c>
      <c r="T7" s="48">
        <f>SUMIFS(Delivery!BB:BB,Delivery!A:A,Support!R7)</f>
        <v>0</v>
      </c>
      <c r="U7" s="48">
        <f t="shared" si="4"/>
        <v>0</v>
      </c>
    </row>
    <row r="8" spans="1:22" x14ac:dyDescent="0.35">
      <c r="B8" s="74"/>
      <c r="C8" s="11" t="s">
        <v>292</v>
      </c>
      <c r="D8" s="12">
        <f>COUNTIFS(Delivery!$A:$A,Support!$C8)</f>
        <v>0</v>
      </c>
      <c r="E8" s="13">
        <f>SUMIFS(Delivery!$CF:$CF,Delivery!$A:$A,Support!$C8)</f>
        <v>0</v>
      </c>
      <c r="F8" s="14">
        <f t="shared" si="5"/>
        <v>0</v>
      </c>
      <c r="G8" s="12">
        <f>COUNTIFS(Delivery!$A:$A,Support!$C8,Delivery!$CH:$CH,"Inhouse")</f>
        <v>0</v>
      </c>
      <c r="H8" s="15">
        <f t="shared" si="6"/>
        <v>0</v>
      </c>
      <c r="I8" s="12">
        <f>COUNTIFS(Delivery!$A:$A,Support!$C8,Delivery!$BV:$BV,"Yes")</f>
        <v>0</v>
      </c>
      <c r="J8" s="15">
        <f t="shared" si="7"/>
        <v>0</v>
      </c>
      <c r="K8" s="12">
        <f>COUNTIFS(Delivery!$A:$A,Support!$C8,Delivery!BZ:BZ,"Yes")</f>
        <v>0</v>
      </c>
      <c r="L8" s="15">
        <f t="shared" si="8"/>
        <v>0</v>
      </c>
      <c r="M8" s="12">
        <f>COUNTIFS(Delivery!$A:$A,Support!$C8,Delivery!$BL:$BL,"Replacement Buyer")</f>
        <v>0</v>
      </c>
      <c r="N8" s="15">
        <f t="shared" si="9"/>
        <v>0</v>
      </c>
      <c r="Q8" s="6"/>
      <c r="R8" s="45" t="s">
        <v>286</v>
      </c>
      <c r="S8" s="48">
        <f>SUMIFS(Delivery!BC:BC,Delivery!A:A,Support!R8)</f>
        <v>0</v>
      </c>
      <c r="T8" s="48">
        <f>SUMIFS(Delivery!BB:BB,Delivery!A:A,Support!R8)</f>
        <v>0</v>
      </c>
      <c r="U8" s="48">
        <f t="shared" si="4"/>
        <v>0</v>
      </c>
    </row>
    <row r="9" spans="1:22" x14ac:dyDescent="0.35">
      <c r="B9" s="74"/>
      <c r="C9" s="11" t="s">
        <v>294</v>
      </c>
      <c r="D9" s="12">
        <f>COUNTIFS(Delivery!$A:$A,Support!$C9)</f>
        <v>0</v>
      </c>
      <c r="E9" s="13">
        <f>SUMIFS(Delivery!$CF:$CF,Delivery!$A:$A,Support!$C9)</f>
        <v>0</v>
      </c>
      <c r="F9" s="14">
        <f t="shared" si="5"/>
        <v>0</v>
      </c>
      <c r="G9" s="12">
        <f>COUNTIFS(Delivery!$A:$A,Support!$C9,Delivery!$CH:$CH,"Inhouse")</f>
        <v>0</v>
      </c>
      <c r="H9" s="15">
        <f t="shared" si="6"/>
        <v>0</v>
      </c>
      <c r="I9" s="12">
        <f>COUNTIFS(Delivery!$A:$A,Support!$C9,Delivery!$BV:$BV,"Yes")</f>
        <v>0</v>
      </c>
      <c r="J9" s="15">
        <f t="shared" si="7"/>
        <v>0</v>
      </c>
      <c r="K9" s="12">
        <f>COUNTIFS(Delivery!$A:$A,Support!$C9,Delivery!BZ:BZ,"Yes")</f>
        <v>0</v>
      </c>
      <c r="L9" s="15">
        <f t="shared" si="8"/>
        <v>0</v>
      </c>
      <c r="M9" s="12">
        <f>COUNTIFS(Delivery!$A:$A,Support!$C9,Delivery!$BL:$BL,"Replacement Buyer")</f>
        <v>0</v>
      </c>
      <c r="N9" s="15">
        <f t="shared" si="9"/>
        <v>0</v>
      </c>
      <c r="Q9" s="6"/>
      <c r="R9" s="45" t="s">
        <v>287</v>
      </c>
      <c r="S9" s="48">
        <f>SUMIFS(Delivery!BC:BC,Delivery!A:A,Support!R9)</f>
        <v>0</v>
      </c>
      <c r="T9" s="48">
        <f>SUMIFS(Delivery!BB:BB,Delivery!A:A,Support!R9)</f>
        <v>0</v>
      </c>
      <c r="U9" s="48">
        <f t="shared" si="4"/>
        <v>0</v>
      </c>
    </row>
    <row r="10" spans="1:22" x14ac:dyDescent="0.35">
      <c r="B10" s="74"/>
      <c r="C10" s="11" t="s">
        <v>290</v>
      </c>
      <c r="D10" s="12">
        <f>COUNTIFS(Delivery!$A:$A,Support!$C10)</f>
        <v>0</v>
      </c>
      <c r="E10" s="13">
        <f>SUMIFS(Delivery!$CF:$CF,Delivery!$A:$A,Support!$C10)</f>
        <v>0</v>
      </c>
      <c r="F10" s="14">
        <f t="shared" si="5"/>
        <v>0</v>
      </c>
      <c r="G10" s="12">
        <f>COUNTIFS(Delivery!$A:$A,Support!$C10,Delivery!$CH:$CH,"Inhouse")</f>
        <v>0</v>
      </c>
      <c r="H10" s="15">
        <f t="shared" si="6"/>
        <v>0</v>
      </c>
      <c r="I10" s="12">
        <f>COUNTIFS(Delivery!$A:$A,Support!$C10,Delivery!$BV:$BV,"Yes")</f>
        <v>0</v>
      </c>
      <c r="J10" s="15">
        <f t="shared" si="7"/>
        <v>0</v>
      </c>
      <c r="K10" s="12">
        <f>COUNTIFS(Delivery!$A:$A,Support!$C10,Delivery!BZ:BZ,"Yes")</f>
        <v>0</v>
      </c>
      <c r="L10" s="15">
        <f t="shared" si="8"/>
        <v>0</v>
      </c>
      <c r="M10" s="12">
        <f>COUNTIFS(Delivery!$A:$A,Support!$C10,Delivery!$BL:$BL,"Replacement Buyer")</f>
        <v>0</v>
      </c>
      <c r="N10" s="15">
        <f t="shared" si="9"/>
        <v>0</v>
      </c>
      <c r="Q10" s="6"/>
      <c r="R10" s="44" t="s">
        <v>288</v>
      </c>
      <c r="S10" s="48">
        <f>SUMIFS(Delivery!BC:BC,Delivery!A:A,Support!R10)</f>
        <v>0</v>
      </c>
      <c r="T10" s="48">
        <f>SUMIFS(Delivery!BB:BB,Delivery!A:A,Support!R10)</f>
        <v>0</v>
      </c>
      <c r="U10" s="48">
        <f t="shared" si="4"/>
        <v>0</v>
      </c>
    </row>
    <row r="11" spans="1:22" x14ac:dyDescent="0.35">
      <c r="B11" s="74"/>
      <c r="C11" s="11" t="s">
        <v>295</v>
      </c>
      <c r="D11" s="12">
        <f>COUNTIFS(Delivery!$A:$A,Support!$C11)</f>
        <v>0</v>
      </c>
      <c r="E11" s="13">
        <f>SUMIFS(Delivery!$CF:$CF,Delivery!$A:$A,Support!$C11)</f>
        <v>0</v>
      </c>
      <c r="F11" s="14">
        <f t="shared" si="5"/>
        <v>0</v>
      </c>
      <c r="G11" s="12">
        <f>COUNTIFS(Delivery!$A:$A,Support!$C11,Delivery!$CH:$CH,"Inhouse")</f>
        <v>0</v>
      </c>
      <c r="H11" s="15">
        <f t="shared" si="6"/>
        <v>0</v>
      </c>
      <c r="I11" s="12">
        <f>COUNTIFS(Delivery!$A:$A,Support!$C11,Delivery!$BV:$BV,"Yes")</f>
        <v>0</v>
      </c>
      <c r="J11" s="15">
        <f t="shared" si="7"/>
        <v>0</v>
      </c>
      <c r="K11" s="12">
        <f>COUNTIFS(Delivery!$A:$A,Support!$C11,Delivery!BZ:BZ,"Yes")</f>
        <v>0</v>
      </c>
      <c r="L11" s="15">
        <f t="shared" si="8"/>
        <v>0</v>
      </c>
      <c r="M11" s="12">
        <f>COUNTIFS(Delivery!$A:$A,Support!$C11,Delivery!$BL:$BL,"Replacement Buyer")</f>
        <v>0</v>
      </c>
      <c r="N11" s="15">
        <f t="shared" si="9"/>
        <v>0</v>
      </c>
      <c r="Q11" s="6"/>
      <c r="R11" s="44" t="s">
        <v>289</v>
      </c>
      <c r="S11" s="48">
        <f>SUMIFS(Delivery!BC:BC,Delivery!A:A,Support!R11)</f>
        <v>0</v>
      </c>
      <c r="T11" s="48">
        <f>SUMIFS(Delivery!BB:BB,Delivery!A:A,Support!R11)</f>
        <v>0</v>
      </c>
      <c r="U11" s="48">
        <f t="shared" si="4"/>
        <v>0</v>
      </c>
    </row>
    <row r="12" spans="1:22" x14ac:dyDescent="0.35">
      <c r="B12" s="74"/>
      <c r="C12" s="11" t="s">
        <v>124</v>
      </c>
      <c r="D12" s="12">
        <f>COUNTIFS(Delivery!$A:$A,Support!$C12)</f>
        <v>0</v>
      </c>
      <c r="E12" s="13">
        <f>SUMIFS(Delivery!$CF:$CF,Delivery!$A:$A,Support!$C12)</f>
        <v>0</v>
      </c>
      <c r="F12" s="14">
        <f t="shared" si="5"/>
        <v>0</v>
      </c>
      <c r="G12" s="12">
        <f>COUNTIFS(Delivery!$A:$A,Support!$C12,Delivery!$CH:$CH,"Inhouse")</f>
        <v>0</v>
      </c>
      <c r="H12" s="15">
        <f t="shared" si="6"/>
        <v>0</v>
      </c>
      <c r="I12" s="12">
        <f>COUNTIFS(Delivery!$A:$A,Support!$C12,Delivery!$BV:$BV,"Yes")</f>
        <v>0</v>
      </c>
      <c r="J12" s="15">
        <f t="shared" si="7"/>
        <v>0</v>
      </c>
      <c r="K12" s="12">
        <f>COUNTIFS(Delivery!$A:$A,Support!$C12,Delivery!BZ:BZ,"Yes")</f>
        <v>0</v>
      </c>
      <c r="L12" s="15">
        <f t="shared" si="8"/>
        <v>0</v>
      </c>
      <c r="M12" s="12">
        <f>COUNTIFS(Delivery!$A:$A,Support!$C12,Delivery!$BL:$BL,"Replacement Buyer")</f>
        <v>0</v>
      </c>
      <c r="N12" s="15">
        <f t="shared" si="9"/>
        <v>0</v>
      </c>
      <c r="Q12" s="6"/>
      <c r="R12" s="44" t="s">
        <v>291</v>
      </c>
      <c r="S12" s="48">
        <f>SUMIFS(Delivery!BC:BC,Delivery!A:A,Support!R12)</f>
        <v>0</v>
      </c>
      <c r="T12" s="48">
        <f>SUMIFS(Delivery!BB:BB,Delivery!A:A,Support!R12)</f>
        <v>0</v>
      </c>
      <c r="U12" s="48">
        <f t="shared" si="4"/>
        <v>0</v>
      </c>
    </row>
    <row r="13" spans="1:22" x14ac:dyDescent="0.35">
      <c r="B13" s="74"/>
      <c r="C13" s="11" t="s">
        <v>293</v>
      </c>
      <c r="D13" s="12">
        <f>COUNTIFS(Delivery!$A:$A,Support!$C13)</f>
        <v>0</v>
      </c>
      <c r="E13" s="13">
        <f>SUMIFS(Delivery!$CF:$CF,Delivery!$A:$A,Support!$C13)</f>
        <v>0</v>
      </c>
      <c r="F13" s="14">
        <f t="shared" si="5"/>
        <v>0</v>
      </c>
      <c r="G13" s="12">
        <f>COUNTIFS(Delivery!$A:$A,Support!$C13,Delivery!$CH:$CH,"Inhouse")</f>
        <v>0</v>
      </c>
      <c r="H13" s="15">
        <f t="shared" si="6"/>
        <v>0</v>
      </c>
      <c r="I13" s="12">
        <f>COUNTIFS(Delivery!$A:$A,Support!$C13,Delivery!$BV:$BV,"Yes")</f>
        <v>0</v>
      </c>
      <c r="J13" s="15">
        <f t="shared" si="7"/>
        <v>0</v>
      </c>
      <c r="K13" s="12">
        <f>COUNTIFS(Delivery!$A:$A,Support!$C13,Delivery!BZ:BZ,"Yes")</f>
        <v>0</v>
      </c>
      <c r="L13" s="15">
        <f t="shared" si="8"/>
        <v>0</v>
      </c>
      <c r="M13" s="12">
        <f>COUNTIFS(Delivery!$A:$A,Support!$C13,Delivery!$BL:$BL,"Replacement Buyer")</f>
        <v>0</v>
      </c>
      <c r="N13" s="15">
        <f t="shared" si="9"/>
        <v>0</v>
      </c>
      <c r="Q13" s="6"/>
      <c r="R13" s="44" t="s">
        <v>292</v>
      </c>
      <c r="S13" s="48">
        <f>SUMIFS(Delivery!BC:BC,Delivery!A:A,Support!R13)</f>
        <v>0</v>
      </c>
      <c r="T13" s="48">
        <f>SUMIFS(Delivery!BB:BB,Delivery!A:A,Support!R13)</f>
        <v>0</v>
      </c>
      <c r="U13" s="48">
        <f t="shared" si="4"/>
        <v>0</v>
      </c>
    </row>
    <row r="14" spans="1:22" x14ac:dyDescent="0.35">
      <c r="B14" s="74"/>
      <c r="C14" s="17" t="s">
        <v>311</v>
      </c>
      <c r="D14" s="18">
        <f>SUM(D5:D13)</f>
        <v>0</v>
      </c>
      <c r="E14" s="19">
        <f>SUM(E5:E13)</f>
        <v>0</v>
      </c>
      <c r="F14" s="20">
        <f>IFERROR(E14/D14,0)</f>
        <v>0</v>
      </c>
      <c r="G14" s="18">
        <f>SUM(G5:G13)</f>
        <v>0</v>
      </c>
      <c r="H14" s="21">
        <f t="shared" si="0"/>
        <v>0</v>
      </c>
      <c r="I14" s="18">
        <f>SUM(I5:I13)</f>
        <v>0</v>
      </c>
      <c r="J14" s="21">
        <f t="shared" si="1"/>
        <v>0</v>
      </c>
      <c r="K14" s="18">
        <f>SUM(K5:K13)</f>
        <v>0</v>
      </c>
      <c r="L14" s="21">
        <f t="shared" si="2"/>
        <v>0</v>
      </c>
      <c r="M14" s="18">
        <f>SUM(M5:M13)</f>
        <v>0</v>
      </c>
      <c r="N14" s="21">
        <f t="shared" si="3"/>
        <v>0</v>
      </c>
      <c r="Q14" s="6"/>
      <c r="R14" s="44" t="s">
        <v>294</v>
      </c>
      <c r="S14" s="48">
        <f>SUMIFS(Delivery!BC:BC,Delivery!A:A,Support!R14)</f>
        <v>0</v>
      </c>
      <c r="T14" s="48">
        <f>SUMIFS(Delivery!BB:BB,Delivery!A:A,Support!R14)</f>
        <v>0</v>
      </c>
      <c r="U14" s="48">
        <f t="shared" si="4"/>
        <v>0</v>
      </c>
    </row>
    <row r="15" spans="1:22" x14ac:dyDescent="0.35">
      <c r="Q15" s="6"/>
      <c r="R15" s="44" t="s">
        <v>290</v>
      </c>
      <c r="S15" s="48">
        <f>SUMIFS(Delivery!BC:BC,Delivery!A:A,Support!R15)</f>
        <v>0</v>
      </c>
      <c r="T15" s="48">
        <f>SUMIFS(Delivery!BB:BB,Delivery!A:A,Support!R15)</f>
        <v>0</v>
      </c>
      <c r="U15" s="48">
        <f t="shared" si="4"/>
        <v>0</v>
      </c>
    </row>
    <row r="16" spans="1:22" x14ac:dyDescent="0.35">
      <c r="Q16" s="6"/>
      <c r="R16" s="44" t="s">
        <v>295</v>
      </c>
      <c r="S16" s="48">
        <f>SUMIFS(Delivery!BC:BC,Delivery!A:A,Support!R16)</f>
        <v>0</v>
      </c>
      <c r="T16" s="48">
        <f>SUMIFS(Delivery!BB:BB,Delivery!A:A,Support!R16)</f>
        <v>0</v>
      </c>
      <c r="U16" s="48">
        <f t="shared" si="4"/>
        <v>0</v>
      </c>
    </row>
    <row r="17" spans="2:21" x14ac:dyDescent="0.35">
      <c r="R17" s="44" t="s">
        <v>124</v>
      </c>
      <c r="S17" s="48">
        <f>SUMIFS(Delivery!BC:BC,Delivery!A:A,Support!R17)</f>
        <v>0</v>
      </c>
      <c r="T17" s="48">
        <f>SUMIFS(Delivery!BB:BB,Delivery!A:A,Support!R17)</f>
        <v>0</v>
      </c>
      <c r="U17" s="48">
        <f t="shared" si="4"/>
        <v>0</v>
      </c>
    </row>
    <row r="18" spans="2:21" x14ac:dyDescent="0.35">
      <c r="R18" s="44" t="s">
        <v>293</v>
      </c>
      <c r="S18" s="48">
        <f>SUMIFS(Delivery!BC:BC,Delivery!A:A,Support!R18)</f>
        <v>0</v>
      </c>
      <c r="T18" s="48">
        <f>SUMIFS(Delivery!BB:BB,Delivery!A:A,Support!R18)</f>
        <v>0</v>
      </c>
      <c r="U18" s="48">
        <f t="shared" si="4"/>
        <v>0</v>
      </c>
    </row>
    <row r="19" spans="2:21" ht="21" customHeight="1" x14ac:dyDescent="0.35">
      <c r="B19" s="77" t="str">
        <f>"Allied Business Performance As on : "&amp;" "&amp;(TEXT(TODAY()-1,"d-mmm-yyyy"))</f>
        <v>Allied Business Performance As on :  27-Apr-2022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9"/>
      <c r="Q19" s="6"/>
      <c r="R19" s="41" t="s">
        <v>371</v>
      </c>
      <c r="S19" s="43">
        <f t="shared" ref="S19:U19" si="10">SUM(S5:S18)</f>
        <v>0</v>
      </c>
      <c r="T19" s="43">
        <f t="shared" si="10"/>
        <v>0</v>
      </c>
      <c r="U19" s="43">
        <f t="shared" si="10"/>
        <v>0</v>
      </c>
    </row>
    <row r="20" spans="2:21" ht="17.25" customHeight="1" x14ac:dyDescent="0.35">
      <c r="B20" s="74" t="s">
        <v>364</v>
      </c>
      <c r="C20" s="66" t="s">
        <v>244</v>
      </c>
      <c r="D20" s="75" t="s">
        <v>284</v>
      </c>
      <c r="E20" s="76" t="s">
        <v>299</v>
      </c>
      <c r="F20" s="76"/>
      <c r="G20" s="76" t="s">
        <v>283</v>
      </c>
      <c r="H20" s="76"/>
      <c r="I20" s="76" t="s">
        <v>278</v>
      </c>
      <c r="J20" s="76"/>
      <c r="K20" s="76" t="s">
        <v>279</v>
      </c>
      <c r="L20" s="76"/>
      <c r="M20" s="76" t="s">
        <v>280</v>
      </c>
      <c r="N20" s="76"/>
      <c r="Q20" s="6"/>
    </row>
    <row r="21" spans="2:21" ht="16.5" customHeight="1" x14ac:dyDescent="0.35">
      <c r="B21" s="74"/>
      <c r="C21" s="66"/>
      <c r="D21" s="75"/>
      <c r="E21" s="16" t="s">
        <v>299</v>
      </c>
      <c r="F21" s="16" t="s">
        <v>281</v>
      </c>
      <c r="G21" s="16" t="s">
        <v>298</v>
      </c>
      <c r="H21" s="16" t="s">
        <v>282</v>
      </c>
      <c r="I21" s="16" t="s">
        <v>278</v>
      </c>
      <c r="J21" s="16" t="s">
        <v>282</v>
      </c>
      <c r="K21" s="16" t="s">
        <v>279</v>
      </c>
      <c r="L21" s="16" t="s">
        <v>282</v>
      </c>
      <c r="M21" s="16" t="s">
        <v>280</v>
      </c>
      <c r="N21" s="16" t="s">
        <v>282</v>
      </c>
      <c r="Q21" s="6"/>
    </row>
    <row r="22" spans="2:21" x14ac:dyDescent="0.35">
      <c r="B22" s="74"/>
      <c r="C22" s="9" t="s">
        <v>25</v>
      </c>
      <c r="D22" s="12">
        <f>COUNTIFS(Delivery!$A:$A,Support!$C22)</f>
        <v>0</v>
      </c>
      <c r="E22" s="13">
        <f>SUMIFS(Delivery!$CF:$CF,Delivery!$A:$A,Support!$C22)</f>
        <v>0</v>
      </c>
      <c r="F22" s="14">
        <f>IFERROR(E22/D22,0)</f>
        <v>0</v>
      </c>
      <c r="G22" s="12">
        <f>COUNTIFS(Delivery!$A:$A,Support!$C22,Delivery!$CH:$CH,"Inhouse")</f>
        <v>0</v>
      </c>
      <c r="H22" s="15">
        <f t="shared" ref="H22:H27" si="11">IFERROR(G22/D22,0%)</f>
        <v>0</v>
      </c>
      <c r="I22" s="12">
        <f>COUNTIFS(Delivery!$A:$A,Support!$C22,Delivery!$BV:$BV,"Yes")</f>
        <v>0</v>
      </c>
      <c r="J22" s="15">
        <f t="shared" ref="J22:J27" si="12">IFERROR(I22/D22,0%)</f>
        <v>0</v>
      </c>
      <c r="K22" s="12">
        <f>COUNTIFS(Delivery!$A:$A,Support!$C22,Delivery!BZ:BZ,"Yes")</f>
        <v>0</v>
      </c>
      <c r="L22" s="15">
        <f t="shared" ref="L22:L27" si="13">IFERROR(K22/D22,0%)</f>
        <v>0</v>
      </c>
      <c r="M22" s="12">
        <f>COUNTIFS(Delivery!$A:$A,Support!$C22,Delivery!$BL:$BL,"Replacement Buyer")</f>
        <v>0</v>
      </c>
      <c r="N22" s="15">
        <f t="shared" ref="N22:N27" si="14">IFERROR(M22/D22,0%)</f>
        <v>0</v>
      </c>
      <c r="Q22" s="6"/>
    </row>
    <row r="23" spans="2:21" x14ac:dyDescent="0.35">
      <c r="B23" s="74"/>
      <c r="C23" s="9" t="s">
        <v>233</v>
      </c>
      <c r="D23" s="12">
        <f>COUNTIFS(Delivery!$A:$A,Support!$C23)</f>
        <v>0</v>
      </c>
      <c r="E23" s="13">
        <f>SUMIFS(Delivery!$CF:$CF,Delivery!$A:$A,Support!$C23)</f>
        <v>0</v>
      </c>
      <c r="F23" s="14">
        <f t="shared" ref="F23:F26" si="15">IFERROR(E23/D23,0)</f>
        <v>0</v>
      </c>
      <c r="G23" s="12">
        <f>COUNTIFS(Delivery!$A:$A,Support!$C23,Delivery!$CH:$CH,"Inhouse")</f>
        <v>0</v>
      </c>
      <c r="H23" s="15">
        <f t="shared" si="11"/>
        <v>0</v>
      </c>
      <c r="I23" s="12">
        <f>COUNTIFS(Delivery!$A:$A,Support!$C23,Delivery!$BV:$BV,"Yes")</f>
        <v>0</v>
      </c>
      <c r="J23" s="15">
        <f t="shared" si="12"/>
        <v>0</v>
      </c>
      <c r="K23" s="12">
        <f>COUNTIFS(Delivery!$A:$A,Support!$C23,Delivery!BZ:BZ,"Yes")</f>
        <v>0</v>
      </c>
      <c r="L23" s="15">
        <f t="shared" si="13"/>
        <v>0</v>
      </c>
      <c r="M23" s="12">
        <f>COUNTIFS(Delivery!$A:$A,Support!$C23,Delivery!$BL:$BL,"Replacement Buyer")</f>
        <v>0</v>
      </c>
      <c r="N23" s="15">
        <f t="shared" si="14"/>
        <v>0</v>
      </c>
      <c r="Q23" s="6"/>
    </row>
    <row r="24" spans="2:21" x14ac:dyDescent="0.35">
      <c r="B24" s="74"/>
      <c r="C24" s="9" t="s">
        <v>285</v>
      </c>
      <c r="D24" s="12">
        <f>COUNTIFS(Delivery!$A:$A,Support!$C24)</f>
        <v>0</v>
      </c>
      <c r="E24" s="13">
        <f>SUMIFS(Delivery!$CF:$CF,Delivery!$A:$A,Support!$C24)</f>
        <v>0</v>
      </c>
      <c r="F24" s="14">
        <f t="shared" si="15"/>
        <v>0</v>
      </c>
      <c r="G24" s="12">
        <f>COUNTIFS(Delivery!$A:$A,Support!$C24,Delivery!$CH:$CH,"Inhouse")</f>
        <v>0</v>
      </c>
      <c r="H24" s="15">
        <f t="shared" si="11"/>
        <v>0</v>
      </c>
      <c r="I24" s="12">
        <f>COUNTIFS(Delivery!$A:$A,Support!$C24,Delivery!$BV:$BV,"Yes")</f>
        <v>0</v>
      </c>
      <c r="J24" s="15">
        <f t="shared" si="12"/>
        <v>0</v>
      </c>
      <c r="K24" s="12">
        <f>COUNTIFS(Delivery!$A:$A,Support!$C24,Delivery!BZ:BZ,"Yes")</f>
        <v>0</v>
      </c>
      <c r="L24" s="15">
        <f t="shared" si="13"/>
        <v>0</v>
      </c>
      <c r="M24" s="12">
        <f>COUNTIFS(Delivery!$A:$A,Support!$C24,Delivery!$BL:$BL,"Replacement Buyer")</f>
        <v>0</v>
      </c>
      <c r="N24" s="15">
        <f t="shared" si="14"/>
        <v>0</v>
      </c>
      <c r="Q24" s="6"/>
    </row>
    <row r="25" spans="2:21" x14ac:dyDescent="0.35">
      <c r="B25" s="74"/>
      <c r="C25" s="9" t="s">
        <v>286</v>
      </c>
      <c r="D25" s="12">
        <f>COUNTIFS(Delivery!$A:$A,Support!$C25)</f>
        <v>0</v>
      </c>
      <c r="E25" s="13">
        <f>SUMIFS(Delivery!$CF:$CF,Delivery!$A:$A,Support!$C25)</f>
        <v>0</v>
      </c>
      <c r="F25" s="14">
        <f t="shared" si="15"/>
        <v>0</v>
      </c>
      <c r="G25" s="12">
        <f>COUNTIFS(Delivery!$A:$A,Support!$C25,Delivery!$CH:$CH,"Inhouse")</f>
        <v>0</v>
      </c>
      <c r="H25" s="15">
        <f t="shared" si="11"/>
        <v>0</v>
      </c>
      <c r="I25" s="12">
        <f>COUNTIFS(Delivery!$A:$A,Support!$C25,Delivery!$BV:$BV,"Yes")</f>
        <v>0</v>
      </c>
      <c r="J25" s="15">
        <f t="shared" si="12"/>
        <v>0</v>
      </c>
      <c r="K25" s="12">
        <f>COUNTIFS(Delivery!$A:$A,Support!$C25,Delivery!BZ:BZ,"Yes")</f>
        <v>0</v>
      </c>
      <c r="L25" s="15">
        <f t="shared" si="13"/>
        <v>0</v>
      </c>
      <c r="M25" s="12">
        <f>COUNTIFS(Delivery!$A:$A,Support!$C25,Delivery!$BL:$BL,"Replacement Buyer")</f>
        <v>0</v>
      </c>
      <c r="N25" s="15">
        <f t="shared" si="14"/>
        <v>0</v>
      </c>
      <c r="Q25" s="6"/>
    </row>
    <row r="26" spans="2:21" x14ac:dyDescent="0.35">
      <c r="B26" s="74"/>
      <c r="C26" s="9" t="s">
        <v>287</v>
      </c>
      <c r="D26" s="12">
        <f>COUNTIFS(Delivery!$A:$A,Support!$C26)</f>
        <v>0</v>
      </c>
      <c r="E26" s="13">
        <f>SUMIFS(Delivery!$CF:$CF,Delivery!$A:$A,Support!$C26)</f>
        <v>0</v>
      </c>
      <c r="F26" s="14">
        <f t="shared" si="15"/>
        <v>0</v>
      </c>
      <c r="G26" s="12">
        <f>COUNTIFS(Delivery!$A:$A,Support!$C26,Delivery!$CH:$CH,"Inhouse")</f>
        <v>0</v>
      </c>
      <c r="H26" s="15">
        <f t="shared" si="11"/>
        <v>0</v>
      </c>
      <c r="I26" s="12">
        <f>COUNTIFS(Delivery!$A:$A,Support!$C26,Delivery!$BV:$BV,"Yes")</f>
        <v>0</v>
      </c>
      <c r="J26" s="15">
        <f t="shared" si="12"/>
        <v>0</v>
      </c>
      <c r="K26" s="12">
        <f>COUNTIFS(Delivery!$A:$A,Support!$C26,Delivery!BZ:BZ,"Yes")</f>
        <v>0</v>
      </c>
      <c r="L26" s="15">
        <f t="shared" si="13"/>
        <v>0</v>
      </c>
      <c r="M26" s="12">
        <f>COUNTIFS(Delivery!$A:$A,Support!$C26,Delivery!$BL:$BL,"Replacement Buyer")</f>
        <v>0</v>
      </c>
      <c r="N26" s="15">
        <f t="shared" si="14"/>
        <v>0</v>
      </c>
      <c r="Q26" s="6"/>
    </row>
    <row r="27" spans="2:21" x14ac:dyDescent="0.35">
      <c r="B27" s="74"/>
      <c r="C27" s="17" t="s">
        <v>311</v>
      </c>
      <c r="D27" s="18">
        <f>SUM(D22:D26)</f>
        <v>0</v>
      </c>
      <c r="E27" s="19">
        <f>SUM(E22:E26)</f>
        <v>0</v>
      </c>
      <c r="F27" s="20">
        <f>IFERROR(E27/D27,0)</f>
        <v>0</v>
      </c>
      <c r="G27" s="18">
        <f>SUM(G22:G26)</f>
        <v>0</v>
      </c>
      <c r="H27" s="21">
        <f t="shared" si="11"/>
        <v>0</v>
      </c>
      <c r="I27" s="18">
        <f>SUM(I22:I26)</f>
        <v>0</v>
      </c>
      <c r="J27" s="21">
        <f t="shared" si="12"/>
        <v>0</v>
      </c>
      <c r="K27" s="18">
        <f>SUM(K22:K26)</f>
        <v>0</v>
      </c>
      <c r="L27" s="21">
        <f t="shared" si="13"/>
        <v>0</v>
      </c>
      <c r="M27" s="18">
        <f>SUM(M22:M26)</f>
        <v>0</v>
      </c>
      <c r="N27" s="21">
        <f t="shared" si="14"/>
        <v>0</v>
      </c>
      <c r="Q27" s="6"/>
    </row>
    <row r="28" spans="2:21" x14ac:dyDescent="0.35">
      <c r="Q28" s="6"/>
    </row>
    <row r="29" spans="2:21" x14ac:dyDescent="0.35">
      <c r="Q29" s="6"/>
    </row>
    <row r="30" spans="2:21" ht="21" customHeight="1" x14ac:dyDescent="0.35">
      <c r="B30" s="77" t="str">
        <f>"Allied Business Performance - Model wise As on: "&amp;" "&amp;(TEXT(TODAY()-1,"d-mmm-yyyy"))</f>
        <v>Allied Business Performance - Model wise As on:  27-Apr-2022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9"/>
      <c r="Q30" s="6"/>
    </row>
    <row r="31" spans="2:21" x14ac:dyDescent="0.35">
      <c r="B31" s="74" t="s">
        <v>255</v>
      </c>
      <c r="C31" s="66" t="s">
        <v>10</v>
      </c>
      <c r="D31" s="75" t="s">
        <v>284</v>
      </c>
      <c r="E31" s="80" t="s">
        <v>299</v>
      </c>
      <c r="F31" s="80"/>
      <c r="G31" s="80" t="s">
        <v>283</v>
      </c>
      <c r="H31" s="80"/>
      <c r="I31" s="80" t="s">
        <v>278</v>
      </c>
      <c r="J31" s="80"/>
      <c r="K31" s="80" t="s">
        <v>279</v>
      </c>
      <c r="L31" s="80"/>
      <c r="M31" s="80" t="s">
        <v>280</v>
      </c>
      <c r="N31" s="80"/>
      <c r="Q31" s="6"/>
    </row>
    <row r="32" spans="2:21" x14ac:dyDescent="0.35">
      <c r="B32" s="74"/>
      <c r="C32" s="66"/>
      <c r="D32" s="75"/>
      <c r="E32" s="16" t="s">
        <v>299</v>
      </c>
      <c r="F32" s="16" t="s">
        <v>281</v>
      </c>
      <c r="G32" s="16" t="s">
        <v>298</v>
      </c>
      <c r="H32" s="16" t="s">
        <v>282</v>
      </c>
      <c r="I32" s="16" t="s">
        <v>278</v>
      </c>
      <c r="J32" s="16" t="s">
        <v>282</v>
      </c>
      <c r="K32" s="16" t="s">
        <v>279</v>
      </c>
      <c r="L32" s="16" t="s">
        <v>282</v>
      </c>
      <c r="M32" s="16" t="s">
        <v>280</v>
      </c>
      <c r="N32" s="16" t="s">
        <v>282</v>
      </c>
      <c r="Q32" s="6"/>
    </row>
    <row r="33" spans="2:14" x14ac:dyDescent="0.35">
      <c r="B33" s="74"/>
      <c r="C33" s="11" t="s">
        <v>37</v>
      </c>
      <c r="D33" s="12">
        <f>COUNTIFS(Delivery!$Q:$Q,Support!$C33)</f>
        <v>0</v>
      </c>
      <c r="E33" s="13">
        <f>SUMIFS(Delivery!$CF:$CF,Delivery!$Q:$Q,Support!$C33)</f>
        <v>0</v>
      </c>
      <c r="F33" s="14">
        <f>IFERROR(E33/D33,0)</f>
        <v>0</v>
      </c>
      <c r="G33" s="12">
        <f>COUNTIFS(Delivery!$Q:$Q,Support!$C33,Delivery!$CH:$CH,"Inhouse")</f>
        <v>0</v>
      </c>
      <c r="H33" s="15">
        <f t="shared" ref="H33:H37" si="16">IFERROR(G33/D33,0%)</f>
        <v>0</v>
      </c>
      <c r="I33" s="12">
        <f>COUNTIFS(Delivery!$Q:$Q,Support!$C33,Delivery!$BV:$BV,"Yes")</f>
        <v>0</v>
      </c>
      <c r="J33" s="15">
        <f t="shared" ref="J33:J37" si="17">IFERROR(I33/D33,0%)</f>
        <v>0</v>
      </c>
      <c r="K33" s="12">
        <f>COUNTIFS(Delivery!$Q:$Q,Support!$C33,Delivery!BZ:BZ,"Yes")</f>
        <v>0</v>
      </c>
      <c r="L33" s="15">
        <f t="shared" ref="L33:L37" si="18">IFERROR(K33/D33,0%)</f>
        <v>0</v>
      </c>
      <c r="M33" s="12">
        <f>COUNTIFS(Delivery!$Q:$Q,Support!$C33,Delivery!$BL:$BL,"Replacement Buyer")</f>
        <v>0</v>
      </c>
      <c r="N33" s="15">
        <f t="shared" ref="N33:N37" si="19">IFERROR(M33/D33,0%)</f>
        <v>0</v>
      </c>
    </row>
    <row r="34" spans="2:14" x14ac:dyDescent="0.35">
      <c r="B34" s="74"/>
      <c r="C34" s="11" t="s">
        <v>34</v>
      </c>
      <c r="D34" s="12">
        <f>COUNTIFS(Delivery!$Q:$Q,Support!$C34)</f>
        <v>0</v>
      </c>
      <c r="E34" s="13">
        <f>SUMIFS(Delivery!$CF:$CF,Delivery!$Q:$Q,Support!$C34)</f>
        <v>0</v>
      </c>
      <c r="F34" s="14">
        <f t="shared" ref="F34:F36" si="20">IFERROR(E34/D34,0)</f>
        <v>0</v>
      </c>
      <c r="G34" s="12">
        <f>COUNTIFS(Delivery!$Q:$Q,Support!$C34,Delivery!$CH:$CH,"Inhouse")</f>
        <v>0</v>
      </c>
      <c r="H34" s="15">
        <f t="shared" si="16"/>
        <v>0</v>
      </c>
      <c r="I34" s="12">
        <f>COUNTIFS(Delivery!$Q:$Q,Support!$C34,Delivery!$BV:$BV,"Yes")</f>
        <v>0</v>
      </c>
      <c r="J34" s="15">
        <f t="shared" si="17"/>
        <v>0</v>
      </c>
      <c r="K34" s="12">
        <f>COUNTIFS(Delivery!$Q:$Q,Support!$C34,Delivery!BZ:BZ,"Yes")</f>
        <v>0</v>
      </c>
      <c r="L34" s="15">
        <f t="shared" si="18"/>
        <v>0</v>
      </c>
      <c r="M34" s="12">
        <f>COUNTIFS(Delivery!$Q:$Q,Support!$C34,Delivery!$BL:$BL,"Replacement Buyer")</f>
        <v>0</v>
      </c>
      <c r="N34" s="15">
        <f t="shared" si="19"/>
        <v>0</v>
      </c>
    </row>
    <row r="35" spans="2:14" x14ac:dyDescent="0.35">
      <c r="B35" s="74"/>
      <c r="C35" s="11" t="s">
        <v>32</v>
      </c>
      <c r="D35" s="12">
        <f>COUNTIFS(Delivery!$Q:$Q,Support!$C35)</f>
        <v>0</v>
      </c>
      <c r="E35" s="13">
        <f>SUMIFS(Delivery!$CF:$CF,Delivery!$Q:$Q,Support!$C35)</f>
        <v>0</v>
      </c>
      <c r="F35" s="14">
        <f t="shared" si="20"/>
        <v>0</v>
      </c>
      <c r="G35" s="12">
        <f>COUNTIFS(Delivery!$Q:$Q,Support!$C35,Delivery!$CH:$CH,"Inhouse")</f>
        <v>0</v>
      </c>
      <c r="H35" s="15">
        <f t="shared" si="16"/>
        <v>0</v>
      </c>
      <c r="I35" s="12">
        <f>COUNTIFS(Delivery!$Q:$Q,Support!$C35,Delivery!$BV:$BV,"Yes")</f>
        <v>0</v>
      </c>
      <c r="J35" s="15">
        <f t="shared" si="17"/>
        <v>0</v>
      </c>
      <c r="K35" s="12">
        <f>COUNTIFS(Delivery!$Q:$Q,Support!$C35,Delivery!BZ:BZ,"Yes")</f>
        <v>0</v>
      </c>
      <c r="L35" s="15">
        <f t="shared" si="18"/>
        <v>0</v>
      </c>
      <c r="M35" s="12">
        <f>COUNTIFS(Delivery!$Q:$Q,Support!$C35,Delivery!$BL:$BL,"Replacement Buyer")</f>
        <v>0</v>
      </c>
      <c r="N35" s="15">
        <f t="shared" si="19"/>
        <v>0</v>
      </c>
    </row>
    <row r="36" spans="2:14" x14ac:dyDescent="0.35">
      <c r="B36" s="74"/>
      <c r="C36" s="11" t="s">
        <v>39</v>
      </c>
      <c r="D36" s="12">
        <f>COUNTIFS(Delivery!$Q:$Q,Support!$C36)</f>
        <v>0</v>
      </c>
      <c r="E36" s="13">
        <f>SUMIFS(Delivery!$CF:$CF,Delivery!$Q:$Q,Support!$C36)</f>
        <v>0</v>
      </c>
      <c r="F36" s="14">
        <f t="shared" si="20"/>
        <v>0</v>
      </c>
      <c r="G36" s="12">
        <f>COUNTIFS(Delivery!$Q:$Q,Support!$C36,Delivery!$CH:$CH,"Inhouse")</f>
        <v>0</v>
      </c>
      <c r="H36" s="15">
        <f t="shared" si="16"/>
        <v>0</v>
      </c>
      <c r="I36" s="12">
        <f>COUNTIFS(Delivery!$Q:$Q,Support!$C36,Delivery!$BV:$BV,"Yes")</f>
        <v>0</v>
      </c>
      <c r="J36" s="15">
        <f t="shared" si="17"/>
        <v>0</v>
      </c>
      <c r="K36" s="12">
        <f>COUNTIFS(Delivery!$Q:$Q,Support!$C36,Delivery!BZ:BZ,"Yes")</f>
        <v>0</v>
      </c>
      <c r="L36" s="15">
        <f t="shared" si="18"/>
        <v>0</v>
      </c>
      <c r="M36" s="12">
        <f>COUNTIFS(Delivery!$Q:$Q,Support!$C36,Delivery!$BL:$BL,"Replacement Buyer")</f>
        <v>0</v>
      </c>
      <c r="N36" s="15">
        <f t="shared" si="19"/>
        <v>0</v>
      </c>
    </row>
    <row r="37" spans="2:14" x14ac:dyDescent="0.35">
      <c r="B37" s="74"/>
      <c r="C37" s="17" t="s">
        <v>311</v>
      </c>
      <c r="D37" s="18">
        <f>SUM(D33:D36)</f>
        <v>0</v>
      </c>
      <c r="E37" s="19">
        <f>SUM(E33:E36)</f>
        <v>0</v>
      </c>
      <c r="F37" s="20">
        <f>IFERROR(E37/D37,0)</f>
        <v>0</v>
      </c>
      <c r="G37" s="18">
        <f>SUM(G33:G36)</f>
        <v>0</v>
      </c>
      <c r="H37" s="21">
        <f t="shared" si="16"/>
        <v>0</v>
      </c>
      <c r="I37" s="18">
        <f>SUM(I33:I36)</f>
        <v>0</v>
      </c>
      <c r="J37" s="21">
        <f t="shared" si="17"/>
        <v>0</v>
      </c>
      <c r="K37" s="18">
        <f>SUM(K33:K36)</f>
        <v>0</v>
      </c>
      <c r="L37" s="21">
        <f t="shared" si="18"/>
        <v>0</v>
      </c>
      <c r="M37" s="18">
        <f>SUM(M33:M36)</f>
        <v>0</v>
      </c>
      <c r="N37" s="21">
        <f t="shared" si="19"/>
        <v>0</v>
      </c>
    </row>
  </sheetData>
  <mergeCells count="28">
    <mergeCell ref="B30:N30"/>
    <mergeCell ref="B31:B37"/>
    <mergeCell ref="C31:C32"/>
    <mergeCell ref="D31:D32"/>
    <mergeCell ref="E31:F31"/>
    <mergeCell ref="G31:H31"/>
    <mergeCell ref="I31:J31"/>
    <mergeCell ref="K31:L31"/>
    <mergeCell ref="M31:N31"/>
    <mergeCell ref="B2:N2"/>
    <mergeCell ref="B19:N19"/>
    <mergeCell ref="B20:B27"/>
    <mergeCell ref="C20:C21"/>
    <mergeCell ref="D20:D21"/>
    <mergeCell ref="E20:F20"/>
    <mergeCell ref="G20:H20"/>
    <mergeCell ref="I20:J20"/>
    <mergeCell ref="K20:L20"/>
    <mergeCell ref="M20:N20"/>
    <mergeCell ref="K3:L3"/>
    <mergeCell ref="M3:N3"/>
    <mergeCell ref="I3:J3"/>
    <mergeCell ref="R3:R4"/>
    <mergeCell ref="B3:B14"/>
    <mergeCell ref="C3:C4"/>
    <mergeCell ref="D3:D4"/>
    <mergeCell ref="E3:F3"/>
    <mergeCell ref="G3:H3"/>
  </mergeCells>
  <conditionalFormatting sqref="B3:C3 O1:Q4 C4:C13 C14:N14 O14:Q16 D5:Q13">
    <cfRule type="cellIs" dxfId="17" priority="23" operator="equal">
      <formula>0</formula>
    </cfRule>
  </conditionalFormatting>
  <conditionalFormatting sqref="O3">
    <cfRule type="cellIs" dxfId="16" priority="22" operator="equal">
      <formula>0</formula>
    </cfRule>
  </conditionalFormatting>
  <conditionalFormatting sqref="B2">
    <cfRule type="cellIs" dxfId="15" priority="21" operator="equal">
      <formula>0</formula>
    </cfRule>
  </conditionalFormatting>
  <conditionalFormatting sqref="E4:N4">
    <cfRule type="cellIs" dxfId="14" priority="20" operator="equal">
      <formula>0</formula>
    </cfRule>
  </conditionalFormatting>
  <conditionalFormatting sqref="D3:D4">
    <cfRule type="cellIs" dxfId="13" priority="19" operator="equal">
      <formula>0</formula>
    </cfRule>
  </conditionalFormatting>
  <conditionalFormatting sqref="B20:C20 O19:Q21 C21 C37:N37 C27:N27 O27:Q31 D22:Q26">
    <cfRule type="cellIs" dxfId="12" priority="13" operator="equal">
      <formula>0</formula>
    </cfRule>
  </conditionalFormatting>
  <conditionalFormatting sqref="O20">
    <cfRule type="cellIs" dxfId="11" priority="12" operator="equal">
      <formula>0</formula>
    </cfRule>
  </conditionalFormatting>
  <conditionalFormatting sqref="B19">
    <cfRule type="cellIs" dxfId="10" priority="11" operator="equal">
      <formula>0</formula>
    </cfRule>
  </conditionalFormatting>
  <conditionalFormatting sqref="E21:N21">
    <cfRule type="cellIs" dxfId="9" priority="10" operator="equal">
      <formula>0</formula>
    </cfRule>
  </conditionalFormatting>
  <conditionalFormatting sqref="D20:D21">
    <cfRule type="cellIs" dxfId="8" priority="9" operator="equal">
      <formula>0</formula>
    </cfRule>
  </conditionalFormatting>
  <conditionalFormatting sqref="B31:C31 C32:C36 D33:N36">
    <cfRule type="cellIs" dxfId="7" priority="8" operator="equal">
      <formula>0</formula>
    </cfRule>
  </conditionalFormatting>
  <conditionalFormatting sqref="E32:N32">
    <cfRule type="cellIs" dxfId="6" priority="7" operator="equal">
      <formula>0</formula>
    </cfRule>
  </conditionalFormatting>
  <conditionalFormatting sqref="D31:D32">
    <cfRule type="cellIs" dxfId="5" priority="6" operator="equal">
      <formula>0</formula>
    </cfRule>
  </conditionalFormatting>
  <conditionalFormatting sqref="B30">
    <cfRule type="cellIs" dxfId="4" priority="5" operator="equal">
      <formula>0</formula>
    </cfRule>
  </conditionalFormatting>
  <conditionalFormatting sqref="C22:C26">
    <cfRule type="cellIs" dxfId="3" priority="4" operator="equal">
      <formula>0</formula>
    </cfRule>
  </conditionalFormatting>
  <conditionalFormatting sqref="R5:R9">
    <cfRule type="cellIs" dxfId="2" priority="3" operator="equal">
      <formula>0</formula>
    </cfRule>
  </conditionalFormatting>
  <conditionalFormatting sqref="R10:R18">
    <cfRule type="cellIs" dxfId="1" priority="2" operator="equal">
      <formula>0</formula>
    </cfRule>
  </conditionalFormatting>
  <conditionalFormatting sqref="R3:R4">
    <cfRule type="cellIs" dxfId="0" priority="1" operator="equal">
      <formula>0</formula>
    </cfRule>
  </conditionalFormatting>
  <pageMargins left="0.7" right="0.7" top="0.75" bottom="0.75" header="0.3" footer="0.3"/>
  <pageSetup paperSize="9" scale="96" orientation="landscape" horizontalDpi="300" verticalDpi="300" r:id="rId1"/>
  <ignoredErrors>
    <ignoredError sqref="B4:N4 B14:N14 B5:C13 C3:N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"/>
  <sheetViews>
    <sheetView workbookViewId="0">
      <selection activeCell="D2" sqref="D2:E291"/>
    </sheetView>
  </sheetViews>
  <sheetFormatPr defaultColWidth="8.6328125" defaultRowHeight="12.5" x14ac:dyDescent="0.25"/>
  <sheetData>
    <row r="1" spans="1:25" ht="14.5" x14ac:dyDescent="0.3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  <c r="V1" s="51" t="s">
        <v>21</v>
      </c>
      <c r="W1" s="51" t="s">
        <v>22</v>
      </c>
      <c r="X1" s="51" t="s">
        <v>23</v>
      </c>
      <c r="Y1" s="51" t="s">
        <v>24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N1"/>
  <sheetViews>
    <sheetView topLeftCell="CH1" workbookViewId="0">
      <selection activeCell="CL1" sqref="CL1"/>
    </sheetView>
  </sheetViews>
  <sheetFormatPr defaultColWidth="8.81640625" defaultRowHeight="12.5" x14ac:dyDescent="0.25"/>
  <cols>
    <col min="1" max="1" width="10.7265625" bestFit="1" customWidth="1"/>
    <col min="2" max="2" width="16" bestFit="1" customWidth="1"/>
    <col min="3" max="3" width="16" customWidth="1"/>
    <col min="4" max="4" width="21.81640625" bestFit="1" customWidth="1"/>
    <col min="5" max="5" width="18.7265625" bestFit="1" customWidth="1"/>
    <col min="6" max="6" width="20.453125" bestFit="1" customWidth="1"/>
    <col min="7" max="7" width="10" bestFit="1" customWidth="1"/>
    <col min="8" max="9" width="23.1796875" bestFit="1" customWidth="1"/>
    <col min="10" max="10" width="12" bestFit="1" customWidth="1"/>
    <col min="11" max="11" width="37.1796875" bestFit="1" customWidth="1"/>
    <col min="12" max="12" width="12.1796875" bestFit="1" customWidth="1"/>
    <col min="13" max="13" width="17.26953125" bestFit="1" customWidth="1"/>
    <col min="14" max="14" width="23" bestFit="1" customWidth="1"/>
    <col min="15" max="15" width="15.54296875" bestFit="1" customWidth="1"/>
    <col min="16" max="17" width="15.1796875" bestFit="1" customWidth="1"/>
    <col min="18" max="18" width="8.1796875" bestFit="1" customWidth="1"/>
    <col min="19" max="19" width="18.81640625" bestFit="1" customWidth="1"/>
    <col min="20" max="20" width="15.54296875" bestFit="1" customWidth="1"/>
    <col min="21" max="22" width="15.1796875" bestFit="1" customWidth="1"/>
    <col min="23" max="23" width="8.1796875" bestFit="1" customWidth="1"/>
    <col min="24" max="24" width="6.81640625" bestFit="1" customWidth="1"/>
    <col min="25" max="25" width="35.81640625" bestFit="1" customWidth="1"/>
    <col min="26" max="26" width="26.1796875" bestFit="1" customWidth="1"/>
    <col min="27" max="27" width="6.453125" bestFit="1" customWidth="1"/>
    <col min="28" max="28" width="12.54296875" bestFit="1" customWidth="1"/>
    <col min="29" max="29" width="16" bestFit="1" customWidth="1"/>
    <col min="30" max="30" width="14.453125" bestFit="1" customWidth="1"/>
    <col min="31" max="31" width="16.7265625" bestFit="1" customWidth="1"/>
    <col min="32" max="32" width="10.54296875" bestFit="1" customWidth="1"/>
    <col min="33" max="33" width="19.7265625" bestFit="1" customWidth="1"/>
    <col min="34" max="34" width="16.1796875" bestFit="1" customWidth="1"/>
    <col min="35" max="35" width="23.7265625" bestFit="1" customWidth="1"/>
    <col min="36" max="36" width="11.7265625" bestFit="1" customWidth="1"/>
    <col min="37" max="37" width="8.26953125" bestFit="1" customWidth="1"/>
    <col min="38" max="38" width="15.1796875" bestFit="1" customWidth="1"/>
    <col min="39" max="39" width="14.26953125" bestFit="1" customWidth="1"/>
    <col min="40" max="40" width="14.453125" bestFit="1" customWidth="1"/>
    <col min="41" max="41" width="21.81640625" bestFit="1" customWidth="1"/>
    <col min="42" max="42" width="13.54296875" bestFit="1" customWidth="1"/>
    <col min="43" max="43" width="21.453125" bestFit="1" customWidth="1"/>
    <col min="44" max="44" width="14.54296875" bestFit="1" customWidth="1"/>
    <col min="45" max="45" width="12.7265625" bestFit="1" customWidth="1"/>
    <col min="46" max="46" width="20.26953125" bestFit="1" customWidth="1"/>
    <col min="47" max="47" width="13.7265625" bestFit="1" customWidth="1"/>
    <col min="48" max="48" width="11.54296875" bestFit="1" customWidth="1"/>
    <col min="49" max="49" width="21.1796875" bestFit="1" customWidth="1"/>
    <col min="50" max="50" width="13.453125" bestFit="1" customWidth="1"/>
    <col min="51" max="51" width="18.54296875" bestFit="1" customWidth="1"/>
    <col min="52" max="52" width="19" bestFit="1" customWidth="1"/>
    <col min="53" max="53" width="12.453125" bestFit="1" customWidth="1"/>
    <col min="54" max="54" width="13.453125" bestFit="1" customWidth="1"/>
    <col min="55" max="55" width="14.1796875" bestFit="1" customWidth="1"/>
    <col min="56" max="56" width="13.54296875" bestFit="1" customWidth="1"/>
    <col min="57" max="57" width="11.453125" bestFit="1" customWidth="1"/>
    <col min="58" max="58" width="19.453125" bestFit="1" customWidth="1"/>
    <col min="59" max="59" width="34.453125" bestFit="1" customWidth="1"/>
    <col min="60" max="60" width="10.453125" bestFit="1" customWidth="1"/>
    <col min="61" max="61" width="15.1796875" bestFit="1" customWidth="1"/>
    <col min="62" max="62" width="15" bestFit="1" customWidth="1"/>
    <col min="63" max="63" width="18" bestFit="1" customWidth="1"/>
    <col min="64" max="64" width="12.81640625" bestFit="1" customWidth="1"/>
    <col min="65" max="65" width="18.81640625" bestFit="1" customWidth="1"/>
    <col min="66" max="66" width="14.7265625" bestFit="1" customWidth="1"/>
    <col min="67" max="67" width="18.7265625" bestFit="1" customWidth="1"/>
    <col min="68" max="68" width="12" bestFit="1" customWidth="1"/>
    <col min="69" max="69" width="18.7265625" bestFit="1" customWidth="1"/>
    <col min="70" max="70" width="16.7265625" bestFit="1" customWidth="1"/>
    <col min="71" max="71" width="18.7265625" bestFit="1" customWidth="1"/>
    <col min="72" max="72" width="10.81640625" bestFit="1" customWidth="1"/>
    <col min="73" max="73" width="22.7265625" bestFit="1" customWidth="1"/>
    <col min="74" max="74" width="11" bestFit="1" customWidth="1"/>
    <col min="75" max="75" width="27.453125" bestFit="1" customWidth="1"/>
    <col min="76" max="76" width="18.453125" bestFit="1" customWidth="1"/>
    <col min="77" max="77" width="24" bestFit="1" customWidth="1"/>
    <col min="78" max="78" width="24.81640625" bestFit="1" customWidth="1"/>
    <col min="79" max="79" width="25.7265625" bestFit="1" customWidth="1"/>
    <col min="80" max="80" width="32.26953125" bestFit="1" customWidth="1"/>
    <col min="81" max="81" width="34.1796875" bestFit="1" customWidth="1"/>
    <col min="82" max="82" width="16.26953125" bestFit="1" customWidth="1"/>
    <col min="83" max="83" width="18.81640625" bestFit="1" customWidth="1"/>
    <col min="84" max="84" width="22.1796875" bestFit="1" customWidth="1"/>
    <col min="85" max="85" width="24.26953125" bestFit="1" customWidth="1"/>
    <col min="86" max="86" width="18.26953125" bestFit="1" customWidth="1"/>
    <col min="87" max="87" width="18.1796875" bestFit="1" customWidth="1"/>
    <col min="88" max="88" width="25" bestFit="1" customWidth="1"/>
    <col min="89" max="89" width="21.453125" bestFit="1" customWidth="1"/>
    <col min="90" max="90" width="28.81640625" bestFit="1" customWidth="1"/>
    <col min="91" max="91" width="26.1796875" bestFit="1" customWidth="1"/>
    <col min="92" max="92" width="12.453125" bestFit="1" customWidth="1"/>
  </cols>
  <sheetData>
    <row r="1" spans="1:92" ht="14.5" x14ac:dyDescent="0.35">
      <c r="A1" s="1" t="s">
        <v>0</v>
      </c>
      <c r="B1" s="1" t="s">
        <v>1</v>
      </c>
      <c r="C1" s="51" t="s">
        <v>405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15</v>
      </c>
      <c r="S1" s="1" t="s">
        <v>57</v>
      </c>
      <c r="T1" s="1" t="s">
        <v>54</v>
      </c>
      <c r="U1" s="1" t="s">
        <v>55</v>
      </c>
      <c r="V1" s="1" t="s">
        <v>56</v>
      </c>
      <c r="W1" s="1" t="s">
        <v>15</v>
      </c>
      <c r="X1" s="1" t="s">
        <v>10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12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68</v>
      </c>
      <c r="AK1" s="1" t="s">
        <v>69</v>
      </c>
      <c r="AL1" s="1" t="s">
        <v>70</v>
      </c>
      <c r="AM1" s="1" t="s">
        <v>71</v>
      </c>
      <c r="AN1" s="1" t="s">
        <v>72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  <c r="AV1" s="1" t="s">
        <v>80</v>
      </c>
      <c r="AW1" s="1" t="s">
        <v>81</v>
      </c>
      <c r="AX1" s="1" t="s">
        <v>82</v>
      </c>
      <c r="AY1" s="1" t="s">
        <v>83</v>
      </c>
      <c r="AZ1" s="1" t="s">
        <v>84</v>
      </c>
      <c r="BA1" s="1" t="s">
        <v>85</v>
      </c>
      <c r="BB1" s="1" t="s">
        <v>86</v>
      </c>
      <c r="BC1" s="1" t="s">
        <v>87</v>
      </c>
      <c r="BD1" s="1" t="s">
        <v>88</v>
      </c>
      <c r="BE1" s="1" t="s">
        <v>89</v>
      </c>
      <c r="BF1" s="1" t="s">
        <v>90</v>
      </c>
      <c r="BG1" s="1" t="s">
        <v>91</v>
      </c>
      <c r="BH1" s="1" t="s">
        <v>92</v>
      </c>
      <c r="BI1" s="1" t="s">
        <v>93</v>
      </c>
      <c r="BJ1" s="1" t="s">
        <v>94</v>
      </c>
      <c r="BK1" s="1" t="s">
        <v>95</v>
      </c>
      <c r="BL1" s="1" t="s">
        <v>96</v>
      </c>
      <c r="BM1" s="1" t="s">
        <v>97</v>
      </c>
      <c r="BN1" s="1" t="s">
        <v>98</v>
      </c>
      <c r="BO1" s="1" t="s">
        <v>99</v>
      </c>
      <c r="BP1" s="1" t="s">
        <v>100</v>
      </c>
      <c r="BQ1" s="1" t="s">
        <v>101</v>
      </c>
      <c r="BR1" s="1" t="s">
        <v>102</v>
      </c>
      <c r="BS1" s="1" t="s">
        <v>103</v>
      </c>
      <c r="BT1" s="1" t="s">
        <v>104</v>
      </c>
      <c r="BU1" s="1" t="s">
        <v>105</v>
      </c>
      <c r="BV1" s="1" t="s">
        <v>106</v>
      </c>
      <c r="BW1" s="1" t="s">
        <v>107</v>
      </c>
      <c r="BX1" s="1" t="s">
        <v>108</v>
      </c>
      <c r="BY1" s="1" t="s">
        <v>109</v>
      </c>
      <c r="BZ1" s="1" t="s">
        <v>110</v>
      </c>
      <c r="CA1" s="1" t="s">
        <v>111</v>
      </c>
      <c r="CB1" s="1" t="s">
        <v>112</v>
      </c>
      <c r="CC1" s="1" t="s">
        <v>113</v>
      </c>
      <c r="CD1" s="1" t="s">
        <v>114</v>
      </c>
      <c r="CE1" s="1" t="s">
        <v>115</v>
      </c>
      <c r="CF1" s="1" t="s">
        <v>116</v>
      </c>
      <c r="CG1" s="1" t="s">
        <v>117</v>
      </c>
      <c r="CH1" s="1" t="s">
        <v>118</v>
      </c>
      <c r="CI1" s="1" t="s">
        <v>119</v>
      </c>
      <c r="CJ1" s="1" t="s">
        <v>20</v>
      </c>
      <c r="CK1" s="1" t="s">
        <v>120</v>
      </c>
      <c r="CL1" s="1" t="s">
        <v>406</v>
      </c>
      <c r="CM1" s="1" t="s">
        <v>407</v>
      </c>
      <c r="CN1" s="1" t="s">
        <v>121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Y1"/>
  <sheetViews>
    <sheetView topLeftCell="BG1" workbookViewId="0">
      <selection activeCell="BV10" sqref="BV10"/>
    </sheetView>
  </sheetViews>
  <sheetFormatPr defaultColWidth="8.6328125" defaultRowHeight="12.5" x14ac:dyDescent="0.25"/>
  <cols>
    <col min="74" max="74" width="17.81640625" customWidth="1"/>
  </cols>
  <sheetData>
    <row r="1" spans="1:77" ht="14.5" x14ac:dyDescent="0.35">
      <c r="A1" s="50" t="s">
        <v>0</v>
      </c>
      <c r="B1" s="50" t="s">
        <v>1</v>
      </c>
      <c r="C1" s="51" t="s">
        <v>405</v>
      </c>
      <c r="D1" s="50" t="s">
        <v>125</v>
      </c>
      <c r="E1" s="50" t="s">
        <v>126</v>
      </c>
      <c r="F1" s="50" t="s">
        <v>127</v>
      </c>
      <c r="G1" s="50" t="s">
        <v>128</v>
      </c>
      <c r="H1" s="50" t="s">
        <v>50</v>
      </c>
      <c r="I1" s="50" t="s">
        <v>6</v>
      </c>
      <c r="J1" s="50" t="s">
        <v>7</v>
      </c>
      <c r="K1" s="50" t="s">
        <v>129</v>
      </c>
      <c r="L1" s="50" t="s">
        <v>130</v>
      </c>
      <c r="M1" s="50" t="s">
        <v>51</v>
      </c>
      <c r="N1" s="50" t="s">
        <v>131</v>
      </c>
      <c r="O1" s="50" t="s">
        <v>54</v>
      </c>
      <c r="P1" s="50" t="s">
        <v>55</v>
      </c>
      <c r="Q1" s="50" t="s">
        <v>56</v>
      </c>
      <c r="R1" s="50" t="s">
        <v>15</v>
      </c>
      <c r="S1" s="50" t="s">
        <v>10</v>
      </c>
      <c r="T1" s="50" t="s">
        <v>58</v>
      </c>
      <c r="U1" s="50" t="s">
        <v>59</v>
      </c>
      <c r="V1" s="50" t="s">
        <v>60</v>
      </c>
      <c r="W1" s="50" t="s">
        <v>61</v>
      </c>
      <c r="X1" s="50" t="s">
        <v>132</v>
      </c>
      <c r="Y1" s="50" t="s">
        <v>133</v>
      </c>
      <c r="Z1" s="50" t="s">
        <v>134</v>
      </c>
      <c r="AA1" s="50" t="s">
        <v>135</v>
      </c>
      <c r="AB1" s="50" t="s">
        <v>136</v>
      </c>
      <c r="AC1" s="50" t="s">
        <v>137</v>
      </c>
      <c r="AD1" s="50" t="s">
        <v>138</v>
      </c>
      <c r="AE1" s="50" t="s">
        <v>139</v>
      </c>
      <c r="AF1" s="50" t="s">
        <v>140</v>
      </c>
      <c r="AG1" s="50" t="s">
        <v>141</v>
      </c>
      <c r="AH1" s="50" t="s">
        <v>142</v>
      </c>
      <c r="AI1" s="50" t="s">
        <v>143</v>
      </c>
      <c r="AJ1" s="50" t="s">
        <v>144</v>
      </c>
      <c r="AK1" s="50" t="s">
        <v>145</v>
      </c>
      <c r="AL1" s="50" t="s">
        <v>146</v>
      </c>
      <c r="AM1" s="50" t="s">
        <v>147</v>
      </c>
      <c r="AN1" s="50" t="s">
        <v>74</v>
      </c>
      <c r="AO1" s="50" t="s">
        <v>148</v>
      </c>
      <c r="AP1" s="50" t="s">
        <v>149</v>
      </c>
      <c r="AQ1" s="50" t="s">
        <v>150</v>
      </c>
      <c r="AR1" s="50" t="s">
        <v>151</v>
      </c>
      <c r="AS1" s="50" t="s">
        <v>152</v>
      </c>
      <c r="AT1" s="50" t="s">
        <v>153</v>
      </c>
      <c r="AU1" s="50" t="s">
        <v>154</v>
      </c>
      <c r="AV1" s="50" t="s">
        <v>155</v>
      </c>
      <c r="AW1" s="50" t="s">
        <v>48</v>
      </c>
      <c r="AX1" s="50" t="s">
        <v>156</v>
      </c>
      <c r="AY1" s="50" t="s">
        <v>11</v>
      </c>
      <c r="AZ1" s="50" t="s">
        <v>12</v>
      </c>
      <c r="BA1" s="50" t="s">
        <v>157</v>
      </c>
      <c r="BB1" s="50" t="s">
        <v>158</v>
      </c>
      <c r="BC1" s="50" t="s">
        <v>159</v>
      </c>
      <c r="BD1" s="50" t="s">
        <v>68</v>
      </c>
      <c r="BE1" s="50" t="s">
        <v>72</v>
      </c>
      <c r="BF1" s="50" t="s">
        <v>83</v>
      </c>
      <c r="BG1" s="50" t="s">
        <v>160</v>
      </c>
      <c r="BH1" s="50" t="s">
        <v>86</v>
      </c>
      <c r="BI1" s="50" t="s">
        <v>94</v>
      </c>
      <c r="BJ1" s="50" t="s">
        <v>95</v>
      </c>
      <c r="BK1" s="50" t="s">
        <v>93</v>
      </c>
      <c r="BL1" s="50" t="s">
        <v>92</v>
      </c>
      <c r="BM1" s="50" t="s">
        <v>97</v>
      </c>
      <c r="BN1" s="50" t="s">
        <v>96</v>
      </c>
      <c r="BO1" s="50" t="s">
        <v>161</v>
      </c>
      <c r="BP1" s="50" t="s">
        <v>162</v>
      </c>
      <c r="BQ1" s="50" t="s">
        <v>163</v>
      </c>
      <c r="BR1" s="50" t="s">
        <v>164</v>
      </c>
      <c r="BS1" s="50" t="s">
        <v>165</v>
      </c>
      <c r="BT1" s="50" t="s">
        <v>20</v>
      </c>
      <c r="BU1" s="50" t="s">
        <v>120</v>
      </c>
      <c r="BV1" s="50" t="s">
        <v>408</v>
      </c>
      <c r="BW1" s="50" t="s">
        <v>409</v>
      </c>
      <c r="BX1" s="50" t="s">
        <v>166</v>
      </c>
      <c r="BY1" s="50" t="s">
        <v>121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N1"/>
  <sheetViews>
    <sheetView topLeftCell="CH1" workbookViewId="0">
      <selection activeCell="CM1" sqref="CM1"/>
    </sheetView>
  </sheetViews>
  <sheetFormatPr defaultColWidth="8.81640625" defaultRowHeight="12.5" x14ac:dyDescent="0.25"/>
  <cols>
    <col min="1" max="1" width="10.1796875" bestFit="1" customWidth="1"/>
    <col min="2" max="2" width="16" bestFit="1" customWidth="1"/>
    <col min="3" max="3" width="16" customWidth="1"/>
    <col min="4" max="4" width="21.81640625" bestFit="1" customWidth="1"/>
    <col min="5" max="5" width="18.7265625" bestFit="1" customWidth="1"/>
    <col min="6" max="6" width="20.453125" bestFit="1" customWidth="1"/>
    <col min="7" max="7" width="10" bestFit="1" customWidth="1"/>
    <col min="8" max="9" width="23.1796875" bestFit="1" customWidth="1"/>
    <col min="10" max="10" width="12" bestFit="1" customWidth="1"/>
    <col min="11" max="11" width="37.1796875" bestFit="1" customWidth="1"/>
    <col min="12" max="12" width="12.1796875" bestFit="1" customWidth="1"/>
    <col min="13" max="13" width="17.26953125" bestFit="1" customWidth="1"/>
    <col min="14" max="14" width="23" bestFit="1" customWidth="1"/>
    <col min="15" max="15" width="15.54296875" bestFit="1" customWidth="1"/>
    <col min="16" max="17" width="15.1796875" bestFit="1" customWidth="1"/>
    <col min="18" max="18" width="8.1796875" bestFit="1" customWidth="1"/>
    <col min="19" max="19" width="18.81640625" bestFit="1" customWidth="1"/>
    <col min="20" max="20" width="15.54296875" bestFit="1" customWidth="1"/>
    <col min="21" max="22" width="15.1796875" bestFit="1" customWidth="1"/>
    <col min="23" max="23" width="8.1796875" bestFit="1" customWidth="1"/>
    <col min="24" max="24" width="6.81640625" bestFit="1" customWidth="1"/>
    <col min="25" max="25" width="35.81640625" bestFit="1" customWidth="1"/>
    <col min="26" max="26" width="26.1796875" bestFit="1" customWidth="1"/>
    <col min="27" max="27" width="6.453125" bestFit="1" customWidth="1"/>
    <col min="28" max="28" width="12.54296875" bestFit="1" customWidth="1"/>
    <col min="29" max="29" width="16" bestFit="1" customWidth="1"/>
    <col min="30" max="30" width="14.453125" bestFit="1" customWidth="1"/>
    <col min="31" max="31" width="16.7265625" bestFit="1" customWidth="1"/>
    <col min="32" max="32" width="10.54296875" bestFit="1" customWidth="1"/>
    <col min="33" max="33" width="19.7265625" bestFit="1" customWidth="1"/>
    <col min="34" max="34" width="16.1796875" bestFit="1" customWidth="1"/>
    <col min="35" max="35" width="23.7265625" bestFit="1" customWidth="1"/>
    <col min="36" max="36" width="11.7265625" bestFit="1" customWidth="1"/>
    <col min="37" max="37" width="8.26953125" bestFit="1" customWidth="1"/>
    <col min="38" max="38" width="15.1796875" bestFit="1" customWidth="1"/>
    <col min="39" max="39" width="14.26953125" bestFit="1" customWidth="1"/>
    <col min="40" max="40" width="14.453125" bestFit="1" customWidth="1"/>
    <col min="41" max="41" width="21.81640625" bestFit="1" customWidth="1"/>
    <col min="42" max="42" width="13.54296875" bestFit="1" customWidth="1"/>
    <col min="43" max="43" width="21.453125" bestFit="1" customWidth="1"/>
    <col min="44" max="44" width="14.54296875" bestFit="1" customWidth="1"/>
    <col min="45" max="45" width="12.7265625" bestFit="1" customWidth="1"/>
    <col min="46" max="46" width="20.26953125" bestFit="1" customWidth="1"/>
    <col min="47" max="47" width="13.7265625" bestFit="1" customWidth="1"/>
    <col min="48" max="48" width="11.54296875" bestFit="1" customWidth="1"/>
    <col min="49" max="49" width="21.1796875" bestFit="1" customWidth="1"/>
    <col min="50" max="50" width="13.453125" bestFit="1" customWidth="1"/>
    <col min="51" max="51" width="18.54296875" bestFit="1" customWidth="1"/>
    <col min="52" max="52" width="19" bestFit="1" customWidth="1"/>
    <col min="53" max="53" width="12.453125" bestFit="1" customWidth="1"/>
    <col min="54" max="54" width="13.453125" bestFit="1" customWidth="1"/>
    <col min="55" max="55" width="14.1796875" bestFit="1" customWidth="1"/>
    <col min="56" max="56" width="13.54296875" bestFit="1" customWidth="1"/>
    <col min="57" max="57" width="11.453125" bestFit="1" customWidth="1"/>
    <col min="58" max="58" width="19.453125" bestFit="1" customWidth="1"/>
    <col min="59" max="59" width="34.453125" bestFit="1" customWidth="1"/>
    <col min="60" max="60" width="10.453125" bestFit="1" customWidth="1"/>
    <col min="61" max="61" width="15.1796875" bestFit="1" customWidth="1"/>
    <col min="62" max="62" width="15" bestFit="1" customWidth="1"/>
    <col min="63" max="63" width="18" bestFit="1" customWidth="1"/>
    <col min="64" max="64" width="12.81640625" bestFit="1" customWidth="1"/>
    <col min="65" max="65" width="18.81640625" bestFit="1" customWidth="1"/>
    <col min="66" max="66" width="14.7265625" bestFit="1" customWidth="1"/>
    <col min="67" max="67" width="18.7265625" bestFit="1" customWidth="1"/>
    <col min="68" max="68" width="12" bestFit="1" customWidth="1"/>
    <col min="69" max="69" width="18.7265625" bestFit="1" customWidth="1"/>
    <col min="70" max="70" width="16.7265625" bestFit="1" customWidth="1"/>
    <col min="71" max="71" width="18.7265625" bestFit="1" customWidth="1"/>
    <col min="72" max="72" width="10.81640625" bestFit="1" customWidth="1"/>
    <col min="73" max="73" width="22.7265625" bestFit="1" customWidth="1"/>
    <col min="74" max="74" width="11" bestFit="1" customWidth="1"/>
    <col min="75" max="75" width="27.453125" bestFit="1" customWidth="1"/>
    <col min="76" max="76" width="18.453125" bestFit="1" customWidth="1"/>
    <col min="77" max="77" width="24" bestFit="1" customWidth="1"/>
    <col min="78" max="78" width="24.81640625" bestFit="1" customWidth="1"/>
    <col min="79" max="79" width="25.7265625" bestFit="1" customWidth="1"/>
    <col min="80" max="80" width="32.26953125" bestFit="1" customWidth="1"/>
    <col min="81" max="81" width="34.1796875" bestFit="1" customWidth="1"/>
    <col min="82" max="82" width="16.26953125" bestFit="1" customWidth="1"/>
    <col min="83" max="83" width="18.81640625" bestFit="1" customWidth="1"/>
    <col min="84" max="84" width="22.1796875" bestFit="1" customWidth="1"/>
    <col min="85" max="85" width="24.26953125" bestFit="1" customWidth="1"/>
    <col min="86" max="86" width="18.26953125" bestFit="1" customWidth="1"/>
    <col min="87" max="87" width="18.1796875" bestFit="1" customWidth="1"/>
    <col min="88" max="88" width="25" bestFit="1" customWidth="1"/>
    <col min="89" max="89" width="21.453125" bestFit="1" customWidth="1"/>
    <col min="90" max="90" width="28.81640625" bestFit="1" customWidth="1"/>
    <col min="91" max="91" width="26.1796875" bestFit="1" customWidth="1"/>
    <col min="92" max="92" width="12.453125" bestFit="1" customWidth="1"/>
  </cols>
  <sheetData>
    <row r="1" spans="1:92" ht="14.5" x14ac:dyDescent="0.35">
      <c r="A1" s="1" t="s">
        <v>0</v>
      </c>
      <c r="B1" s="1" t="s">
        <v>1</v>
      </c>
      <c r="C1" s="51" t="s">
        <v>405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15</v>
      </c>
      <c r="S1" s="1" t="s">
        <v>57</v>
      </c>
      <c r="T1" s="1" t="s">
        <v>54</v>
      </c>
      <c r="U1" s="1" t="s">
        <v>55</v>
      </c>
      <c r="V1" s="1" t="s">
        <v>56</v>
      </c>
      <c r="W1" s="1" t="s">
        <v>15</v>
      </c>
      <c r="X1" s="1" t="s">
        <v>10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12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68</v>
      </c>
      <c r="AK1" s="1" t="s">
        <v>69</v>
      </c>
      <c r="AL1" s="1" t="s">
        <v>70</v>
      </c>
      <c r="AM1" s="1" t="s">
        <v>71</v>
      </c>
      <c r="AN1" s="1" t="s">
        <v>72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  <c r="AV1" s="1" t="s">
        <v>80</v>
      </c>
      <c r="AW1" s="1" t="s">
        <v>81</v>
      </c>
      <c r="AX1" s="1" t="s">
        <v>82</v>
      </c>
      <c r="AY1" s="1" t="s">
        <v>83</v>
      </c>
      <c r="AZ1" s="1" t="s">
        <v>84</v>
      </c>
      <c r="BA1" s="1" t="s">
        <v>85</v>
      </c>
      <c r="BB1" s="1" t="s">
        <v>86</v>
      </c>
      <c r="BC1" s="1" t="s">
        <v>87</v>
      </c>
      <c r="BD1" s="1" t="s">
        <v>88</v>
      </c>
      <c r="BE1" s="1" t="s">
        <v>89</v>
      </c>
      <c r="BF1" s="1" t="s">
        <v>90</v>
      </c>
      <c r="BG1" s="1" t="s">
        <v>91</v>
      </c>
      <c r="BH1" s="1" t="s">
        <v>92</v>
      </c>
      <c r="BI1" s="1" t="s">
        <v>93</v>
      </c>
      <c r="BJ1" s="1" t="s">
        <v>94</v>
      </c>
      <c r="BK1" s="1" t="s">
        <v>95</v>
      </c>
      <c r="BL1" s="1" t="s">
        <v>96</v>
      </c>
      <c r="BM1" s="1" t="s">
        <v>97</v>
      </c>
      <c r="BN1" s="1" t="s">
        <v>98</v>
      </c>
      <c r="BO1" s="1" t="s">
        <v>99</v>
      </c>
      <c r="BP1" s="1" t="s">
        <v>100</v>
      </c>
      <c r="BQ1" s="1" t="s">
        <v>101</v>
      </c>
      <c r="BR1" s="1" t="s">
        <v>102</v>
      </c>
      <c r="BS1" s="1" t="s">
        <v>103</v>
      </c>
      <c r="BT1" s="1" t="s">
        <v>104</v>
      </c>
      <c r="BU1" s="1" t="s">
        <v>105</v>
      </c>
      <c r="BV1" s="1" t="s">
        <v>106</v>
      </c>
      <c r="BW1" s="1" t="s">
        <v>107</v>
      </c>
      <c r="BX1" s="1" t="s">
        <v>108</v>
      </c>
      <c r="BY1" s="1" t="s">
        <v>109</v>
      </c>
      <c r="BZ1" s="1" t="s">
        <v>110</v>
      </c>
      <c r="CA1" s="1" t="s">
        <v>111</v>
      </c>
      <c r="CB1" s="1" t="s">
        <v>112</v>
      </c>
      <c r="CC1" s="1" t="s">
        <v>113</v>
      </c>
      <c r="CD1" s="1" t="s">
        <v>114</v>
      </c>
      <c r="CE1" s="1" t="s">
        <v>115</v>
      </c>
      <c r="CF1" s="1" t="s">
        <v>116</v>
      </c>
      <c r="CG1" s="1" t="s">
        <v>117</v>
      </c>
      <c r="CH1" s="1" t="s">
        <v>118</v>
      </c>
      <c r="CI1" s="1" t="s">
        <v>119</v>
      </c>
      <c r="CJ1" s="1" t="s">
        <v>20</v>
      </c>
      <c r="CK1" s="1" t="s">
        <v>120</v>
      </c>
      <c r="CL1" s="1" t="s">
        <v>406</v>
      </c>
      <c r="CM1" s="1" t="s">
        <v>407</v>
      </c>
      <c r="CN1" s="1" t="s">
        <v>121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N1"/>
  <sheetViews>
    <sheetView topLeftCell="CH1" workbookViewId="0">
      <selection activeCell="CM1" sqref="CM1"/>
    </sheetView>
  </sheetViews>
  <sheetFormatPr defaultColWidth="8.81640625" defaultRowHeight="12.5" x14ac:dyDescent="0.25"/>
  <cols>
    <col min="1" max="1" width="10.1796875" bestFit="1" customWidth="1"/>
    <col min="2" max="2" width="16" bestFit="1" customWidth="1"/>
    <col min="3" max="3" width="16" customWidth="1"/>
    <col min="4" max="4" width="21.81640625" bestFit="1" customWidth="1"/>
    <col min="5" max="5" width="18.7265625" bestFit="1" customWidth="1"/>
    <col min="6" max="6" width="20.453125" bestFit="1" customWidth="1"/>
    <col min="7" max="7" width="10" bestFit="1" customWidth="1"/>
    <col min="8" max="8" width="11.26953125" bestFit="1" customWidth="1"/>
    <col min="9" max="9" width="10.1796875" bestFit="1" customWidth="1"/>
    <col min="10" max="10" width="11" bestFit="1" customWidth="1"/>
    <col min="11" max="11" width="37.1796875" bestFit="1" customWidth="1"/>
    <col min="12" max="12" width="12.1796875" bestFit="1" customWidth="1"/>
    <col min="13" max="13" width="17.26953125" bestFit="1" customWidth="1"/>
    <col min="14" max="14" width="23" bestFit="1" customWidth="1"/>
    <col min="15" max="15" width="13.81640625" bestFit="1" customWidth="1"/>
    <col min="16" max="16" width="15.1796875" bestFit="1" customWidth="1"/>
    <col min="17" max="17" width="10" bestFit="1" customWidth="1"/>
    <col min="18" max="18" width="8.1796875" bestFit="1" customWidth="1"/>
    <col min="19" max="19" width="18.81640625" bestFit="1" customWidth="1"/>
    <col min="20" max="20" width="13.81640625" bestFit="1" customWidth="1"/>
    <col min="21" max="21" width="15.1796875" bestFit="1" customWidth="1"/>
    <col min="22" max="22" width="10" bestFit="1" customWidth="1"/>
    <col min="23" max="23" width="8.1796875" bestFit="1" customWidth="1"/>
    <col min="24" max="24" width="6.81640625" bestFit="1" customWidth="1"/>
    <col min="25" max="25" width="33" bestFit="1" customWidth="1"/>
    <col min="26" max="26" width="26.1796875" bestFit="1" customWidth="1"/>
    <col min="27" max="27" width="6.453125" bestFit="1" customWidth="1"/>
    <col min="28" max="28" width="12.54296875" bestFit="1" customWidth="1"/>
    <col min="29" max="29" width="16" bestFit="1" customWidth="1"/>
    <col min="30" max="30" width="14.453125" bestFit="1" customWidth="1"/>
    <col min="31" max="31" width="16.7265625" bestFit="1" customWidth="1"/>
    <col min="32" max="32" width="10.54296875" bestFit="1" customWidth="1"/>
    <col min="33" max="33" width="19.7265625" bestFit="1" customWidth="1"/>
    <col min="34" max="34" width="16.1796875" bestFit="1" customWidth="1"/>
    <col min="35" max="35" width="19.7265625" bestFit="1" customWidth="1"/>
    <col min="36" max="36" width="11.7265625" bestFit="1" customWidth="1"/>
    <col min="37" max="37" width="8.26953125" bestFit="1" customWidth="1"/>
    <col min="38" max="38" width="15.1796875" bestFit="1" customWidth="1"/>
    <col min="39" max="39" width="14.26953125" bestFit="1" customWidth="1"/>
    <col min="40" max="40" width="14.453125" bestFit="1" customWidth="1"/>
    <col min="41" max="41" width="21.81640625" bestFit="1" customWidth="1"/>
    <col min="42" max="42" width="13.54296875" bestFit="1" customWidth="1"/>
    <col min="43" max="43" width="16.26953125" bestFit="1" customWidth="1"/>
    <col min="44" max="44" width="14.54296875" bestFit="1" customWidth="1"/>
    <col min="45" max="45" width="12.7265625" bestFit="1" customWidth="1"/>
    <col min="46" max="46" width="20.26953125" bestFit="1" customWidth="1"/>
    <col min="47" max="47" width="13.7265625" bestFit="1" customWidth="1"/>
    <col min="48" max="48" width="11.54296875" bestFit="1" customWidth="1"/>
    <col min="49" max="49" width="21.1796875" bestFit="1" customWidth="1"/>
    <col min="50" max="50" width="13.453125" bestFit="1" customWidth="1"/>
    <col min="51" max="51" width="15.453125" bestFit="1" customWidth="1"/>
    <col min="52" max="52" width="19" bestFit="1" customWidth="1"/>
    <col min="53" max="53" width="12.453125" bestFit="1" customWidth="1"/>
    <col min="54" max="54" width="13.453125" bestFit="1" customWidth="1"/>
    <col min="55" max="55" width="14.1796875" bestFit="1" customWidth="1"/>
    <col min="56" max="56" width="13.54296875" bestFit="1" customWidth="1"/>
    <col min="57" max="57" width="11.453125" bestFit="1" customWidth="1"/>
    <col min="58" max="58" width="19.453125" bestFit="1" customWidth="1"/>
    <col min="59" max="59" width="34.453125" bestFit="1" customWidth="1"/>
    <col min="60" max="60" width="10.453125" bestFit="1" customWidth="1"/>
    <col min="61" max="61" width="15.1796875" bestFit="1" customWidth="1"/>
    <col min="62" max="62" width="15" bestFit="1" customWidth="1"/>
    <col min="63" max="63" width="18" bestFit="1" customWidth="1"/>
    <col min="64" max="64" width="12.81640625" bestFit="1" customWidth="1"/>
    <col min="65" max="65" width="18.81640625" bestFit="1" customWidth="1"/>
    <col min="66" max="66" width="14.7265625" bestFit="1" customWidth="1"/>
    <col min="67" max="67" width="18.7265625" bestFit="1" customWidth="1"/>
    <col min="68" max="68" width="12" bestFit="1" customWidth="1"/>
    <col min="69" max="69" width="18.7265625" bestFit="1" customWidth="1"/>
    <col min="70" max="70" width="16.7265625" bestFit="1" customWidth="1"/>
    <col min="71" max="71" width="18.7265625" bestFit="1" customWidth="1"/>
    <col min="72" max="72" width="10.81640625" bestFit="1" customWidth="1"/>
    <col min="73" max="73" width="22.7265625" bestFit="1" customWidth="1"/>
    <col min="74" max="74" width="11" bestFit="1" customWidth="1"/>
    <col min="75" max="75" width="27.453125" bestFit="1" customWidth="1"/>
    <col min="76" max="76" width="18.453125" bestFit="1" customWidth="1"/>
    <col min="77" max="77" width="24" bestFit="1" customWidth="1"/>
    <col min="78" max="78" width="24.81640625" bestFit="1" customWidth="1"/>
    <col min="79" max="79" width="25.7265625" bestFit="1" customWidth="1"/>
    <col min="80" max="80" width="32.26953125" bestFit="1" customWidth="1"/>
    <col min="81" max="81" width="34.1796875" bestFit="1" customWidth="1"/>
    <col min="82" max="82" width="16.26953125" bestFit="1" customWidth="1"/>
    <col min="83" max="83" width="18.81640625" bestFit="1" customWidth="1"/>
    <col min="84" max="84" width="22.1796875" bestFit="1" customWidth="1"/>
    <col min="85" max="85" width="24.26953125" bestFit="1" customWidth="1"/>
    <col min="86" max="86" width="18.26953125" bestFit="1" customWidth="1"/>
    <col min="87" max="87" width="18.1796875" bestFit="1" customWidth="1"/>
    <col min="88" max="88" width="25" bestFit="1" customWidth="1"/>
    <col min="89" max="89" width="21.453125" bestFit="1" customWidth="1"/>
    <col min="90" max="90" width="28.81640625" bestFit="1" customWidth="1"/>
    <col min="91" max="91" width="26.1796875" bestFit="1" customWidth="1"/>
    <col min="92" max="92" width="12.453125" bestFit="1" customWidth="1"/>
  </cols>
  <sheetData>
    <row r="1" spans="1:92" ht="14.5" x14ac:dyDescent="0.35">
      <c r="A1" s="1" t="s">
        <v>0</v>
      </c>
      <c r="B1" s="1" t="s">
        <v>1</v>
      </c>
      <c r="C1" s="51" t="s">
        <v>405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15</v>
      </c>
      <c r="S1" s="1" t="s">
        <v>57</v>
      </c>
      <c r="T1" s="1" t="s">
        <v>54</v>
      </c>
      <c r="U1" s="1" t="s">
        <v>55</v>
      </c>
      <c r="V1" s="1" t="s">
        <v>56</v>
      </c>
      <c r="W1" s="1" t="s">
        <v>15</v>
      </c>
      <c r="X1" s="1" t="s">
        <v>10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12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68</v>
      </c>
      <c r="AK1" s="1" t="s">
        <v>69</v>
      </c>
      <c r="AL1" s="1" t="s">
        <v>70</v>
      </c>
      <c r="AM1" s="1" t="s">
        <v>71</v>
      </c>
      <c r="AN1" s="1" t="s">
        <v>72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  <c r="AV1" s="1" t="s">
        <v>80</v>
      </c>
      <c r="AW1" s="1" t="s">
        <v>81</v>
      </c>
      <c r="AX1" s="1" t="s">
        <v>82</v>
      </c>
      <c r="AY1" s="1" t="s">
        <v>83</v>
      </c>
      <c r="AZ1" s="1" t="s">
        <v>84</v>
      </c>
      <c r="BA1" s="1" t="s">
        <v>85</v>
      </c>
      <c r="BB1" s="1" t="s">
        <v>86</v>
      </c>
      <c r="BC1" s="1" t="s">
        <v>87</v>
      </c>
      <c r="BD1" s="1" t="s">
        <v>88</v>
      </c>
      <c r="BE1" s="1" t="s">
        <v>89</v>
      </c>
      <c r="BF1" s="1" t="s">
        <v>90</v>
      </c>
      <c r="BG1" s="1" t="s">
        <v>91</v>
      </c>
      <c r="BH1" s="1" t="s">
        <v>92</v>
      </c>
      <c r="BI1" s="1" t="s">
        <v>93</v>
      </c>
      <c r="BJ1" s="1" t="s">
        <v>94</v>
      </c>
      <c r="BK1" s="1" t="s">
        <v>95</v>
      </c>
      <c r="BL1" s="1" t="s">
        <v>96</v>
      </c>
      <c r="BM1" s="1" t="s">
        <v>97</v>
      </c>
      <c r="BN1" s="1" t="s">
        <v>98</v>
      </c>
      <c r="BO1" s="1" t="s">
        <v>99</v>
      </c>
      <c r="BP1" s="1" t="s">
        <v>100</v>
      </c>
      <c r="BQ1" s="1" t="s">
        <v>101</v>
      </c>
      <c r="BR1" s="1" t="s">
        <v>102</v>
      </c>
      <c r="BS1" s="1" t="s">
        <v>103</v>
      </c>
      <c r="BT1" s="1" t="s">
        <v>104</v>
      </c>
      <c r="BU1" s="1" t="s">
        <v>105</v>
      </c>
      <c r="BV1" s="1" t="s">
        <v>106</v>
      </c>
      <c r="BW1" s="1" t="s">
        <v>107</v>
      </c>
      <c r="BX1" s="1" t="s">
        <v>108</v>
      </c>
      <c r="BY1" s="1" t="s">
        <v>109</v>
      </c>
      <c r="BZ1" s="1" t="s">
        <v>110</v>
      </c>
      <c r="CA1" s="1" t="s">
        <v>111</v>
      </c>
      <c r="CB1" s="1" t="s">
        <v>112</v>
      </c>
      <c r="CC1" s="1" t="s">
        <v>113</v>
      </c>
      <c r="CD1" s="1" t="s">
        <v>114</v>
      </c>
      <c r="CE1" s="1" t="s">
        <v>115</v>
      </c>
      <c r="CF1" s="1" t="s">
        <v>116</v>
      </c>
      <c r="CG1" s="1" t="s">
        <v>117</v>
      </c>
      <c r="CH1" s="1" t="s">
        <v>118</v>
      </c>
      <c r="CI1" s="1" t="s">
        <v>119</v>
      </c>
      <c r="CJ1" s="1" t="s">
        <v>20</v>
      </c>
      <c r="CK1" s="1" t="s">
        <v>120</v>
      </c>
      <c r="CL1" s="1" t="s">
        <v>406</v>
      </c>
      <c r="CM1" s="1" t="s">
        <v>407</v>
      </c>
      <c r="CN1" s="1" t="s">
        <v>121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Y1"/>
  <sheetViews>
    <sheetView topLeftCell="BR1" workbookViewId="0">
      <selection activeCell="BW1" sqref="BW1"/>
    </sheetView>
  </sheetViews>
  <sheetFormatPr defaultColWidth="8.81640625" defaultRowHeight="12.5" x14ac:dyDescent="0.25"/>
  <cols>
    <col min="1" max="1" width="10.1796875" bestFit="1" customWidth="1"/>
    <col min="2" max="2" width="16" bestFit="1" customWidth="1"/>
    <col min="3" max="3" width="16" customWidth="1"/>
    <col min="4" max="4" width="21.7265625" bestFit="1" customWidth="1"/>
    <col min="5" max="5" width="18.7265625" bestFit="1" customWidth="1"/>
    <col min="6" max="6" width="20.81640625" bestFit="1" customWidth="1"/>
    <col min="7" max="7" width="21.7265625" bestFit="1" customWidth="1"/>
    <col min="8" max="8" width="10" bestFit="1" customWidth="1"/>
    <col min="9" max="9" width="14.453125" bestFit="1" customWidth="1"/>
    <col min="10" max="10" width="21.453125" bestFit="1" customWidth="1"/>
    <col min="11" max="11" width="15.1796875" bestFit="1" customWidth="1"/>
    <col min="12" max="12" width="26.81640625" bestFit="1" customWidth="1"/>
    <col min="13" max="13" width="12.1796875" bestFit="1" customWidth="1"/>
    <col min="14" max="15" width="15.54296875" bestFit="1" customWidth="1"/>
    <col min="16" max="16" width="15.1796875" bestFit="1" customWidth="1"/>
    <col min="17" max="17" width="10" bestFit="1" customWidth="1"/>
    <col min="18" max="18" width="8.1796875" bestFit="1" customWidth="1"/>
    <col min="19" max="19" width="6.7265625" bestFit="1" customWidth="1"/>
    <col min="20" max="20" width="35.81640625" bestFit="1" customWidth="1"/>
    <col min="21" max="21" width="24" bestFit="1" customWidth="1"/>
    <col min="22" max="22" width="6.453125" bestFit="1" customWidth="1"/>
    <col min="23" max="23" width="12.54296875" bestFit="1" customWidth="1"/>
    <col min="24" max="24" width="12.1796875" bestFit="1" customWidth="1"/>
    <col min="25" max="25" width="15.1796875" bestFit="1" customWidth="1"/>
    <col min="26" max="26" width="12" bestFit="1" customWidth="1"/>
    <col min="27" max="27" width="22.81640625" bestFit="1" customWidth="1"/>
    <col min="28" max="28" width="22.54296875" bestFit="1" customWidth="1"/>
    <col min="29" max="29" width="24.81640625" bestFit="1" customWidth="1"/>
    <col min="30" max="30" width="23" bestFit="1" customWidth="1"/>
    <col min="31" max="31" width="22.1796875" bestFit="1" customWidth="1"/>
    <col min="32" max="32" width="13.453125" bestFit="1" customWidth="1"/>
    <col min="33" max="33" width="18.453125" bestFit="1" customWidth="1"/>
    <col min="34" max="34" width="13.453125" bestFit="1" customWidth="1"/>
    <col min="35" max="35" width="14.1796875" bestFit="1" customWidth="1"/>
    <col min="36" max="36" width="22.453125" bestFit="1" customWidth="1"/>
    <col min="37" max="37" width="15.81640625" bestFit="1" customWidth="1"/>
    <col min="38" max="38" width="22.26953125" bestFit="1" customWidth="1"/>
    <col min="39" max="39" width="16" bestFit="1" customWidth="1"/>
    <col min="40" max="40" width="29.81640625" bestFit="1" customWidth="1"/>
    <col min="41" max="41" width="22.1796875" bestFit="1" customWidth="1"/>
    <col min="42" max="42" width="21.453125" bestFit="1" customWidth="1"/>
    <col min="43" max="43" width="21.1796875" bestFit="1" customWidth="1"/>
    <col min="44" max="44" width="22.26953125" bestFit="1" customWidth="1"/>
    <col min="45" max="45" width="22.81640625" bestFit="1" customWidth="1"/>
    <col min="46" max="46" width="16.453125" bestFit="1" customWidth="1"/>
    <col min="47" max="47" width="33.1796875" bestFit="1" customWidth="1"/>
    <col min="48" max="48" width="11.7265625" bestFit="1" customWidth="1"/>
    <col min="49" max="49" width="12.26953125" bestFit="1" customWidth="1"/>
    <col min="50" max="50" width="21.7265625" bestFit="1" customWidth="1"/>
    <col min="51" max="51" width="16.1796875" bestFit="1" customWidth="1"/>
    <col min="52" max="52" width="14.453125" bestFit="1" customWidth="1"/>
    <col min="53" max="53" width="16.54296875" bestFit="1" customWidth="1"/>
    <col min="54" max="54" width="19.81640625" bestFit="1" customWidth="1"/>
    <col min="55" max="55" width="15.7265625" bestFit="1" customWidth="1"/>
    <col min="56" max="56" width="11.7265625" bestFit="1" customWidth="1"/>
    <col min="57" max="57" width="14.453125" bestFit="1" customWidth="1"/>
    <col min="58" max="58" width="18.54296875" bestFit="1" customWidth="1"/>
    <col min="59" max="59" width="19.26953125" bestFit="1" customWidth="1"/>
    <col min="60" max="60" width="13.453125" bestFit="1" customWidth="1"/>
    <col min="61" max="61" width="15" bestFit="1" customWidth="1"/>
    <col min="62" max="62" width="18" bestFit="1" customWidth="1"/>
    <col min="63" max="63" width="15.1796875" bestFit="1" customWidth="1"/>
    <col min="64" max="64" width="10.453125" bestFit="1" customWidth="1"/>
    <col min="65" max="65" width="18.81640625" bestFit="1" customWidth="1"/>
    <col min="66" max="66" width="12.81640625" bestFit="1" customWidth="1"/>
    <col min="67" max="67" width="14.7265625" bestFit="1" customWidth="1"/>
    <col min="68" max="68" width="28.81640625" bestFit="1" customWidth="1"/>
    <col min="69" max="69" width="19.1796875" bestFit="1" customWidth="1"/>
    <col min="70" max="70" width="21.7265625" bestFit="1" customWidth="1"/>
    <col min="71" max="71" width="25.54296875" bestFit="1" customWidth="1"/>
    <col min="72" max="72" width="14.7265625" bestFit="1" customWidth="1"/>
    <col min="73" max="73" width="22" bestFit="1" customWidth="1"/>
    <col min="74" max="74" width="12.26953125" bestFit="1" customWidth="1"/>
    <col min="75" max="75" width="28.81640625" bestFit="1" customWidth="1"/>
    <col min="76" max="76" width="17" bestFit="1" customWidth="1"/>
    <col min="77" max="77" width="12.453125" bestFit="1" customWidth="1"/>
  </cols>
  <sheetData>
    <row r="1" spans="1:77" ht="14.5" x14ac:dyDescent="0.35">
      <c r="A1" s="1" t="s">
        <v>0</v>
      </c>
      <c r="B1" s="1" t="s">
        <v>1</v>
      </c>
      <c r="C1" s="51" t="s">
        <v>405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50</v>
      </c>
      <c r="I1" s="1" t="s">
        <v>6</v>
      </c>
      <c r="J1" s="1" t="s">
        <v>7</v>
      </c>
      <c r="K1" s="1" t="s">
        <v>129</v>
      </c>
      <c r="L1" s="1" t="s">
        <v>130</v>
      </c>
      <c r="M1" s="1" t="s">
        <v>51</v>
      </c>
      <c r="N1" s="1" t="s">
        <v>131</v>
      </c>
      <c r="O1" s="1" t="s">
        <v>54</v>
      </c>
      <c r="P1" s="1" t="s">
        <v>55</v>
      </c>
      <c r="Q1" s="1" t="s">
        <v>56</v>
      </c>
      <c r="R1" s="1" t="s">
        <v>15</v>
      </c>
      <c r="S1" s="1" t="s">
        <v>10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132</v>
      </c>
      <c r="Y1" s="1" t="s">
        <v>133</v>
      </c>
      <c r="Z1" s="1" t="s">
        <v>134</v>
      </c>
      <c r="AA1" s="1" t="s">
        <v>135</v>
      </c>
      <c r="AB1" s="1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144</v>
      </c>
      <c r="AK1" s="1" t="s">
        <v>145</v>
      </c>
      <c r="AL1" s="1" t="s">
        <v>146</v>
      </c>
      <c r="AM1" s="1" t="s">
        <v>147</v>
      </c>
      <c r="AN1" s="1" t="s">
        <v>74</v>
      </c>
      <c r="AO1" s="1" t="s">
        <v>148</v>
      </c>
      <c r="AP1" s="1" t="s">
        <v>149</v>
      </c>
      <c r="AQ1" s="1" t="s">
        <v>150</v>
      </c>
      <c r="AR1" s="1" t="s">
        <v>151</v>
      </c>
      <c r="AS1" s="1" t="s">
        <v>152</v>
      </c>
      <c r="AT1" s="1" t="s">
        <v>153</v>
      </c>
      <c r="AU1" s="1" t="s">
        <v>154</v>
      </c>
      <c r="AV1" s="1" t="s">
        <v>155</v>
      </c>
      <c r="AW1" s="1" t="s">
        <v>48</v>
      </c>
      <c r="AX1" s="1" t="s">
        <v>156</v>
      </c>
      <c r="AY1" s="1" t="s">
        <v>11</v>
      </c>
      <c r="AZ1" s="1" t="s">
        <v>12</v>
      </c>
      <c r="BA1" s="1" t="s">
        <v>157</v>
      </c>
      <c r="BB1" s="1" t="s">
        <v>158</v>
      </c>
      <c r="BC1" s="1" t="s">
        <v>159</v>
      </c>
      <c r="BD1" s="1" t="s">
        <v>68</v>
      </c>
      <c r="BE1" s="1" t="s">
        <v>72</v>
      </c>
      <c r="BF1" s="1" t="s">
        <v>83</v>
      </c>
      <c r="BG1" s="1" t="s">
        <v>160</v>
      </c>
      <c r="BH1" s="1" t="s">
        <v>86</v>
      </c>
      <c r="BI1" s="1" t="s">
        <v>94</v>
      </c>
      <c r="BJ1" s="1" t="s">
        <v>95</v>
      </c>
      <c r="BK1" s="1" t="s">
        <v>93</v>
      </c>
      <c r="BL1" s="1" t="s">
        <v>92</v>
      </c>
      <c r="BM1" s="1" t="s">
        <v>97</v>
      </c>
      <c r="BN1" s="1" t="s">
        <v>96</v>
      </c>
      <c r="BO1" s="1" t="s">
        <v>161</v>
      </c>
      <c r="BP1" s="1" t="s">
        <v>162</v>
      </c>
      <c r="BQ1" s="1" t="s">
        <v>163</v>
      </c>
      <c r="BR1" s="1" t="s">
        <v>164</v>
      </c>
      <c r="BS1" s="1" t="s">
        <v>165</v>
      </c>
      <c r="BT1" s="1" t="s">
        <v>20</v>
      </c>
      <c r="BU1" s="1" t="s">
        <v>120</v>
      </c>
      <c r="BV1" s="1" t="s">
        <v>406</v>
      </c>
      <c r="BW1" s="1" t="s">
        <v>407</v>
      </c>
      <c r="BX1" s="1" t="s">
        <v>166</v>
      </c>
      <c r="BY1" s="1" t="s">
        <v>121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EBR Hyd</vt:lpstr>
      <vt:lpstr>EBR Kmm</vt:lpstr>
      <vt:lpstr>Support</vt:lpstr>
      <vt:lpstr>Pre Enquiry</vt:lpstr>
      <vt:lpstr>Enquiry</vt:lpstr>
      <vt:lpstr>Booking</vt:lpstr>
      <vt:lpstr>Live Enquiry</vt:lpstr>
      <vt:lpstr>Lost Enquiry</vt:lpstr>
      <vt:lpstr>Live Booking</vt:lpstr>
      <vt:lpstr>Lost Booking</vt:lpstr>
      <vt:lpstr>Invoice</vt:lpstr>
      <vt:lpstr>Delivery</vt:lpstr>
      <vt:lpstr>Home Visit</vt:lpstr>
      <vt:lpstr>Test Drive</vt:lpstr>
      <vt:lpstr>Evaluation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</dc:creator>
  <cp:keywords/>
  <dc:description/>
  <cp:lastModifiedBy>srujan ch</cp:lastModifiedBy>
  <dcterms:created xsi:type="dcterms:W3CDTF">2022-04-27T10:24:17Z</dcterms:created>
  <dcterms:modified xsi:type="dcterms:W3CDTF">2022-05-09T14:24:20Z</dcterms:modified>
  <cp:category/>
  <cp:contentStatus/>
</cp:coreProperties>
</file>