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a7dbea52309d1697/Documents/Data Analyst Bootcamp/Resume_Project_Challenges/Excel Projects/Call-Center-Dashboard_Chandoo/Data/"/>
    </mc:Choice>
  </mc:AlternateContent>
  <xr:revisionPtr revIDLastSave="3084" documentId="13_ncr:1_{EA26473C-7E30-4127-9551-2149B51926C9}" xr6:coauthVersionLast="47" xr6:coauthVersionMax="47" xr10:uidLastSave="{E1A69DBD-63EB-4BD8-BFC5-31071D95C892}"/>
  <bookViews>
    <workbookView xWindow="-98" yWindow="-98" windowWidth="21795" windowHeight="12975" activeTab="3" xr2:uid="{26D4546B-D2A1-4444-8EAF-A6228F96F0C1}"/>
  </bookViews>
  <sheets>
    <sheet name="Pivots" sheetId="6" r:id="rId1"/>
    <sheet name="Data" sheetId="2" r:id="rId2"/>
    <sheet name="Assets" sheetId="4" r:id="rId3"/>
    <sheet name="Customer Center Report" sheetId="5"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2">#N/A</definedName>
  </definedNames>
  <calcPr calcId="191029"/>
  <pivotCaches>
    <pivotCache cacheId="1" r:id="rId5"/>
    <pivotCache cacheId="2" r:id="rId6"/>
    <pivotCache cacheId="15" r:id="rId7"/>
    <pivotCache cacheId="234" r:id="rId8"/>
    <pivotCache cacheId="1352" r:id="rId9"/>
    <pivotCache cacheId="1355" r:id="rId10"/>
    <pivotCache cacheId="1358" r:id="rId11"/>
    <pivotCache cacheId="1361" r:id="rId12"/>
    <pivotCache cacheId="136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4" i="6" l="1"/>
  <c r="K52" i="6" s="1"/>
  <c r="L29" i="5" s="1"/>
  <c r="L23" i="5"/>
  <c r="K56" i="6"/>
  <c r="K46" i="6"/>
  <c r="K49" i="6" s="1"/>
  <c r="K54" i="6" s="1"/>
  <c r="L31" i="5" s="1"/>
  <c r="K45" i="6"/>
  <c r="K48" i="6" s="1"/>
  <c r="Q13" i="5" a="1"/>
  <c r="Q13" i="5" s="1"/>
  <c r="P14" i="5" a="1"/>
  <c r="P14" i="5"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28" i="6"/>
  <c r="J3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53" i="6" l="1"/>
  <c r="L30" i="5" s="1"/>
  <c r="I33" i="6"/>
  <c r="I32" i="6"/>
  <c r="I36" i="6"/>
  <c r="I35" i="6"/>
  <c r="I34" i="6"/>
  <c r="J35" i="6"/>
  <c r="J32" i="6"/>
  <c r="J36" i="6"/>
  <c r="J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442118-0C4A-408D-B3F6-761F1CE8ED5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3442118-0C4A-408D-B3F6-761F1CE8ED5E}" keepAlive="1" name="ThisWorkbookDataModel1" description="Data Model" type="5" refreshedVersion="8" minRefreshableVersion="5" background="1">
    <dbPr connection="Data Model Connection" command="Model" commandType="1"/>
    <olapPr sendLocale="1" rowDrillCount="1000"/>
    <extLst>
      <ext xmlns:x14="http://schemas.microsoft.com/office/spreadsheetml/2009/9/main" uri="{D79990A0-CA42-45e3-83F4-45C500A0EAA5}">
        <x14:connection culture="" embeddedDataId="">
          <x14:calculatedMembers count="1">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x14:calculatedMembers>
        </x14:connection>
      </ext>
      <ext xmlns:x15="http://schemas.microsoft.com/office/spreadsheetml/2010/11/main" uri="{DE250136-89BD-433C-8126-D09CA5730AF9}">
        <x15:connection id="" model="1"/>
      </ext>
    </extLst>
  </connection>
  <connection id="3" xr16:uid="{C65073A5-837B-4FDF-871D-E46A063A470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xr16:uid="{3B3E9941-CDCB-4979-9182-248AE5D919B6}"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<sst xmlns="http://schemas.openxmlformats.org/spreadsheetml/2006/main" count="3175" uniqueCount="1085">
  <si>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</si>
  <si>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</si>
  <si>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</si>
  <si>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</si>
  <si>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</si>
  <si>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</si>
  <si>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</si>
  <si>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</si>
  <si>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</si>
  <si>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</si>
  <si>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</si>
  <si>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</si>
  <si>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</si>
  <si>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</si>
  <si>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</si>
  <si>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</si>
  <si>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</si>
  <si>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</si>
  <si>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</si>
  <si>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</si>
  <si>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</si>
  <si>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</si>
  <si>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</si>
  <si>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</si>
  <si>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</si>
  <si>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</si>
  <si>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</si>
  <si>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</si>
  <si>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</si>
  <si>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</si>
  <si>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</si>
  <si>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</si>
  <si>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</si>
  <si>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</si>
  <si>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</si>
  <si>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</si>
  <si>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</si>
  <si>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</si>
  <si>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</si>
  <si>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</si>
  <si>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</si>
  <si>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</si>
  <si>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</si>
  <si>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</si>
  <si>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</si>
  <si>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</si>
  <si>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</si>
  <si>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</si>
  <si>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</si>
  <si>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</si>
  <si>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</si>
  <si>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</si>
  <si>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</si>
  <si>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</si>
  <si>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</si>
  <si>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</si>
  <si>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</si>
  <si>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</si>
  <si>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</si>
  <si>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</si>
  <si>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</si>
  <si>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</si>
  <si>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</si>
  <si>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</si>
  <si>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</si>
  <si>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</si>
  <si>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</si>
  <si>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</si>
  <si>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</si>
  <si>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</si>
  <si>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</si>
  <si>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</si>
  <si>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</si>
  <si>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</si>
  <si>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</si>
  <si>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</si>
  <si>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</si>
  <si>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</si>
  <si>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</si>
  <si>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</si>
  <si>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</si>
  <si>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</si>
  <si>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</si>
  <si>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</si>
  <si>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</si>
  <si>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</si>
  <si>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</si>
  <si>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</si>
  <si>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</si>
  <si>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</si>
  <si>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</si>
  <si>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</si>
  <si>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</si>
  <si>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</si>
  <si>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</si>
  <si>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</si>
  <si>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</si>
  <si>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</si>
  <si>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</si>
  <si>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</si>
  <si>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</si>
  <si>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</si>
  <si>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</si>
  <si>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</si>
  <si>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</si>
  <si>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</si>
  <si>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</si>
  <si>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</si>
  <si>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</si>
  <si>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</si>
  <si>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</si>
  <si>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</si>
  <si>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</si>
  <si>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</si>
  <si>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</si>
  <si>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</si>
  <si>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</si>
  <si>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</si>
  <si>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</si>
  <si>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</si>
  <si>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</si>
  <si>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</si>
  <si>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</si>
  <si>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</si>
  <si>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</si>
  <si>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</si>
  <si>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</si>
  <si>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</si>
  <si>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</si>
  <si>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</si>
  <si>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</si>
  <si>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</si>
  <si>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</si>
  <si>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</si>
  <si>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</si>
  <si>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</si>
  <si>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</si>
  <si>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</si>
  <si>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</si>
  <si>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</si>
  <si>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</si>
  <si>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</si>
  <si>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</si>
  <si>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</si>
  <si>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</si>
  <si>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</si>
  <si>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</si>
  <si>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</si>
  <si>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</si>
  <si>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</si>
  <si>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</si>
  <si>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</si>
  <si>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</si>
  <si>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</si>
  <si>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</si>
  <si>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</si>
  <si>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</si>
  <si>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</si>
  <si>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</si>
  <si>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</si>
  <si>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</si>
  <si>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</si>
  <si>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</si>
  <si>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</si>
  <si>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</si>
  <si>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</si>
  <si>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</si>
  <si>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</si>
  <si>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</si>
  <si>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</si>
  <si>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</si>
  <si>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</si>
  <si>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</si>
  <si>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</si>
  <si>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</si>
  <si>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</si>
  <si>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</si>
  <si>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</si>
  <si>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</si>
  <si>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</si>
  <si>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</si>
  <si>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</si>
  <si>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</si>
  <si>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</si>
  <si>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</si>
  <si>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</si>
  <si>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</si>
  <si>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</si>
  <si>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</si>
  <si>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</si>
  <si>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</si>
  <si>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</si>
  <si>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</si>
  <si>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</si>
  <si>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</si>
  <si>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</si>
  <si>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</si>
  <si>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</si>
  <si>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</si>
  <si>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</si>
  <si>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</si>
  <si>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</si>
  <si>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</si>
  <si>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</si>
  <si>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</si>
  <si>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</si>
  <si>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</si>
  <si>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</si>
  <si>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</si>
  <si>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</si>
  <si>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</si>
  <si>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</si>
  <si>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</si>
  <si>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</si>
  <si>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</si>
  <si>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</si>
  <si>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</si>
  <si>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</si>
  <si>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</si>
  <si>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</si>
  <si>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</si>
  <si>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</si>
  <si>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</si>
  <si>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</si>
  <si>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</si>
  <si>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</si>
  <si>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</si>
  <si>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</si>
  <si>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</si>
  <si>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</si>
  <si>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</si>
  <si>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</si>
  <si>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</si>
  <si>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</si>
  <si>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</si>
  <si>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</si>
  <si>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</si>
  <si>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</si>
  <si>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</si>
  <si>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</si>
  <si>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</si>
  <si>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</si>
  <si>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</si>
  <si>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</si>
  <si>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</si>
  <si>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</si>
  <si>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</si>
  <si>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</si>
  <si>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</si>
  <si>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</si>
  <si>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</si>
  <si>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</si>
  <si>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</si>
  <si>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</si>
  <si>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</si>
  <si>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</si>
  <si>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</si>
  <si>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</si>
  <si>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</si>
  <si>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</si>
  <si>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</si>
  <si>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</si>
  <si>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</si>
  <si>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</si>
  <si>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</si>
  <si>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</si>
  <si>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</si>
  <si>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</si>
  <si>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</si>
  <si>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</si>
  <si>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</si>
  <si>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</si>
  <si>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</si>
  <si>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</si>
  <si>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</si>
  <si>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</si>
  <si>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</si>
  <si>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</si>
  <si>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</si>
  <si>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</si>
  <si>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</si>
  <si>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</si>
  <si>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</si>
  <si>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</si>
  <si>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</si>
  <si>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</si>
  <si>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</si>
  <si>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</si>
  <si>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</si>
  <si>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</si>
  <si>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</si>
  <si>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</si>
  <si>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</si>
  <si>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</si>
  <si>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</si>
  <si>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</si>
  <si>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</si>
  <si>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</si>
  <si>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</si>
  <si>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</si>
  <si>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</si>
  <si>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</si>
  <si>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</si>
  <si>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</si>
  <si>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</si>
  <si>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</si>
  <si>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</si>
  <si>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</si>
  <si>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</si>
  <si>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</si>
  <si>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</si>
  <si>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</si>
  <si>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</si>
  <si>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</si>
  <si>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</si>
  <si>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</si>
  <si>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</si>
  <si>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</si>
  <si>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</si>
  <si>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</si>
  <si>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</si>
  <si>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</si>
  <si>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</si>
  <si>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</si>
  <si>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</si>
  <si>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</si>
  <si>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</si>
  <si>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</si>
  <si>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</si>
  <si>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</si>
  <si>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</si>
  <si>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</si>
  <si>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</si>
  <si>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</si>
  <si>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</si>
  <si>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</si>
  <si>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</si>
  <si>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</si>
  <si>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</si>
  <si>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</si>
  <si>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</si>
  <si>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</si>
  <si>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</si>
  <si>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</si>
  <si>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</si>
  <si>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</si>
  <si>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</si>
  <si>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</si>
  <si>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</si>
  <si>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</si>
  <si>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</si>
  <si>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</si>
  <si>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</si>
  <si>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</si>
  <si>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</si>
  <si>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</si>
  <si>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</si>
  <si>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</si>
  <si>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</si>
  <si>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</si>
  <si>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</si>
  <si>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</si>
  <si>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</si>
  <si>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</si>
  <si>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</si>
  <si>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</si>
  <si>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</si>
  <si>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</si>
  <si>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</si>
  <si>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</si>
  <si>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</si>
  <si>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</si>
  <si>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</si>
  <si>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</si>
  <si>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</si>
  <si>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</si>
  <si>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</si>
  <si>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</si>
  <si>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</si>
  <si>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</si>
  <si>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</si>
  <si>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</si>
  <si>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</si>
  <si>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</si>
  <si>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</si>
  <si>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</si>
  <si>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</si>
  <si>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</si>
  <si>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</si>
  <si>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</si>
  <si>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</si>
  <si>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</si>
  <si>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</si>
  <si>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</si>
  <si>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</si>
  <si>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</si>
  <si>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</si>
  <si>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</si>
  <si>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</si>
  <si>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</si>
  <si>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</si>
  <si>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</si>
  <si>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</si>
  <si>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</si>
  <si>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</si>
  <si>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</si>
  <si>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</si>
  <si>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</si>
  <si>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</si>
  <si>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</si>
  <si>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</si>
  <si>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</si>
  <si>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</si>
  <si>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</si>
  <si>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</si>
  <si>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</si>
  <si>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</si>
  <si>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</si>
  <si>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</si>
  <si>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</si>
  <si>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</si>
  <si>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</si>
  <si>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</si>
  <si>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</si>
  <si>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</si>
  <si>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</si>
  <si>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</si>
  <si>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</si>
  <si>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</si>
  <si>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</si>
  <si>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</si>
  <si>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</si>
  <si>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</si>
  <si>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</si>
  <si>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</si>
  <si>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</si>
  <si>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</si>
  <si>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</si>
  <si>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</si>
  <si>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</si>
  <si>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</si>
  <si>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</si>
  <si>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</si>
  <si>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</si>
  <si>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</si>
  <si>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</si>
  <si>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</si>
  <si>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</si>
  <si>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</si>
  <si>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</si>
  <si>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</si>
  <si>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</si>
  <si>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</si>
  <si>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</si>
  <si>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</si>
  <si>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</si>
  <si>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</si>
  <si>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</si>
  <si>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</si>
  <si>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</si>
  <si>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</si>
  <si>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</si>
  <si>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</si>
  <si>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</si>
  <si>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</si>
  <si>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</si>
  <si>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</si>
  <si>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</si>
  <si>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</si>
  <si>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</si>
  <si>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</si>
  <si>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</si>
  <si>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</si>
  <si>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</si>
  <si>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</si>
  <si>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</si>
  <si>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</si>
  <si>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</si>
  <si>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</si>
  <si>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</si>
  <si>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</si>
  <si>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</si>
  <si>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</si>
  <si>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</si>
  <si>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</si>
  <si>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</si>
  <si>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</si>
  <si>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</si>
  <si>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</si>
  <si>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</si>
  <si>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</si>
  <si>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</si>
  <si>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</si>
  <si>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</si>
  <si>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</si>
  <si>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</si>
  <si>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</si>
  <si>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</si>
  <si>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</si>
  <si>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</si>
  <si>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</si>
  <si>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</si>
  <si>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</si>
  <si>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</si>
  <si>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</si>
  <si>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</si>
  <si>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</si>
  <si>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</si>
  <si>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</si>
  <si>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</si>
  <si>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</si>
  <si>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</si>
  <si>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</si>
  <si>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</si>
  <si>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</si>
  <si>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</si>
  <si>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</si>
  <si>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</si>
  <si>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</si>
  <si>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</si>
  <si>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</si>
  <si>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</si>
  <si>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</si>
  <si>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</si>
  <si>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</si>
  <si>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</si>
  <si>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</si>
  <si>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</si>
  <si>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</si>
  <si>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</si>
  <si>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</si>
  <si>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</si>
  <si>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</si>
  <si>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</si>
  <si>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</si>
  <si>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</si>
  <si>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</si>
  <si>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</si>
  <si>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</si>
  <si>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</si>
  <si>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</si>
  <si>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</si>
  <si>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</si>
  <si>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</si>
  <si>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</si>
  <si>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</si>
  <si>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</si>
  <si>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</si>
  <si>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</si>
  <si>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</si>
  <si>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</si>
  <si>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</si>
  <si>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</si>
  <si>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</si>
  <si>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</si>
  <si>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</si>
  <si>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</si>
  <si>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</si>
  <si>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</si>
  <si>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</si>
  <si>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</si>
  <si>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</si>
  <si>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</si>
  <si>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</si>
  <si>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</si>
  <si>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</si>
  <si>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</si>
  <si>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</si>
  <si>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</si>
  <si>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</si>
  <si>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</si>
  <si>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</si>
  <si>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</si>
  <si>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</si>
  <si>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</si>
  <si>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</si>
  <si>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</si>
  <si>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</si>
  <si>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</si>
  <si>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</si>
  <si>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</si>
  <si>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</si>
  <si>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</si>
  <si>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</si>
  <si>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</si>
  <si>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</si>
  <si>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</si>
  <si>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</si>
  <si>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</si>
  <si>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</si>
  <si>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</si>
  <si>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</si>
  <si>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</si>
  <si>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</si>
  <si>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</si>
  <si>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</si>
  <si>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</si>
  <si>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</si>
  <si>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</si>
  <si>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</si>
  <si>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</si>
  <si>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</si>
  <si>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</si>
  <si>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</si>
  <si>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</si>
  <si>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</si>
  <si>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</si>
  <si>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</si>
  <si>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</si>
  <si>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</si>
  <si>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</si>
  <si>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</si>
  <si>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</si>
  <si>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</si>
  <si>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</si>
  <si>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</si>
  <si>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</si>
  <si>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</si>
  <si>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</si>
  <si>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</si>
  <si>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</si>
  <si>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</si>
  <si>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</si>
  <si>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</si>
  <si>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</si>
  <si>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</si>
  <si>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</si>
  <si>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</si>
  <si>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</si>
  <si>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</si>
  <si>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</si>
  <si>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</si>
  <si>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</si>
  <si>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</si>
  <si>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</si>
  <si>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</si>
  <si>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</si>
  <si>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</si>
  <si>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</si>
  <si>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</si>
  <si>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</si>
  <si>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</si>
  <si>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</si>
  <si>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</si>
  <si>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</si>
  <si>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</si>
  <si>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</si>
  <si>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</si>
  <si>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</si>
  <si>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</si>
  <si>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</si>
  <si>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</si>
  <si>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</si>
  <si>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</si>
  <si>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</si>
  <si>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</si>
  <si>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</si>
  <si>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</si>
  <si>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</si>
  <si>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</si>
  <si>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</si>
  <si>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</si>
  <si>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</si>
  <si>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</si>
  <si>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</si>
  <si>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</si>
  <si>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</si>
  <si>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</si>
  <si>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</si>
  <si>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</si>
  <si>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</si>
  <si>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</si>
  <si>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</si>
  <si>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</si>
  <si>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</si>
  <si>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</si>
  <si>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</si>
  <si>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</si>
  <si>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</si>
  <si>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</si>
  <si>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</si>
  <si>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</si>
  <si>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</si>
  <si>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</si>
  <si>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</si>
  <si>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</si>
  <si>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</si>
  <si>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</si>
  <si>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</si>
  <si>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</si>
  <si>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</si>
  <si>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</si>
  <si>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</si>
  <si>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</si>
  <si>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</si>
  <si>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</si>
  <si>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</si>
  <si>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</si>
  <si>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</si>
  <si>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</si>
  <si>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</si>
  <si>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</si>
  <si>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</si>
  <si>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</si>
  <si>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</si>
  <si>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</si>
  <si>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</si>
  <si>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</si>
  <si>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</si>
  <si>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</si>
  <si>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</si>
  <si>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</si>
  <si>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</si>
  <si>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</si>
  <si>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</si>
  <si>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</si>
  <si>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</si>
  <si>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</si>
  <si>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</si>
  <si>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</si>
  <si>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</si>
  <si>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</si>
  <si>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</si>
  <si>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</si>
  <si>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</si>
  <si>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</si>
  <si>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</si>
  <si>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</si>
  <si>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</si>
  <si>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</si>
  <si>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</si>
  <si>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</si>
  <si>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</si>
  <si>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</si>
  <si>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</si>
  <si>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</si>
  <si>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</si>
  <si>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</si>
  <si>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</si>
  <si>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</si>
  <si>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</si>
  <si>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</si>
  <si>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</si>
  <si>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</si>
  <si>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</si>
  <si>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</si>
  <si>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</si>
  <si>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</si>
  <si>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</si>
  <si>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</si>
  <si>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</si>
  <si>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</si>
  <si>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</si>
  <si>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</si>
  <si>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</si>
  <si>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</si>
  <si>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</si>
  <si>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</si>
  <si>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</si>
  <si>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</si>
  <si>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</si>
  <si>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</si>
  <si>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</si>
  <si>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</si>
  <si>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</si>
  <si>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</si>
  <si>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</si>
  <si>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</si>
  <si>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</si>
  <si>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</si>
  <si>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</si>
  <si>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</si>
  <si>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</si>
  <si>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</si>
  <si>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</si>
  <si>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</si>
  <si>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</si>
  <si>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</si>
  <si>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</si>
  <si>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</si>
  <si>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</si>
  <si>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</si>
  <si>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</si>
  <si>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</si>
  <si>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</si>
  <si>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</si>
  <si>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</si>
  <si>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</si>
  <si>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</si>
  <si>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</si>
  <si>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</si>
  <si>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</si>
  <si>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</si>
  <si>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</si>
  <si>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</si>
  <si>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</si>
  <si>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</si>
  <si>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</si>
  <si>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</si>
  <si>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</si>
  <si>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</si>
  <si>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</si>
  <si>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</si>
  <si>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</si>
  <si>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</si>
  <si>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</si>
  <si>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</si>
  <si>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</si>
  <si>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</si>
  <si>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</si>
  <si>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</si>
  <si>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</si>
  <si>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</si>
  <si>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</si>
  <si>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</si>
  <si>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</si>
  <si>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</si>
  <si>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</si>
  <si>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</si>
  <si>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</si>
  <si>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</si>
  <si>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</si>
  <si>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</si>
  <si>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</si>
  <si>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</si>
  <si>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</si>
  <si>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</si>
  <si>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</si>
  <si>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</si>
  <si>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</si>
  <si>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</si>
  <si>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</si>
  <si>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</si>
  <si>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</si>
  <si>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</si>
  <si>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</si>
  <si>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</si>
  <si>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</si>
  <si>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</si>
  <si>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</si>
  <si>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</si>
  <si>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</si>
  <si>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</si>
  <si>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</si>
  <si>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</si>
  <si>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</si>
  <si>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</si>
  <si>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</si>
  <si>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</si>
  <si>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</si>
  <si>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</si>
  <si>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</si>
  <si>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</si>
  <si>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</si>
  <si>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</si>
  <si>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</si>
  <si>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</si>
  <si>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</si>
  <si>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</si>
  <si>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</si>
  <si>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</si>
  <si>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</si>
  <si>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</si>
  <si>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</si>
  <si>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</si>
  <si>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</si>
  <si>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</si>
  <si>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</si>
  <si>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</si>
  <si>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</si>
  <si>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</si>
  <si>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</si>
  <si>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</si>
  <si>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</si>
  <si>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</si>
  <si>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</si>
  <si>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</si>
  <si>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</si>
  <si>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</si>
  <si>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</si>
  <si>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</si>
  <si>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</si>
  <si>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</si>
  <si>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</si>
  <si>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</si>
  <si>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</si>
  <si>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</si>
  <si>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</si>
  <si>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</si>
  <si>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</si>
  <si>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</si>
  <si>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</si>
  <si>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</si>
  <si>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</si>
  <si>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</si>
  <si>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</si>
  <si>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</si>
  <si>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</si>
  <si>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</si>
  <si>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</si>
  <si>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</si>
  <si>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</si>
  <si>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</si>
  <si>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</si>
  <si>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</si>
  <si>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</si>
  <si>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</si>
  <si>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</si>
  <si>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</si>
  <si>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</si>
  <si>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</si>
  <si>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</si>
  <si>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</si>
  <si>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</si>
  <si>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</si>
  <si>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</si>
  <si>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</si>
  <si>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</si>
  <si>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</si>
  <si>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</si>
  <si>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</si>
  <si>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</si>
  <si>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</si>
  <si>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</si>
  <si>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</si>
  <si>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</si>
  <si>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</si>
  <si>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</si>
  <si>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</si>
  <si>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</si>
  <si>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</si>
  <si>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</si>
  <si>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</si>
  <si>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</si>
  <si>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</si>
  <si>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</si>
  <si>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</si>
  <si>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</si>
  <si>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</si>
  <si>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</si>
  <si>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</si>
  <si>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</si>
  <si>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</si>
  <si>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</si>
  <si>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</si>
  <si>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</si>
  <si>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</si>
  <si>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</si>
  <si>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</si>
  <si>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</si>
  <si>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</si>
  <si>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</si>
  <si>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</si>
  <si>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</si>
  <si>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</si>
  <si>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</si>
  <si>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</si>
  <si>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</si>
  <si>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</si>
  <si>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</si>
  <si>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</si>
  <si>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</si>
  <si>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</si>
  <si>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</si>
  <si>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</si>
  <si>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</si>
  <si>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</si>
  <si>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</si>
  <si>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</si>
  <si>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</si>
  <si>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</si>
  <si>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</si>
  <si>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</si>
  <si>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</si>
  <si>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</si>
  <si>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</si>
  <si>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</si>
  <si>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</si>
  <si>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</si>
  <si>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</si>
  <si>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</si>
  <si>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</si>
  <si>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</si>
  <si>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</si>
  <si>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</si>
  <si>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</si>
  <si>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</si>
  <si>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</si>
  <si>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</si>
  <si>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</si>
  <si>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</si>
  <si>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</si>
  <si>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</si>
  <si>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</si>
  <si>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</si>
  <si>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</si>
  <si>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</si>
  <si>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</si>
  <si>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</si>
  <si>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</si>
  <si>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</si>
  <si>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</si>
  <si>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</si>
  <si>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</si>
  <si>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</si>
  <si>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</si>
  <si>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</si>
  <si>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</si>
  <si>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</si>
  <si>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</si>
  <si>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</si>
  <si>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</si>
  <si>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</si>
  <si>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</si>
  <si>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</si>
  <si>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</si>
  <si>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</si>
  <si>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</si>
  <si>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</si>
  <si>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</si>
  <si>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</si>
  <si>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</si>
  <si>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</si>
  <si>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</si>
  <si>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</si>
  <si>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</si>
  <si>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</si>
  <si>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</si>
  <si>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</si>
  <si>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</si>
  <si>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</si>
  <si>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</si>
  <si>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</si>
  <si>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</si>
  <si>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</si>
  <si>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</si>
  <si>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</si>
  <si>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</si>
  <si>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</si>
  <si>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</si>
  <si>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</si>
  <si>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</si>
  <si>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</si>
  <si>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</si>
  <si>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</si>
  <si>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</si>
  <si>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 Calls</t>
  </si>
  <si>
    <t>Row Labels</t>
  </si>
  <si>
    <t>Grand Total</t>
  </si>
  <si>
    <t>Jan</t>
  </si>
  <si>
    <t>Feb</t>
  </si>
  <si>
    <t>Mar</t>
  </si>
  <si>
    <t>Apr</t>
  </si>
  <si>
    <t>May</t>
  </si>
  <si>
    <t>Jun</t>
  </si>
  <si>
    <t>Jul</t>
  </si>
  <si>
    <t>Aug</t>
  </si>
  <si>
    <t>Sep</t>
  </si>
  <si>
    <t>Oct</t>
  </si>
  <si>
    <t>Nov</t>
  </si>
  <si>
    <t>Dec</t>
  </si>
  <si>
    <t>Call Count2</t>
  </si>
  <si>
    <t>Wednesday</t>
  </si>
  <si>
    <t>Thursday</t>
  </si>
  <si>
    <t>Saturday</t>
  </si>
  <si>
    <t>Friday</t>
  </si>
  <si>
    <t>Sunday</t>
  </si>
  <si>
    <t>Tuesday</t>
  </si>
  <si>
    <t>Monday</t>
  </si>
  <si>
    <t>For Graph</t>
  </si>
  <si>
    <t>Rep</t>
  </si>
  <si>
    <t>Calls</t>
  </si>
  <si>
    <t>Amount</t>
  </si>
  <si>
    <t>Sel. Calls</t>
  </si>
  <si>
    <t>Sel. Amount</t>
  </si>
  <si>
    <t>Selected Rep.</t>
  </si>
  <si>
    <t>Column Labels</t>
  </si>
  <si>
    <t>Total</t>
  </si>
  <si>
    <t>Rep.Summary</t>
  </si>
  <si>
    <t>% of Calls</t>
  </si>
  <si>
    <t>Calls Rank</t>
  </si>
  <si>
    <t>Amount Rank</t>
  </si>
  <si>
    <t>Labels:</t>
  </si>
  <si>
    <t>Image:</t>
  </si>
  <si>
    <t>Call Center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</si>
</sst>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0;\(\$#,##0\);\$#,##0"/>
    <numFmt numFmtId="166" formatCode="0.0"/>
    <numFmt numFmtId="167" formatCode="&quot;$&quot;#,###.0,&quot;K&quot;"/>
    <numFmt numFmtId="168" formatCode="&quot;$&quot;#,##0;[Red]&quot;$&quot;#,##0"/>
    <numFmt numFmtId="169" formatCode="&quot;MMM&quot;"/>
    <numFmt numFmtId="172" formatCode="&quot;mmm&quot;"/>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9"/>
      <color theme="1"/>
      <name val="Aptos"/>
      <family val="2"/>
    </font>
    <font>
      <b/>
      <sz val="9"/>
      <color theme="1"/>
      <name val="Aptos"/>
      <family val="2"/>
    </font>
    <font>
      <sz val="22"/>
      <color theme="1"/>
      <name val="Bahnschrift SemiBold"/>
      <family val="2"/>
    </font>
    <font>
      <sz val="26"/>
      <color theme="1"/>
      <name val="Bahnschrift SemiBold"/>
      <family val="2"/>
    </font>
    <font>
      <sz val="10"/>
      <color theme="1" tint="0.14999847407452621"/>
      <name val="Aptos"/>
      <family val="2"/>
      <scheme val="minor"/>
    </font>
    <font>
      <sz val="22"/>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bottom/>
      <diagonal/>
    </border>
  </borders>
  <cellStyleXfs count="2">
    <xf numFmtId="0" fontId="0" fillId="0" borderId="0"/>
    <xf numFmtId="9" fontId="4" fillId="0" borderId="0" applyFont="0" applyFill="0" applyBorder="0" applyAlignment="0" applyProtection="0"/>
  </cellStyleXfs>
  <cellXfs count="5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2" borderId="0" xfId="0" applyFill="1" applyAlignment="1">
      <alignment horizontal="left"/>
    </xf>
    <xf numFmtId="0" fontId="0" fillId="0" borderId="0" xfId="0" applyAlignment="1">
      <alignment horizontal="left" indent="1"/>
    </xf>
    <xf numFmtId="9" fontId="0" fillId="0" borderId="0" xfId="1" applyFont="1"/>
    <xf numFmtId="0" fontId="0" fillId="3" borderId="0" xfId="0" applyFill="1" applyAlignment="1">
      <alignment horizontal="center"/>
    </xf>
    <xf numFmtId="0" fontId="5" fillId="4" borderId="9" xfId="0" applyFont="1" applyFill="1" applyBorder="1" applyAlignment="1">
      <alignment horizontal="left" indent="1"/>
    </xf>
    <xf numFmtId="0" fontId="6" fillId="4" borderId="12" xfId="0" applyFont="1" applyFill="1" applyBorder="1" applyAlignment="1">
      <alignment horizontal="left" indent="1"/>
    </xf>
    <xf numFmtId="0" fontId="6" fillId="4" borderId="7" xfId="0" applyFont="1" applyFill="1" applyBorder="1" applyAlignment="1">
      <alignment horizontal="left" indent="1"/>
    </xf>
    <xf numFmtId="0" fontId="6" fillId="4" borderId="10" xfId="0" applyFont="1" applyFill="1" applyBorder="1" applyAlignment="1">
      <alignment horizontal="left" vertical="center" indent="1"/>
    </xf>
    <xf numFmtId="0" fontId="5" fillId="4" borderId="0" xfId="0" applyFont="1" applyFill="1" applyAlignment="1">
      <alignment horizontal="left" vertical="center" indent="1"/>
    </xf>
    <xf numFmtId="0" fontId="5" fillId="4" borderId="13" xfId="0" applyFont="1" applyFill="1" applyBorder="1" applyAlignment="1">
      <alignment horizontal="left" vertical="center" indent="1"/>
    </xf>
    <xf numFmtId="0" fontId="5" fillId="4" borderId="10" xfId="0" applyFont="1" applyFill="1" applyBorder="1" applyAlignment="1">
      <alignment horizontal="left" vertical="center" indent="2"/>
    </xf>
    <xf numFmtId="168" fontId="5" fillId="4" borderId="0" xfId="0" applyNumberFormat="1" applyFont="1" applyFill="1" applyAlignment="1">
      <alignment horizontal="right" vertical="center"/>
    </xf>
    <xf numFmtId="168" fontId="5" fillId="4" borderId="13" xfId="0" applyNumberFormat="1" applyFont="1" applyFill="1" applyBorder="1" applyAlignment="1">
      <alignment horizontal="left" vertical="center" indent="1"/>
    </xf>
    <xf numFmtId="0" fontId="5" fillId="4" borderId="6" xfId="0" applyFont="1" applyFill="1" applyBorder="1" applyAlignment="1">
      <alignment horizontal="left" vertical="center" indent="2"/>
    </xf>
    <xf numFmtId="168" fontId="5" fillId="4" borderId="11" xfId="0" applyNumberFormat="1" applyFont="1" applyFill="1" applyBorder="1" applyAlignment="1">
      <alignment horizontal="right" vertical="center"/>
    </xf>
    <xf numFmtId="168" fontId="5" fillId="4" borderId="4" xfId="0" applyNumberFormat="1" applyFont="1" applyFill="1" applyBorder="1" applyAlignment="1">
      <alignment horizontal="left" vertical="center" indent="1"/>
    </xf>
    <xf numFmtId="0" fontId="8" fillId="3" borderId="0" xfId="0" applyFont="1" applyFill="1" applyAlignment="1">
      <alignment horizontal="left" vertical="top"/>
    </xf>
    <xf numFmtId="0" fontId="0" fillId="3" borderId="0" xfId="0" applyFill="1" applyAlignment="1">
      <alignment horizontal="left" vertical="top"/>
    </xf>
    <xf numFmtId="0" fontId="9" fillId="3" borderId="0" xfId="0" applyFont="1" applyFill="1" applyAlignment="1">
      <alignment horizontal="center"/>
    </xf>
    <xf numFmtId="0" fontId="7" fillId="3" borderId="0" xfId="0" applyFont="1" applyFill="1" applyAlignment="1">
      <alignment horizontal="center" vertical="top"/>
    </xf>
    <xf numFmtId="0" fontId="10" fillId="3" borderId="0" xfId="0" applyFont="1" applyFill="1" applyAlignment="1">
      <alignment horizontal="center" vertical="top"/>
    </xf>
    <xf numFmtId="0" fontId="0" fillId="3" borderId="0" xfId="0" applyFill="1" applyAlignment="1">
      <alignment horizontal="center"/>
    </xf>
    <xf numFmtId="0" fontId="0" fillId="0" borderId="0" xfId="0" applyNumberFormat="1"/>
    <xf numFmtId="169" fontId="0" fillId="0" borderId="0" xfId="0" applyNumberFormat="1" applyAlignment="1">
      <alignment horizontal="left"/>
    </xf>
    <xf numFmtId="172" fontId="0" fillId="0" borderId="0" xfId="0" pivotButton="1" applyNumberFormat="1"/>
    <xf numFmtId="172" fontId="0" fillId="0" borderId="0" xfId="0" applyNumberFormat="1" applyAlignment="1">
      <alignment horizontal="left"/>
    </xf>
  </cellXfs>
  <cellStyles count="2">
    <cellStyle name="Normal" xfId="0" builtinId="0"/>
    <cellStyle name="Percent" xfId="1" builtinId="5"/>
  </cellStyles>
  <dxfs count="117">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numFmt numFmtId="169" formatCode="&quot;MMM&quot;"/>
    </dxf>
    <dxf>
      <numFmt numFmtId="172" formatCode="&quot;mmm&quot;"/>
    </dxf>
    <dxf>
      <numFmt numFmtId="172" formatCode="&quot;mmm&quot;"/>
    </dxf>
    <dxf>
      <fill>
        <patternFill patternType="solid">
          <bgColor theme="7"/>
        </patternFill>
      </fill>
    </dxf>
    <dxf>
      <fill>
        <patternFill patternType="solid">
          <bgColor theme="7"/>
        </patternFill>
      </fill>
    </dxf>
    <dxf>
      <numFmt numFmtId="172" formatCode="&quot;mmm&quot;"/>
    </dxf>
    <dxf>
      <numFmt numFmtId="172" formatCode="&quot;mmm&quot;"/>
    </dxf>
    <dxf>
      <numFmt numFmtId="169" formatCode="&quot;MMM&quot;"/>
    </dxf>
    <dxf>
      <fill>
        <patternFill>
          <bgColor theme="7" tint="0.79998168889431442"/>
        </patternFill>
      </fill>
      <border>
        <left style="thin">
          <color theme="2" tint="-0.24994659260841701"/>
        </left>
        <right style="thin">
          <color theme="2"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sz val="8"/>
      </font>
      <fill>
        <patternFill>
          <fgColor theme="0"/>
          <bgColor theme="0"/>
        </patternFill>
      </fill>
      <border diagonalUp="0" diagonalDown="0">
        <left style="thin">
          <color auto="1"/>
        </left>
        <right style="thin">
          <color auto="1"/>
        </right>
        <top style="thin">
          <color auto="1"/>
        </top>
        <bottom style="thin">
          <color auto="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16"/>
    </tableStyle>
    <tableStyle name="Slicer Style 2" pivot="0" table="0" count="5" xr9:uid="{D0F0A2DE-F958-4C9E-B544-2D6765681122}">
      <tableStyleElement type="wholeTable" dxfId="115"/>
    </tableStyle>
  </tableStyles>
  <extLst>
    <ext xmlns:x14="http://schemas.microsoft.com/office/spreadsheetml/2009/9/main" uri="{46F421CA-312F-682f-3DD2-61675219B42D}">
      <x14:dxfs count="4">
        <dxf>
          <font>
            <color theme="0"/>
          </font>
          <fill>
            <patternFill>
              <bgColor theme="4"/>
            </patternFill>
          </fill>
        </dxf>
        <dxf>
          <fill>
            <patternFill>
              <bgColor theme="7"/>
            </patternFill>
          </fill>
        </dxf>
        <dxf>
          <font>
            <color theme="0"/>
          </font>
          <fill>
            <patternFill>
              <bgColor theme="4"/>
            </patternFill>
          </fill>
          <border>
            <left style="thin">
              <color auto="1"/>
            </left>
            <right style="thin">
              <color auto="1"/>
            </right>
            <top style="thin">
              <color auto="1"/>
            </top>
            <bottom style="thin">
              <color auto="1"/>
            </bottom>
          </border>
        </dxf>
        <dxf>
          <fill>
            <patternFill>
              <bgColor theme="2"/>
            </pattern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10/relationships/person" Target="persons/perso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4"/>
                </a:solidFill>
                <a:latin typeface="Bahnschrift SemiBold" panose="020B0502040204020203" pitchFamily="34" charset="0"/>
              </a:rPr>
              <a:t>Calls</a:t>
            </a:r>
          </a:p>
        </c:rich>
      </c:tx>
      <c:layout>
        <c:manualLayout>
          <c:xMode val="edge"/>
          <c:yMode val="edge"/>
          <c:x val="0.34376094634914461"/>
          <c:y val="6.1009764670691191E-2"/>
        </c:manualLayout>
      </c:layout>
      <c:overlay val="0"/>
      <c:spPr>
        <a:noFill/>
        <a:ln>
          <a:noFill/>
        </a:ln>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82581744000113"/>
          <c:y val="0.15346318082421823"/>
          <c:w val="0.79876722440944881"/>
          <c:h val="0.83476709377556846"/>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Pivots!$F$32:$F$36</c:f>
              <c:strCache>
                <c:ptCount val="5"/>
                <c:pt idx="0">
                  <c:v>R01</c:v>
                </c:pt>
                <c:pt idx="1">
                  <c:v>R02</c:v>
                </c:pt>
                <c:pt idx="2">
                  <c:v>R03</c:v>
                </c:pt>
                <c:pt idx="3">
                  <c:v>R04</c:v>
                </c:pt>
                <c:pt idx="4">
                  <c:v>R05</c:v>
                </c:pt>
              </c:strCache>
            </c:strRef>
          </c:cat>
          <c:val>
            <c:numRef>
              <c:f>Pivots!$G$32:$G$36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DE3-4FBE-B0E3-46CE61F6FDDE}"/>
            </c:ext>
          </c:extLst>
        </c:ser>
        <c:ser>
          <c:idx val="1"/>
          <c:order val="1"/>
          <c:tx>
            <c:strRef>
              <c:f>Pivots!$I$31</c:f>
              <c:strCache>
                <c:ptCount val="1"/>
                <c:pt idx="0">
                  <c:v>Sel. Calls</c:v>
                </c:pt>
              </c:strCache>
            </c:strRef>
          </c:tx>
          <c:spPr>
            <a:gradFill flip="none" rotWithShape="1">
              <a:gsLst>
                <a:gs pos="0">
                  <a:schemeClr val="accent4">
                    <a:lumMod val="40000"/>
                    <a:lumOff val="60000"/>
                  </a:schemeClr>
                </a:gs>
                <a:gs pos="100000">
                  <a:schemeClr val="accent4"/>
                </a:gs>
              </a:gsLst>
              <a:lin ang="0" scaled="1"/>
              <a:tileRect/>
            </a:gradFill>
            <a:ln>
              <a:noFill/>
            </a:ln>
            <a:effectLst/>
          </c:spPr>
          <c:invertIfNegative val="0"/>
          <c:dLbls>
            <c:delete val="1"/>
          </c:dLbls>
          <c:val>
            <c:numRef>
              <c:f>Pivots!$I$32:$I$36</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5DE3-4FBE-B0E3-46CE61F6FDDE}"/>
            </c:ext>
          </c:extLst>
        </c:ser>
        <c:dLbls>
          <c:dLblPos val="outEnd"/>
          <c:showLegendKey val="0"/>
          <c:showVal val="1"/>
          <c:showCatName val="0"/>
          <c:showSerName val="0"/>
          <c:showPercent val="0"/>
          <c:showBubbleSize val="0"/>
        </c:dLbls>
        <c:gapWidth val="50"/>
        <c:overlap val="100"/>
        <c:axId val="1602371200"/>
        <c:axId val="1602370240"/>
      </c:barChart>
      <c:catAx>
        <c:axId val="1602371200"/>
        <c:scaling>
          <c:orientation val="maxMin"/>
        </c:scaling>
        <c:delete val="0"/>
        <c:axPos val="l"/>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602370240"/>
        <c:crosses val="autoZero"/>
        <c:auto val="1"/>
        <c:lblAlgn val="ctr"/>
        <c:lblOffset val="100"/>
        <c:noMultiLvlLbl val="0"/>
      </c:catAx>
      <c:valAx>
        <c:axId val="1602370240"/>
        <c:scaling>
          <c:orientation val="minMax"/>
          <c:min val="0"/>
        </c:scaling>
        <c:delete val="1"/>
        <c:axPos val="t"/>
        <c:majorGridlines>
          <c:spPr>
            <a:ln w="9525" cap="flat" cmpd="sng" algn="ctr">
              <a:noFill/>
              <a:round/>
            </a:ln>
            <a:effectLst/>
          </c:spPr>
        </c:majorGridlines>
        <c:numFmt formatCode="#,##0" sourceLinked="1"/>
        <c:majorTickMark val="none"/>
        <c:minorTickMark val="none"/>
        <c:tickLblPos val="nextTo"/>
        <c:crossAx val="160237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1"/>
                </a:solidFill>
                <a:latin typeface="Bahnschrift SemiBold" panose="020B0502040204020203" pitchFamily="34" charset="0"/>
              </a:rPr>
              <a:t>Amount</a:t>
            </a:r>
          </a:p>
        </c:rich>
      </c:tx>
      <c:layout>
        <c:manualLayout>
          <c:xMode val="edge"/>
          <c:yMode val="edge"/>
          <c:x val="0.17859946117808992"/>
          <c:y val="3.7699996425976004E-2"/>
        </c:manualLayout>
      </c:layout>
      <c:overlay val="0"/>
      <c:spPr>
        <a:noFill/>
        <a:ln>
          <a:noFill/>
        </a:ln>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0.14614512959804915"/>
          <c:w val="0.9946236559139785"/>
          <c:h val="0.83404343973863815"/>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Pivots!$F$32:$F$36</c:f>
              <c:strCache>
                <c:ptCount val="5"/>
                <c:pt idx="0">
                  <c:v>R01</c:v>
                </c:pt>
                <c:pt idx="1">
                  <c:v>R02</c:v>
                </c:pt>
                <c:pt idx="2">
                  <c:v>R03</c:v>
                </c:pt>
                <c:pt idx="3">
                  <c:v>R04</c:v>
                </c:pt>
                <c:pt idx="4">
                  <c:v>R05</c:v>
                </c:pt>
              </c:strCache>
            </c:strRef>
          </c:cat>
          <c:val>
            <c:numRef>
              <c:f>Pivots!$H$32:$H$36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48D-4A46-BAE4-FFFC7554C605}"/>
            </c:ext>
          </c:extLst>
        </c:ser>
        <c:ser>
          <c:idx val="1"/>
          <c:order val="1"/>
          <c:tx>
            <c:strRef>
              <c:f>Pivots!$J$31</c:f>
              <c:strCache>
                <c:ptCount val="1"/>
                <c:pt idx="0">
                  <c:v>Sel. Amount</c:v>
                </c:pt>
              </c:strCache>
            </c:strRef>
          </c:tx>
          <c:spPr>
            <a:gradFill flip="none" rotWithShape="1">
              <a:gsLst>
                <a:gs pos="45396">
                  <a:schemeClr val="accent1">
                    <a:lumMod val="60000"/>
                    <a:lumOff val="40000"/>
                  </a:schemeClr>
                </a:gs>
                <a:gs pos="0">
                  <a:schemeClr val="accent1">
                    <a:lumMod val="60000"/>
                    <a:lumOff val="40000"/>
                  </a:schemeClr>
                </a:gs>
                <a:gs pos="97000">
                  <a:schemeClr val="accent1">
                    <a:lumMod val="75000"/>
                  </a:schemeClr>
                </a:gs>
              </a:gsLst>
              <a:lin ang="0" scaled="1"/>
              <a:tileRect/>
            </a:gradFill>
            <a:ln>
              <a:noFill/>
            </a:ln>
            <a:effectLst/>
          </c:spPr>
          <c:invertIfNegative val="0"/>
          <c:dPt>
            <c:idx val="3"/>
            <c:invertIfNegative val="0"/>
            <c:bubble3D val="0"/>
            <c:spPr>
              <a:gradFill flip="none" rotWithShape="1">
                <a:gsLst>
                  <a:gs pos="45396">
                    <a:schemeClr val="accent1">
                      <a:lumMod val="60000"/>
                      <a:lumOff val="40000"/>
                    </a:schemeClr>
                  </a:gs>
                  <a:gs pos="0">
                    <a:schemeClr val="accent1">
                      <a:lumMod val="60000"/>
                      <a:lumOff val="40000"/>
                    </a:schemeClr>
                  </a:gs>
                  <a:gs pos="97000">
                    <a:schemeClr val="accent1">
                      <a:lumMod val="75000"/>
                    </a:schemeClr>
                  </a:gs>
                </a:gsLst>
                <a:lin ang="0" scaled="1"/>
                <a:tileRect/>
              </a:gradFill>
              <a:ln>
                <a:noFill/>
              </a:ln>
              <a:effectLst/>
            </c:spPr>
            <c:extLst>
              <c:ext xmlns:c16="http://schemas.microsoft.com/office/drawing/2014/chart" uri="{C3380CC4-5D6E-409C-BE32-E72D297353CC}">
                <c16:uniqueId val="{00000002-848D-4A46-BAE4-FFFC7554C605}"/>
              </c:ext>
            </c:extLst>
          </c:dPt>
          <c:dLbls>
            <c:delete val="1"/>
          </c:dLbls>
          <c:val>
            <c:numRef>
              <c:f>Pivots!$J$32:$J$36</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3-848D-4A46-BAE4-FFFC7554C605}"/>
            </c:ext>
          </c:extLst>
        </c:ser>
        <c:dLbls>
          <c:dLblPos val="outEnd"/>
          <c:showLegendKey val="0"/>
          <c:showVal val="1"/>
          <c:showCatName val="0"/>
          <c:showSerName val="0"/>
          <c:showPercent val="0"/>
          <c:showBubbleSize val="0"/>
        </c:dLbls>
        <c:gapWidth val="25"/>
        <c:overlap val="100"/>
        <c:axId val="1602371200"/>
        <c:axId val="1602370240"/>
      </c:barChart>
      <c:catAx>
        <c:axId val="1602371200"/>
        <c:scaling>
          <c:orientation val="maxMin"/>
        </c:scaling>
        <c:delete val="1"/>
        <c:axPos val="l"/>
        <c:numFmt formatCode="General" sourceLinked="1"/>
        <c:majorTickMark val="none"/>
        <c:minorTickMark val="none"/>
        <c:tickLblPos val="nextTo"/>
        <c:crossAx val="1602370240"/>
        <c:crosses val="autoZero"/>
        <c:auto val="1"/>
        <c:lblAlgn val="ctr"/>
        <c:lblOffset val="100"/>
        <c:noMultiLvlLbl val="0"/>
      </c:catAx>
      <c:valAx>
        <c:axId val="1602370240"/>
        <c:scaling>
          <c:orientation val="minMax"/>
          <c:min val="0"/>
        </c:scaling>
        <c:delete val="1"/>
        <c:axPos val="t"/>
        <c:majorGridlines>
          <c:spPr>
            <a:ln w="9525" cap="flat" cmpd="sng" algn="ctr">
              <a:noFill/>
              <a:round/>
            </a:ln>
            <a:effectLst/>
          </c:spPr>
        </c:majorGridlines>
        <c:numFmt formatCode="&quot;$&quot;#,###.0,&quot;K&quot;" sourceLinked="1"/>
        <c:majorTickMark val="none"/>
        <c:minorTickMark val="none"/>
        <c:tickLblPos val="nextTo"/>
        <c:crossAx val="160237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[sample-data-excel-portfolio-project.xlsx]Pivots!City CallCount Pivot</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200">
                <a:solidFill>
                  <a:schemeClr val="accent1"/>
                </a:solidFill>
                <a:latin typeface="Bahnschrift SemiBold" panose="020B0502040204020203" pitchFamily="34" charset="0"/>
              </a:rPr>
              <a:t>Female</a:t>
            </a:r>
            <a:r>
              <a:rPr lang="en-US" sz="1200" baseline="0">
                <a:latin typeface="Bahnschrift SemiBold" panose="020B0502040204020203" pitchFamily="34" charset="0"/>
              </a:rPr>
              <a:t> vs. </a:t>
            </a:r>
            <a:r>
              <a:rPr lang="en-US" sz="1200" baseline="0">
                <a:solidFill>
                  <a:schemeClr val="accent4"/>
                </a:solidFill>
                <a:latin typeface="Bahnschrift SemiBold" panose="020B0502040204020203" pitchFamily="34" charset="0"/>
              </a:rPr>
              <a:t>Male</a:t>
            </a:r>
            <a:r>
              <a:rPr lang="en-US" sz="1200" baseline="0">
                <a:latin typeface="Bahnschrift SemiBold" panose="020B0502040204020203" pitchFamily="34" charset="0"/>
              </a:rPr>
              <a:t> Callers</a:t>
            </a:r>
            <a:r>
              <a:rPr lang="en-US" baseline="0"/>
              <a:t>	</a:t>
            </a:r>
            <a:endParaRPr lang="en-US"/>
          </a:p>
        </c:rich>
      </c:tx>
      <c:layout>
        <c:manualLayout>
          <c:xMode val="edge"/>
          <c:yMode val="edge"/>
          <c:x val="0.12320277993408443"/>
          <c:y val="2.15758925388657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solid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7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solidFill>
              <a:schemeClr val="accent4"/>
            </a:solid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7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1"/>
          </a:solidFill>
          <a:ln>
            <a:solidFill>
              <a:schemeClr val="accent1"/>
            </a:solidFill>
          </a:ln>
          <a:effectLst/>
        </c:spPr>
      </c:pivotFmt>
      <c:pivotFmt>
        <c:idx val="7"/>
        <c:spPr>
          <a:solidFill>
            <a:schemeClr val="accent4"/>
          </a:solidFill>
          <a:ln>
            <a:solidFill>
              <a:schemeClr val="accent4"/>
            </a:solidFill>
          </a:ln>
          <a:effectLst/>
        </c:spPr>
      </c:pivotFmt>
    </c:pivotFmts>
    <c:plotArea>
      <c:layout/>
      <c:barChart>
        <c:barDir val="col"/>
        <c:grouping val="percentStacked"/>
        <c:varyColors val="0"/>
        <c:ser>
          <c:idx val="0"/>
          <c:order val="0"/>
          <c:tx>
            <c:strRef>
              <c:f>Pivots!$B$48:$B$49</c:f>
              <c:strCache>
                <c:ptCount val="1"/>
                <c:pt idx="0">
                  <c:v>Female</c:v>
                </c:pt>
              </c:strCache>
            </c:strRef>
          </c:tx>
          <c:spPr>
            <a:solidFill>
              <a:schemeClr val="accent1"/>
            </a:solidFill>
            <a:ln>
              <a:solidFill>
                <a:schemeClr val="accent1"/>
              </a:solid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7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Pivots!$B$50:$B$53</c:f>
              <c:numCache>
                <c:formatCode>#,##0</c:formatCode>
                <c:ptCount val="3"/>
                <c:pt idx="0">
                  <c:v>144</c:v>
                </c:pt>
                <c:pt idx="1">
                  <c:v>326</c:v>
                </c:pt>
                <c:pt idx="2">
                  <c:v>129</c:v>
                </c:pt>
              </c:numCache>
            </c:numRef>
          </c:val>
          <c:extLst>
            <c:ext xmlns:c16="http://schemas.microsoft.com/office/drawing/2014/chart" uri="{C3380CC4-5D6E-409C-BE32-E72D297353CC}">
              <c16:uniqueId val="{00000000-76C0-474C-AAEB-738400412C0B}"/>
            </c:ext>
          </c:extLst>
        </c:ser>
        <c:ser>
          <c:idx val="1"/>
          <c:order val="1"/>
          <c:tx>
            <c:strRef>
              <c:f>Pivots!$C$48:$C$49</c:f>
              <c:strCache>
                <c:ptCount val="1"/>
                <c:pt idx="0">
                  <c:v>Male</c:v>
                </c:pt>
              </c:strCache>
            </c:strRef>
          </c:tx>
          <c:spPr>
            <a:solidFill>
              <a:schemeClr val="accent4"/>
            </a:solidFill>
            <a:ln>
              <a:solidFill>
                <a:schemeClr val="accent4"/>
              </a:solid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7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Pivots!$C$50:$C$53</c:f>
              <c:numCache>
                <c:formatCode>#,##0</c:formatCode>
                <c:ptCount val="3"/>
                <c:pt idx="0">
                  <c:v>132</c:v>
                </c:pt>
                <c:pt idx="1">
                  <c:v>63</c:v>
                </c:pt>
                <c:pt idx="2">
                  <c:v>206</c:v>
                </c:pt>
              </c:numCache>
            </c:numRef>
          </c:val>
          <c:extLst>
            <c:ext xmlns:c16="http://schemas.microsoft.com/office/drawing/2014/chart" uri="{C3380CC4-5D6E-409C-BE32-E72D297353CC}">
              <c16:uniqueId val="{00000001-76C0-474C-AAEB-738400412C0B}"/>
            </c:ext>
          </c:extLst>
        </c:ser>
        <c:dLbls>
          <c:dLblPos val="ctr"/>
          <c:showLegendKey val="0"/>
          <c:showVal val="1"/>
          <c:showCatName val="0"/>
          <c:showSerName val="0"/>
          <c:showPercent val="0"/>
          <c:showBubbleSize val="0"/>
        </c:dLbls>
        <c:gapWidth val="50"/>
        <c:overlap val="100"/>
        <c:axId val="1515348447"/>
        <c:axId val="1515347487"/>
      </c:barChart>
      <c:catAx>
        <c:axId val="151534844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15347487"/>
        <c:crosses val="autoZero"/>
        <c:auto val="1"/>
        <c:lblAlgn val="ctr"/>
        <c:lblOffset val="100"/>
        <c:noMultiLvlLbl val="0"/>
      </c:catAx>
      <c:valAx>
        <c:axId val="1515347487"/>
        <c:scaling>
          <c:orientation val="minMax"/>
        </c:scaling>
        <c:delete val="1"/>
        <c:axPos val="l"/>
        <c:numFmt formatCode="0%" sourceLinked="1"/>
        <c:majorTickMark val="none"/>
        <c:minorTickMark val="none"/>
        <c:tickLblPos val="nextTo"/>
        <c:crossAx val="1515348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solidFill>
            <a:schemeClr val="tx1"/>
          </a:solidFill>
        </a:defRPr>
      </a:pPr>
      <a:endParaRPr lang="en-US"/>
    </a:p>
  </c:txPr>
  <c:printSettings>
    <c:headerFooter/>
    <c:pageMargins b="1" l="1" r="1" t="1" header="0.5" footer="0.5"/>
    <c:pageSetup paperSize="3"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 Rating</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Bahnschrift SemiBold" panose="020B0502040204020203" pitchFamily="34" charset="0"/>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Pivots!$B$56</c:f>
              <c:strCache>
                <c:ptCount val="1"/>
                <c:pt idx="0">
                  <c:v>Total</c:v>
                </c:pt>
              </c:strCache>
            </c:strRef>
          </c:tx>
          <c:spPr>
            <a:solidFill>
              <a:schemeClr val="accent1"/>
            </a:solidFill>
            <a:ln>
              <a:noFill/>
            </a:ln>
            <a:effectLst/>
          </c:spPr>
          <c:invertIfNegative val="0"/>
          <c:cat>
            <c:strRef>
              <c:f>Pivots!$A$57:$A$61</c:f>
              <c:strCache>
                <c:ptCount val="4"/>
                <c:pt idx="0">
                  <c:v>2</c:v>
                </c:pt>
                <c:pt idx="1">
                  <c:v>3</c:v>
                </c:pt>
                <c:pt idx="2">
                  <c:v>4</c:v>
                </c:pt>
                <c:pt idx="3">
                  <c:v>5</c:v>
                </c:pt>
              </c:strCache>
            </c:strRef>
          </c:cat>
          <c:val>
            <c:numRef>
              <c:f>Pivots!$B$57:$B$61</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1993-4053-91B0-2ACE03881436}"/>
            </c:ext>
          </c:extLst>
        </c:ser>
        <c:dLbls>
          <c:showLegendKey val="0"/>
          <c:showVal val="0"/>
          <c:showCatName val="0"/>
          <c:showSerName val="0"/>
          <c:showPercent val="0"/>
          <c:showBubbleSize val="0"/>
        </c:dLbls>
        <c:gapWidth val="30"/>
        <c:overlap val="3"/>
        <c:axId val="1938518831"/>
        <c:axId val="1938524591"/>
      </c:barChart>
      <c:catAx>
        <c:axId val="193851883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938524591"/>
        <c:crosses val="autoZero"/>
        <c:auto val="0"/>
        <c:lblAlgn val="ctr"/>
        <c:lblOffset val="100"/>
        <c:tickLblSkip val="1"/>
        <c:noMultiLvlLbl val="0"/>
      </c:catAx>
      <c:valAx>
        <c:axId val="193852459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93851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CallCount Pivot</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1"/>
                </a:solidFill>
                <a:latin typeface="Bahnschrift SemiBold" panose="020B0502040204020203" pitchFamily="34" charset="0"/>
              </a:rPr>
              <a:t>Call</a:t>
            </a:r>
            <a:r>
              <a:rPr lang="en-US" sz="1200" baseline="0">
                <a:solidFill>
                  <a:schemeClr val="accent1"/>
                </a:solidFill>
                <a:latin typeface="Bahnschrift SemiBold" panose="020B0502040204020203" pitchFamily="34" charset="0"/>
              </a:rPr>
              <a:t> Trends</a:t>
            </a:r>
            <a:endParaRPr lang="en-US" sz="1200">
              <a:solidFill>
                <a:schemeClr val="accent1"/>
              </a:solidFill>
              <a:latin typeface="Bahnschrift SemiBold"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cap="rnd">
            <a:solidFill>
              <a:schemeClr val="accent1">
                <a:alpha val="95000"/>
              </a:schemeClr>
            </a:solidFill>
            <a:round/>
          </a:ln>
          <a:effectLst/>
        </c:spPr>
        <c:marker>
          <c:symbol val="circle"/>
          <c:size val="4"/>
          <c:spPr>
            <a:solidFill>
              <a:schemeClr val="accent1">
                <a:lumMod val="75000"/>
                <a:alpha val="60000"/>
              </a:schemeClr>
            </a:solidFill>
            <a:ln w="317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22000"/>
                  <a:lumOff val="78000"/>
                </a:schemeClr>
              </a:gs>
              <a:gs pos="100000">
                <a:schemeClr val="accent1">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22000"/>
                  <a:lumOff val="78000"/>
                </a:schemeClr>
              </a:gs>
              <a:gs pos="100000">
                <a:schemeClr val="accent1">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alpha val="95000"/>
              </a:schemeClr>
            </a:solidFill>
            <a:round/>
          </a:ln>
          <a:effectLst/>
        </c:spPr>
        <c:marker>
          <c:symbol val="circle"/>
          <c:size val="4"/>
          <c:spPr>
            <a:solidFill>
              <a:schemeClr val="accent1">
                <a:lumMod val="75000"/>
                <a:alpha val="60000"/>
              </a:schemeClr>
            </a:solidFill>
            <a:ln w="317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22000"/>
                  <a:lumOff val="78000"/>
                </a:schemeClr>
              </a:gs>
              <a:gs pos="100000">
                <a:schemeClr val="accent1">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9050" cap="rnd">
            <a:solidFill>
              <a:schemeClr val="accent1">
                <a:alpha val="95000"/>
              </a:schemeClr>
            </a:solidFill>
            <a:round/>
          </a:ln>
          <a:effectLst/>
        </c:spPr>
        <c:marker>
          <c:symbol val="circle"/>
          <c:size val="4"/>
          <c:spPr>
            <a:solidFill>
              <a:schemeClr val="accent1">
                <a:lumMod val="75000"/>
                <a:alpha val="60000"/>
              </a:schemeClr>
            </a:solidFill>
            <a:ln w="317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Pivots!$C$12</c:f>
              <c:strCache>
                <c:ptCount val="1"/>
                <c:pt idx="0">
                  <c:v>Call Count2</c:v>
                </c:pt>
              </c:strCache>
            </c:strRef>
          </c:tx>
          <c:spPr>
            <a:gradFill flip="none" rotWithShape="1">
              <a:gsLst>
                <a:gs pos="0">
                  <a:schemeClr val="accent1">
                    <a:lumMod val="22000"/>
                    <a:lumOff val="78000"/>
                  </a:schemeClr>
                </a:gs>
                <a:gs pos="100000">
                  <a:schemeClr val="accent1">
                    <a:lumMod val="75000"/>
                  </a:schemeClr>
                </a:gs>
              </a:gsLst>
              <a:lin ang="16200000" scaled="1"/>
              <a:tileRect/>
            </a:gradFill>
            <a:ln>
              <a:noFill/>
            </a:ln>
            <a:effectLst/>
          </c:spP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Pivots!$C$13:$C$25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03FA-4D80-8613-EDE0C54520A1}"/>
            </c:ext>
          </c:extLst>
        </c:ser>
        <c:dLbls>
          <c:showLegendKey val="0"/>
          <c:showVal val="0"/>
          <c:showCatName val="0"/>
          <c:showSerName val="0"/>
          <c:showPercent val="0"/>
          <c:showBubbleSize val="0"/>
        </c:dLbls>
        <c:axId val="1967063311"/>
        <c:axId val="1967046991"/>
      </c:areaChart>
      <c:lineChart>
        <c:grouping val="standard"/>
        <c:varyColors val="0"/>
        <c:ser>
          <c:idx val="0"/>
          <c:order val="0"/>
          <c:tx>
            <c:strRef>
              <c:f>Pivots!$B$12</c:f>
              <c:strCache>
                <c:ptCount val="1"/>
                <c:pt idx="0">
                  <c:v>Call Count</c:v>
                </c:pt>
              </c:strCache>
            </c:strRef>
          </c:tx>
          <c:spPr>
            <a:ln w="19050" cap="rnd">
              <a:solidFill>
                <a:schemeClr val="accent1">
                  <a:alpha val="95000"/>
                </a:schemeClr>
              </a:solidFill>
              <a:round/>
            </a:ln>
            <a:effectLst/>
          </c:spPr>
          <c:marker>
            <c:symbol val="circle"/>
            <c:size val="4"/>
            <c:spPr>
              <a:solidFill>
                <a:schemeClr val="accent1">
                  <a:lumMod val="75000"/>
                  <a:alpha val="60000"/>
                </a:schemeClr>
              </a:solidFill>
              <a:ln w="3175">
                <a:solidFill>
                  <a:schemeClr val="accent1"/>
                </a:solidFill>
              </a:ln>
              <a:effectLst/>
            </c:spPr>
          </c:marke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Pivots!$B$13:$B$25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03FA-4D80-8613-EDE0C54520A1}"/>
            </c:ext>
          </c:extLst>
        </c:ser>
        <c:dLbls>
          <c:showLegendKey val="0"/>
          <c:showVal val="0"/>
          <c:showCatName val="0"/>
          <c:showSerName val="0"/>
          <c:showPercent val="0"/>
          <c:showBubbleSize val="0"/>
        </c:dLbls>
        <c:marker val="1"/>
        <c:smooth val="0"/>
        <c:axId val="1967063311"/>
        <c:axId val="1967046991"/>
      </c:lineChart>
      <c:catAx>
        <c:axId val="1967063311"/>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046991"/>
        <c:crosses val="autoZero"/>
        <c:auto val="1"/>
        <c:lblAlgn val="ctr"/>
        <c:lblOffset val="100"/>
        <c:noMultiLvlLbl val="0"/>
      </c:catAx>
      <c:valAx>
        <c:axId val="19670469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06331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[sample-data-excel-portfolio-project.xlsx]Pivots!DaysOfWeek CallCount Pivot</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Pivots!$F$13:$F$20</c:f>
              <c:strCache>
                <c:ptCount val="7"/>
                <c:pt idx="0">
                  <c:v>Sunday</c:v>
                </c:pt>
                <c:pt idx="1">
                  <c:v>Monday</c:v>
                </c:pt>
                <c:pt idx="2">
                  <c:v>Tuesday</c:v>
                </c:pt>
                <c:pt idx="3">
                  <c:v>Wednesday</c:v>
                </c:pt>
                <c:pt idx="4">
                  <c:v>Thursday</c:v>
                </c:pt>
                <c:pt idx="5">
                  <c:v>Friday</c:v>
                </c:pt>
                <c:pt idx="6">
                  <c:v>Saturday</c:v>
                </c:pt>
              </c:strCache>
            </c:strRef>
          </c:cat>
          <c:val>
            <c:numRef>
              <c:f>Pivots!$G$13:$G$20</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2B24-4688-8C00-B3163B42CCF1}"/>
            </c:ext>
          </c:extLst>
        </c:ser>
        <c:dLbls>
          <c:dLblPos val="outEnd"/>
          <c:showLegendKey val="0"/>
          <c:showVal val="1"/>
          <c:showCatName val="0"/>
          <c:showSerName val="0"/>
          <c:showPercent val="0"/>
          <c:showBubbleSize val="0"/>
        </c:dLbls>
        <c:gapWidth val="50"/>
        <c:axId val="283908544"/>
        <c:axId val="283897024"/>
      </c:barChart>
      <c:catAx>
        <c:axId val="283908544"/>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897024"/>
        <c:crosses val="autoZero"/>
        <c:auto val="1"/>
        <c:lblAlgn val="ctr"/>
        <c:lblOffset val="100"/>
        <c:noMultiLvlLbl val="0"/>
      </c:catAx>
      <c:valAx>
        <c:axId val="283897024"/>
        <c:scaling>
          <c:orientation val="minMax"/>
        </c:scaling>
        <c:delete val="1"/>
        <c:axPos val="t"/>
        <c:numFmt formatCode="#,##0" sourceLinked="1"/>
        <c:majorTickMark val="none"/>
        <c:minorTickMark val="none"/>
        <c:tickLblPos val="nextTo"/>
        <c:crossAx val="28390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1.xml"/><Relationship Id="rId18" Type="http://schemas.openxmlformats.org/officeDocument/2006/relationships/chart" Target="../charts/chart6.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image" Target="../media/image29.svg"/><Relationship Id="rId17" Type="http://schemas.openxmlformats.org/officeDocument/2006/relationships/chart" Target="../charts/chart5.xml"/><Relationship Id="rId2" Type="http://schemas.openxmlformats.org/officeDocument/2006/relationships/image" Target="../media/image19.svg"/><Relationship Id="rId16" Type="http://schemas.openxmlformats.org/officeDocument/2006/relationships/chart" Target="../charts/chart4.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image" Target="../media/image28.png"/><Relationship Id="rId5" Type="http://schemas.openxmlformats.org/officeDocument/2006/relationships/image" Target="../media/image22.png"/><Relationship Id="rId15" Type="http://schemas.openxmlformats.org/officeDocument/2006/relationships/chart" Target="../charts/chart3.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11</xdr:col>
      <xdr:colOff>525348</xdr:colOff>
      <xdr:row>25</xdr:row>
      <xdr:rowOff>4910</xdr:rowOff>
    </xdr:from>
    <xdr:to>
      <xdr:col>13</xdr:col>
      <xdr:colOff>704457</xdr:colOff>
      <xdr:row>33</xdr:row>
      <xdr:rowOff>176753</xdr:rowOff>
    </xdr:to>
    <mc:AlternateContent xmlns:mc="http://schemas.openxmlformats.org/markup-compatibility/2006">
      <mc:Choice xmlns:a14="http://schemas.microsoft.com/office/drawing/2010/main" Requires="a14">
        <xdr:graphicFrame macro="">
          <xdr:nvGraphicFramePr>
            <xdr:cNvPr id="5" name="Representative 3">
              <a:extLst>
                <a:ext uri="{FF2B5EF4-FFF2-40B4-BE49-F238E27FC236}">
                  <a16:creationId xmlns:a16="http://schemas.microsoft.com/office/drawing/2014/main" id="{CC815CDC-23EB-423D-8E3A-1E09BB2D13DB}"/>
                </a:ext>
              </a:extLst>
            </xdr:cNvPr>
            <xdr:cNvGraphicFramePr/>
          </xdr:nvGraphicFramePr>
          <xdr:xfrm>
            <a:off x="0" y="0"/>
            <a:ext cx="0" cy="0"/>
          </xdr:xfrm>
          <a:graphic>
            <a:graphicData uri="http://schemas.microsoft.com/office/drawing/2010/slicer">
              <sle:slicer xmlns:sle="http://schemas.microsoft.com/office/drawing/2010/slicer" name="Representative 3"/>
            </a:graphicData>
          </a:graphic>
        </xdr:graphicFrame>
      </mc:Choice>
      <mc:Fallback>
        <xdr:sp macro="" textlink="">
          <xdr:nvSpPr>
            <xdr:cNvPr id="0" name=""/>
            <xdr:cNvSpPr>
              <a:spLocks noTextEdit="1"/>
            </xdr:cNvSpPr>
          </xdr:nvSpPr>
          <xdr:spPr>
            <a:xfrm>
              <a:off x="8965284" y="4546470"/>
              <a:ext cx="1828800" cy="16251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13459</xdr:colOff>
      <xdr:row>13</xdr:row>
      <xdr:rowOff>54006</xdr:rowOff>
    </xdr:from>
    <xdr:to>
      <xdr:col>10</xdr:col>
      <xdr:colOff>1767525</xdr:colOff>
      <xdr:row>31</xdr:row>
      <xdr:rowOff>29457</xdr:rowOff>
    </xdr:to>
    <xdr:sp macro="" textlink="">
      <xdr:nvSpPr>
        <xdr:cNvPr id="21" name="Rectangle 20">
          <a:extLst>
            <a:ext uri="{FF2B5EF4-FFF2-40B4-BE49-F238E27FC236}">
              <a16:creationId xmlns:a16="http://schemas.microsoft.com/office/drawing/2014/main" id="{0BC1B435-8B49-2E48-C4ED-DB46DB65C3AE}"/>
            </a:ext>
          </a:extLst>
        </xdr:cNvPr>
        <xdr:cNvSpPr/>
      </xdr:nvSpPr>
      <xdr:spPr>
        <a:xfrm>
          <a:off x="1545315" y="2680746"/>
          <a:ext cx="4837416" cy="2891869"/>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78408</xdr:colOff>
      <xdr:row>0</xdr:row>
      <xdr:rowOff>406778</xdr:rowOff>
    </xdr:from>
    <xdr:to>
      <xdr:col>2</xdr:col>
      <xdr:colOff>1128122</xdr:colOff>
      <xdr:row>5</xdr:row>
      <xdr:rowOff>36658</xdr:rowOff>
    </xdr:to>
    <xdr:sp macro="" textlink="Pivots!A4">
      <xdr:nvSpPr>
        <xdr:cNvPr id="2" name="Rectangle 1">
          <a:extLst>
            <a:ext uri="{FF2B5EF4-FFF2-40B4-BE49-F238E27FC236}">
              <a16:creationId xmlns:a16="http://schemas.microsoft.com/office/drawing/2014/main" id="{AC4110F1-57AB-1EE8-6640-0B3A644D17D5}"/>
            </a:ext>
          </a:extLst>
        </xdr:cNvPr>
        <xdr:cNvSpPr/>
      </xdr:nvSpPr>
      <xdr:spPr>
        <a:xfrm>
          <a:off x="156965" y="406778"/>
          <a:ext cx="1143000" cy="822960"/>
        </a:xfrm>
        <a:prstGeom prst="rect">
          <a:avLst/>
        </a:prstGeom>
        <a:ln>
          <a:noFill/>
        </a:ln>
        <a:effectLst>
          <a:outerShdw blurRad="254000" dist="127000" dir="2700000" algn="tl" rotWithShape="0">
            <a:prstClr val="black">
              <a:alpha val="50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fld id="{E9D8D2BA-319E-4D3D-9DB6-9C329439A2E4}" type="TxLink">
            <a:rPr lang="en-US" sz="2000" b="0" i="0" u="none" strike="noStrike">
              <a:solidFill>
                <a:schemeClr val="bg1"/>
              </a:solidFill>
              <a:latin typeface="+mj-lt"/>
            </a:rPr>
            <a:pPr algn="ctr"/>
            <a:t>1,000</a:t>
          </a:fld>
          <a:endParaRPr lang="en-US" sz="2000">
            <a:solidFill>
              <a:schemeClr val="bg1"/>
            </a:solidFill>
            <a:latin typeface="+mj-lt"/>
          </a:endParaRPr>
        </a:p>
      </xdr:txBody>
    </xdr:sp>
    <xdr:clientData/>
  </xdr:twoCellAnchor>
  <xdr:twoCellAnchor>
    <xdr:from>
      <xdr:col>2</xdr:col>
      <xdr:colOff>262526</xdr:colOff>
      <xdr:row>0</xdr:row>
      <xdr:rowOff>429706</xdr:rowOff>
    </xdr:from>
    <xdr:to>
      <xdr:col>2</xdr:col>
      <xdr:colOff>1119775</xdr:colOff>
      <xdr:row>1</xdr:row>
      <xdr:rowOff>125889</xdr:rowOff>
    </xdr:to>
    <xdr:sp macro="" textlink="">
      <xdr:nvSpPr>
        <xdr:cNvPr id="3" name="TextBox 2">
          <a:extLst>
            <a:ext uri="{FF2B5EF4-FFF2-40B4-BE49-F238E27FC236}">
              <a16:creationId xmlns:a16="http://schemas.microsoft.com/office/drawing/2014/main" id="{69ED66B6-98F7-5C9C-1BD4-7649B430249C}"/>
            </a:ext>
          </a:extLst>
        </xdr:cNvPr>
        <xdr:cNvSpPr txBox="1"/>
      </xdr:nvSpPr>
      <xdr:spPr>
        <a:xfrm>
          <a:off x="434369" y="429706"/>
          <a:ext cx="857249" cy="162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4">
                  <a:lumMod val="20000"/>
                  <a:lumOff val="80000"/>
                </a:schemeClr>
              </a:solidFill>
              <a:latin typeface="+mj-lt"/>
            </a:rPr>
            <a:t>Calls</a:t>
          </a:r>
        </a:p>
      </xdr:txBody>
    </xdr:sp>
    <xdr:clientData/>
  </xdr:twoCellAnchor>
  <xdr:twoCellAnchor editAs="oneCell">
    <xdr:from>
      <xdr:col>2</xdr:col>
      <xdr:colOff>62868</xdr:colOff>
      <xdr:row>0</xdr:row>
      <xdr:rowOff>451455</xdr:rowOff>
    </xdr:from>
    <xdr:to>
      <xdr:col>2</xdr:col>
      <xdr:colOff>249089</xdr:colOff>
      <xdr:row>1</xdr:row>
      <xdr:rowOff>150248</xdr:rowOff>
    </xdr:to>
    <xdr:pic>
      <xdr:nvPicPr>
        <xdr:cNvPr id="4" name="Graphic 3" descr="Receiver with solid fill">
          <a:extLst>
            <a:ext uri="{FF2B5EF4-FFF2-40B4-BE49-F238E27FC236}">
              <a16:creationId xmlns:a16="http://schemas.microsoft.com/office/drawing/2014/main" id="{63729F8C-B3E9-46D1-8A37-EA2746CDCF3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780000">
          <a:off x="234711" y="451455"/>
          <a:ext cx="186221" cy="165224"/>
        </a:xfrm>
        <a:prstGeom prst="rect">
          <a:avLst/>
        </a:prstGeom>
      </xdr:spPr>
    </xdr:pic>
    <xdr:clientData/>
  </xdr:twoCellAnchor>
  <xdr:twoCellAnchor>
    <xdr:from>
      <xdr:col>2</xdr:col>
      <xdr:colOff>272050</xdr:colOff>
      <xdr:row>3</xdr:row>
      <xdr:rowOff>154464</xdr:rowOff>
    </xdr:from>
    <xdr:to>
      <xdr:col>2</xdr:col>
      <xdr:colOff>981664</xdr:colOff>
      <xdr:row>5</xdr:row>
      <xdr:rowOff>29952</xdr:rowOff>
    </xdr:to>
    <xdr:sp macro="" textlink="Pivots!A8">
      <xdr:nvSpPr>
        <xdr:cNvPr id="5" name="TextBox 4">
          <a:extLst>
            <a:ext uri="{FF2B5EF4-FFF2-40B4-BE49-F238E27FC236}">
              <a16:creationId xmlns:a16="http://schemas.microsoft.com/office/drawing/2014/main" id="{A1A3E4E0-2F04-0112-BE82-B55DC4605ADD}"/>
            </a:ext>
          </a:extLst>
        </xdr:cNvPr>
        <xdr:cNvSpPr txBox="1"/>
      </xdr:nvSpPr>
      <xdr:spPr>
        <a:xfrm>
          <a:off x="443893" y="984220"/>
          <a:ext cx="709614" cy="238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832745-1CF8-4107-94B6-89656481DD90}" type="TxLink">
            <a:rPr lang="en-US" sz="1100" b="0" i="0" u="none" strike="noStrike">
              <a:solidFill>
                <a:schemeClr val="accent1">
                  <a:lumMod val="20000"/>
                  <a:lumOff val="80000"/>
                </a:schemeClr>
              </a:solidFill>
              <a:latin typeface="Aptos"/>
            </a:rPr>
            <a:t>200</a:t>
          </a:fld>
          <a:endParaRPr lang="en-US" sz="1100">
            <a:solidFill>
              <a:schemeClr val="accent1">
                <a:lumMod val="20000"/>
                <a:lumOff val="80000"/>
              </a:schemeClr>
            </a:solidFill>
          </a:endParaRPr>
        </a:p>
      </xdr:txBody>
    </xdr:sp>
    <xdr:clientData/>
  </xdr:twoCellAnchor>
  <xdr:twoCellAnchor>
    <xdr:from>
      <xdr:col>1</xdr:col>
      <xdr:colOff>68590</xdr:colOff>
      <xdr:row>6</xdr:row>
      <xdr:rowOff>169486</xdr:rowOff>
    </xdr:from>
    <xdr:to>
      <xdr:col>2</xdr:col>
      <xdr:colOff>1118304</xdr:colOff>
      <xdr:row>11</xdr:row>
      <xdr:rowOff>84133</xdr:rowOff>
    </xdr:to>
    <xdr:sp macro="" textlink="Pivots!B4">
      <xdr:nvSpPr>
        <xdr:cNvPr id="6" name="Rectangle 5">
          <a:extLst>
            <a:ext uri="{FF2B5EF4-FFF2-40B4-BE49-F238E27FC236}">
              <a16:creationId xmlns:a16="http://schemas.microsoft.com/office/drawing/2014/main" id="{8AF4B9AC-753E-4081-B39E-8A204C5928CC}"/>
            </a:ext>
          </a:extLst>
        </xdr:cNvPr>
        <xdr:cNvSpPr/>
      </xdr:nvSpPr>
      <xdr:spPr>
        <a:xfrm>
          <a:off x="147147" y="1544228"/>
          <a:ext cx="1143000" cy="822960"/>
        </a:xfrm>
        <a:prstGeom prst="rect">
          <a:avLst/>
        </a:prstGeom>
        <a:ln>
          <a:noFill/>
        </a:ln>
        <a:effectLst>
          <a:outerShdw blurRad="254000" dist="127000" dir="2700000" algn="tl" rotWithShape="0">
            <a:prstClr val="black">
              <a:alpha val="50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fld id="{51E5FD7E-01A8-47B6-9061-1E0009E30035}" type="TxLink">
            <a:rPr lang="en-US" sz="1800" b="0" i="0" u="none" strike="noStrike">
              <a:solidFill>
                <a:schemeClr val="bg1"/>
              </a:solidFill>
              <a:latin typeface="+mj-lt"/>
            </a:rPr>
            <a:pPr algn="ctr"/>
            <a:t>$96,623</a:t>
          </a:fld>
          <a:endParaRPr lang="en-US" sz="1800">
            <a:solidFill>
              <a:schemeClr val="bg1"/>
            </a:solidFill>
            <a:latin typeface="+mj-lt"/>
          </a:endParaRPr>
        </a:p>
      </xdr:txBody>
    </xdr:sp>
    <xdr:clientData/>
  </xdr:twoCellAnchor>
  <xdr:twoCellAnchor>
    <xdr:from>
      <xdr:col>2</xdr:col>
      <xdr:colOff>164105</xdr:colOff>
      <xdr:row>7</xdr:row>
      <xdr:rowOff>34858</xdr:rowOff>
    </xdr:from>
    <xdr:to>
      <xdr:col>2</xdr:col>
      <xdr:colOff>1045689</xdr:colOff>
      <xdr:row>8</xdr:row>
      <xdr:rowOff>1524</xdr:rowOff>
    </xdr:to>
    <xdr:sp macro="" textlink="">
      <xdr:nvSpPr>
        <xdr:cNvPr id="7" name="TextBox 6">
          <a:extLst>
            <a:ext uri="{FF2B5EF4-FFF2-40B4-BE49-F238E27FC236}">
              <a16:creationId xmlns:a16="http://schemas.microsoft.com/office/drawing/2014/main" id="{7AFF1554-71DC-43B4-B082-44498642049E}"/>
            </a:ext>
          </a:extLst>
        </xdr:cNvPr>
        <xdr:cNvSpPr txBox="1"/>
      </xdr:nvSpPr>
      <xdr:spPr>
        <a:xfrm>
          <a:off x="335948" y="1591263"/>
          <a:ext cx="881584" cy="148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4">
                  <a:lumMod val="20000"/>
                  <a:lumOff val="80000"/>
                </a:schemeClr>
              </a:solidFill>
              <a:latin typeface="+mj-lt"/>
            </a:rPr>
            <a:t>Amount</a:t>
          </a:r>
        </a:p>
      </xdr:txBody>
    </xdr:sp>
    <xdr:clientData/>
  </xdr:twoCellAnchor>
  <xdr:twoCellAnchor>
    <xdr:from>
      <xdr:col>2</xdr:col>
      <xdr:colOff>64682</xdr:colOff>
      <xdr:row>10</xdr:row>
      <xdr:rowOff>14782</xdr:rowOff>
    </xdr:from>
    <xdr:to>
      <xdr:col>2</xdr:col>
      <xdr:colOff>1046278</xdr:colOff>
      <xdr:row>11</xdr:row>
      <xdr:rowOff>77380</xdr:rowOff>
    </xdr:to>
    <xdr:sp macro="" textlink="Pivots!B8">
      <xdr:nvSpPr>
        <xdr:cNvPr id="9" name="TextBox 8">
          <a:extLst>
            <a:ext uri="{FF2B5EF4-FFF2-40B4-BE49-F238E27FC236}">
              <a16:creationId xmlns:a16="http://schemas.microsoft.com/office/drawing/2014/main" id="{1334A0F1-B46E-48E0-83BB-391803A301BB}"/>
            </a:ext>
          </a:extLst>
        </xdr:cNvPr>
        <xdr:cNvSpPr txBox="1"/>
      </xdr:nvSpPr>
      <xdr:spPr>
        <a:xfrm>
          <a:off x="236525" y="2116174"/>
          <a:ext cx="981596" cy="244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6BF845-58A8-4791-A639-6A515715BC13}" type="TxLink">
            <a:rPr lang="en-US" sz="1100" b="0" i="0" u="none" strike="noStrike">
              <a:solidFill>
                <a:schemeClr val="accent1">
                  <a:lumMod val="20000"/>
                  <a:lumOff val="80000"/>
                </a:schemeClr>
              </a:solidFill>
              <a:latin typeface="Aptos"/>
            </a:rPr>
            <a:t>$20,104</a:t>
          </a:fld>
          <a:endParaRPr lang="en-US" sz="1100">
            <a:solidFill>
              <a:schemeClr val="accent1">
                <a:lumMod val="20000"/>
                <a:lumOff val="80000"/>
              </a:schemeClr>
            </a:solidFill>
          </a:endParaRPr>
        </a:p>
      </xdr:txBody>
    </xdr:sp>
    <xdr:clientData/>
  </xdr:twoCellAnchor>
  <xdr:twoCellAnchor editAs="oneCell">
    <xdr:from>
      <xdr:col>15</xdr:col>
      <xdr:colOff>366712</xdr:colOff>
      <xdr:row>3</xdr:row>
      <xdr:rowOff>44466</xdr:rowOff>
    </xdr:from>
    <xdr:to>
      <xdr:col>15</xdr:col>
      <xdr:colOff>626334</xdr:colOff>
      <xdr:row>4</xdr:row>
      <xdr:rowOff>92882</xdr:rowOff>
    </xdr:to>
    <xdr:pic>
      <xdr:nvPicPr>
        <xdr:cNvPr id="12" name="Graphic 11" descr="Receiver with solid fill">
          <a:extLst>
            <a:ext uri="{FF2B5EF4-FFF2-40B4-BE49-F238E27FC236}">
              <a16:creationId xmlns:a16="http://schemas.microsoft.com/office/drawing/2014/main" id="{FEC8EFC1-B54B-46A8-AE49-CF5139CDB9B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633161">
          <a:off x="9086850" y="587391"/>
          <a:ext cx="259622" cy="229391"/>
        </a:xfrm>
        <a:prstGeom prst="rect">
          <a:avLst/>
        </a:prstGeom>
      </xdr:spPr>
    </xdr:pic>
    <xdr:clientData/>
  </xdr:twoCellAnchor>
  <xdr:twoCellAnchor>
    <xdr:from>
      <xdr:col>15</xdr:col>
      <xdr:colOff>328093</xdr:colOff>
      <xdr:row>3</xdr:row>
      <xdr:rowOff>90486</xdr:rowOff>
    </xdr:from>
    <xdr:to>
      <xdr:col>17</xdr:col>
      <xdr:colOff>90489</xdr:colOff>
      <xdr:row>4</xdr:row>
      <xdr:rowOff>180970</xdr:rowOff>
    </xdr:to>
    <xdr:sp macro="" textlink="">
      <xdr:nvSpPr>
        <xdr:cNvPr id="15" name="TextBox 14">
          <a:extLst>
            <a:ext uri="{FF2B5EF4-FFF2-40B4-BE49-F238E27FC236}">
              <a16:creationId xmlns:a16="http://schemas.microsoft.com/office/drawing/2014/main" id="{A899CC7F-DBFF-472F-92FC-5B5E12BC83E2}"/>
            </a:ext>
          </a:extLst>
        </xdr:cNvPr>
        <xdr:cNvSpPr txBox="1"/>
      </xdr:nvSpPr>
      <xdr:spPr>
        <a:xfrm>
          <a:off x="9048231" y="633411"/>
          <a:ext cx="1057796" cy="271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latin typeface="+mj-lt"/>
            </a:rPr>
            <a:t>Calls</a:t>
          </a:r>
        </a:p>
      </xdr:txBody>
    </xdr:sp>
    <xdr:clientData/>
  </xdr:twoCellAnchor>
  <xdr:twoCellAnchor>
    <xdr:from>
      <xdr:col>1</xdr:col>
      <xdr:colOff>90341</xdr:colOff>
      <xdr:row>13</xdr:row>
      <xdr:rowOff>117736</xdr:rowOff>
    </xdr:from>
    <xdr:to>
      <xdr:col>2</xdr:col>
      <xdr:colOff>1140055</xdr:colOff>
      <xdr:row>18</xdr:row>
      <xdr:rowOff>32383</xdr:rowOff>
    </xdr:to>
    <xdr:sp macro="" textlink="Pivots!C4">
      <xdr:nvSpPr>
        <xdr:cNvPr id="18" name="Rectangle 17">
          <a:extLst>
            <a:ext uri="{FF2B5EF4-FFF2-40B4-BE49-F238E27FC236}">
              <a16:creationId xmlns:a16="http://schemas.microsoft.com/office/drawing/2014/main" id="{18290294-3773-425F-907C-F33FC0035C15}"/>
            </a:ext>
          </a:extLst>
        </xdr:cNvPr>
        <xdr:cNvSpPr/>
      </xdr:nvSpPr>
      <xdr:spPr>
        <a:xfrm>
          <a:off x="168898" y="2744476"/>
          <a:ext cx="1143000" cy="724763"/>
        </a:xfrm>
        <a:prstGeom prst="rect">
          <a:avLst/>
        </a:prstGeom>
        <a:ln>
          <a:noFill/>
        </a:ln>
        <a:effectLst>
          <a:outerShdw blurRad="254000" dist="127000" dir="2700000" algn="tl" rotWithShape="0">
            <a:prstClr val="black">
              <a:alpha val="50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fld id="{538E101A-876F-455A-8506-B787F6210D21}" type="TxLink">
            <a:rPr lang="en-US" sz="1800" b="0" i="0" u="none" strike="noStrike">
              <a:solidFill>
                <a:schemeClr val="bg1"/>
              </a:solidFill>
              <a:latin typeface="+mj-lt"/>
            </a:rPr>
            <a:pPr algn="ctr"/>
            <a:t>89,850</a:t>
          </a:fld>
          <a:endParaRPr lang="en-US" sz="1800">
            <a:solidFill>
              <a:schemeClr val="bg1"/>
            </a:solidFill>
            <a:latin typeface="+mj-lt"/>
          </a:endParaRPr>
        </a:p>
      </xdr:txBody>
    </xdr:sp>
    <xdr:clientData/>
  </xdr:twoCellAnchor>
  <xdr:twoCellAnchor editAs="oneCell">
    <xdr:from>
      <xdr:col>1</xdr:col>
      <xdr:colOff>89963</xdr:colOff>
      <xdr:row>13</xdr:row>
      <xdr:rowOff>160830</xdr:rowOff>
    </xdr:from>
    <xdr:to>
      <xdr:col>2</xdr:col>
      <xdr:colOff>179557</xdr:colOff>
      <xdr:row>15</xdr:row>
      <xdr:rowOff>2063</xdr:rowOff>
    </xdr:to>
    <xdr:pic>
      <xdr:nvPicPr>
        <xdr:cNvPr id="20" name="Graphic 19">
          <a:extLst>
            <a:ext uri="{FF2B5EF4-FFF2-40B4-BE49-F238E27FC236}">
              <a16:creationId xmlns:a16="http://schemas.microsoft.com/office/drawing/2014/main" id="{50D3796A-3B07-4490-8DBB-93F31AE87F97}"/>
            </a:ext>
          </a:extLst>
        </xdr:cNvPr>
        <xdr:cNvPicPr preferRelativeResize="0">
          <a:picLocks/>
        </xdr:cNvPicPr>
      </xdr:nvPicPr>
      <xdr:blipFill>
        <a:blip xmlns:r="http://schemas.openxmlformats.org/officeDocument/2006/relationships" r:embed="rId5">
          <a:extLst>
            <a:ext uri="{96DAC541-7B7A-43D3-8B79-37D633B846F1}">
              <asvg:svgBlip xmlns:asvg="http://schemas.microsoft.com/office/drawing/2016/SVG/main" r:embed="rId6"/>
            </a:ext>
          </a:extLst>
        </a:blip>
        <a:stretch/>
      </xdr:blipFill>
      <xdr:spPr>
        <a:xfrm>
          <a:off x="168520" y="2787570"/>
          <a:ext cx="182880" cy="165280"/>
        </a:xfrm>
        <a:prstGeom prst="rect">
          <a:avLst/>
        </a:prstGeom>
      </xdr:spPr>
    </xdr:pic>
    <xdr:clientData/>
  </xdr:twoCellAnchor>
  <xdr:twoCellAnchor>
    <xdr:from>
      <xdr:col>2</xdr:col>
      <xdr:colOff>131648</xdr:colOff>
      <xdr:row>16</xdr:row>
      <xdr:rowOff>141501</xdr:rowOff>
    </xdr:from>
    <xdr:to>
      <xdr:col>2</xdr:col>
      <xdr:colOff>994183</xdr:colOff>
      <xdr:row>18</xdr:row>
      <xdr:rowOff>31276</xdr:rowOff>
    </xdr:to>
    <xdr:sp macro="" textlink="Pivots!C8">
      <xdr:nvSpPr>
        <xdr:cNvPr id="17" name="TextBox 16">
          <a:extLst>
            <a:ext uri="{FF2B5EF4-FFF2-40B4-BE49-F238E27FC236}">
              <a16:creationId xmlns:a16="http://schemas.microsoft.com/office/drawing/2014/main" id="{7B9F333A-91BC-4B14-80F2-D468943519C4}"/>
            </a:ext>
          </a:extLst>
        </xdr:cNvPr>
        <xdr:cNvSpPr txBox="1"/>
      </xdr:nvSpPr>
      <xdr:spPr>
        <a:xfrm>
          <a:off x="303491" y="3254310"/>
          <a:ext cx="862535" cy="213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DF12BA-B656-4063-8A95-7225E4702B94}" type="TxLink">
            <a:rPr lang="en-US" sz="1100" b="0" i="0" u="none" strike="noStrike">
              <a:solidFill>
                <a:schemeClr val="accent1">
                  <a:lumMod val="20000"/>
                  <a:lumOff val="80000"/>
                </a:schemeClr>
              </a:solidFill>
              <a:latin typeface="Aptos"/>
            </a:rPr>
            <a:t>18,209</a:t>
          </a:fld>
          <a:endParaRPr lang="en-US" sz="1100">
            <a:solidFill>
              <a:schemeClr val="accent1">
                <a:lumMod val="20000"/>
                <a:lumOff val="80000"/>
              </a:schemeClr>
            </a:solidFill>
          </a:endParaRPr>
        </a:p>
      </xdr:txBody>
    </xdr:sp>
    <xdr:clientData/>
  </xdr:twoCellAnchor>
  <xdr:twoCellAnchor>
    <xdr:from>
      <xdr:col>2</xdr:col>
      <xdr:colOff>232252</xdr:colOff>
      <xdr:row>13</xdr:row>
      <xdr:rowOff>151613</xdr:rowOff>
    </xdr:from>
    <xdr:to>
      <xdr:col>2</xdr:col>
      <xdr:colOff>1066211</xdr:colOff>
      <xdr:row>14</xdr:row>
      <xdr:rowOff>161141</xdr:rowOff>
    </xdr:to>
    <xdr:sp macro="" textlink="">
      <xdr:nvSpPr>
        <xdr:cNvPr id="11" name="TextBox 10">
          <a:extLst>
            <a:ext uri="{FF2B5EF4-FFF2-40B4-BE49-F238E27FC236}">
              <a16:creationId xmlns:a16="http://schemas.microsoft.com/office/drawing/2014/main" id="{B2951746-7E26-4266-BDBC-F6729AB5D77C}"/>
            </a:ext>
          </a:extLst>
        </xdr:cNvPr>
        <xdr:cNvSpPr txBox="1"/>
      </xdr:nvSpPr>
      <xdr:spPr>
        <a:xfrm>
          <a:off x="404095" y="2778353"/>
          <a:ext cx="833959" cy="17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4">
                  <a:lumMod val="20000"/>
                  <a:lumOff val="80000"/>
                </a:schemeClr>
              </a:solidFill>
              <a:latin typeface="+mj-lt"/>
            </a:rPr>
            <a:t>Duration</a:t>
          </a:r>
        </a:p>
      </xdr:txBody>
    </xdr:sp>
    <xdr:clientData/>
  </xdr:twoCellAnchor>
  <xdr:twoCellAnchor>
    <xdr:from>
      <xdr:col>2</xdr:col>
      <xdr:colOff>1963</xdr:colOff>
      <xdr:row>20</xdr:row>
      <xdr:rowOff>13551</xdr:rowOff>
    </xdr:from>
    <xdr:to>
      <xdr:col>2</xdr:col>
      <xdr:colOff>1144963</xdr:colOff>
      <xdr:row>24</xdr:row>
      <xdr:rowOff>90222</xdr:rowOff>
    </xdr:to>
    <xdr:sp macro="" textlink="Pivots!D4">
      <xdr:nvSpPr>
        <xdr:cNvPr id="22" name="Rectangle 21">
          <a:extLst>
            <a:ext uri="{FF2B5EF4-FFF2-40B4-BE49-F238E27FC236}">
              <a16:creationId xmlns:a16="http://schemas.microsoft.com/office/drawing/2014/main" id="{74DBF6CE-4F26-41B0-A935-F417E136A1E3}"/>
            </a:ext>
          </a:extLst>
        </xdr:cNvPr>
        <xdr:cNvSpPr/>
      </xdr:nvSpPr>
      <xdr:spPr>
        <a:xfrm>
          <a:off x="173806" y="3774453"/>
          <a:ext cx="1143000" cy="724764"/>
        </a:xfrm>
        <a:prstGeom prst="rect">
          <a:avLst/>
        </a:prstGeom>
        <a:ln>
          <a:noFill/>
        </a:ln>
        <a:effectLst>
          <a:outerShdw blurRad="254000" dist="127000" dir="2700000" algn="tl" rotWithShape="0">
            <a:prstClr val="black">
              <a:alpha val="50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fld id="{CFCA4657-4F96-4DA6-A2CB-AB5C45C7704D}" type="TxLink">
            <a:rPr lang="en-US" sz="1800" b="0" i="0" u="none" strike="noStrike">
              <a:solidFill>
                <a:schemeClr val="bg1"/>
              </a:solidFill>
              <a:latin typeface="+mj-lt"/>
            </a:rPr>
            <a:pPr algn="ctr"/>
            <a:t>3.9</a:t>
          </a:fld>
          <a:endParaRPr lang="en-US" sz="1800">
            <a:solidFill>
              <a:schemeClr val="bg1"/>
            </a:solidFill>
            <a:latin typeface="+mj-lt"/>
          </a:endParaRPr>
        </a:p>
      </xdr:txBody>
    </xdr:sp>
    <xdr:clientData/>
  </xdr:twoCellAnchor>
  <xdr:twoCellAnchor>
    <xdr:from>
      <xdr:col>2</xdr:col>
      <xdr:colOff>137736</xdr:colOff>
      <xdr:row>23</xdr:row>
      <xdr:rowOff>12376</xdr:rowOff>
    </xdr:from>
    <xdr:to>
      <xdr:col>2</xdr:col>
      <xdr:colOff>1000271</xdr:colOff>
      <xdr:row>24</xdr:row>
      <xdr:rowOff>64173</xdr:rowOff>
    </xdr:to>
    <xdr:sp macro="" textlink="Pivots!D8">
      <xdr:nvSpPr>
        <xdr:cNvPr id="24" name="TextBox 23">
          <a:extLst>
            <a:ext uri="{FF2B5EF4-FFF2-40B4-BE49-F238E27FC236}">
              <a16:creationId xmlns:a16="http://schemas.microsoft.com/office/drawing/2014/main" id="{F8EA1281-84B9-4EC4-83B7-F6B3595AACBC}"/>
            </a:ext>
          </a:extLst>
        </xdr:cNvPr>
        <xdr:cNvSpPr txBox="1"/>
      </xdr:nvSpPr>
      <xdr:spPr>
        <a:xfrm>
          <a:off x="309579" y="4259348"/>
          <a:ext cx="862535" cy="213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07EB0F-8F0F-476B-BDFB-927CE7448AEB}" type="TxLink">
            <a:rPr lang="en-US" sz="1100" b="0" i="0" u="none" strike="noStrike">
              <a:solidFill>
                <a:schemeClr val="accent1">
                  <a:lumMod val="20000"/>
                  <a:lumOff val="80000"/>
                </a:schemeClr>
              </a:solidFill>
              <a:latin typeface="Aptos"/>
            </a:rPr>
            <a:t>3.9</a:t>
          </a:fld>
          <a:endParaRPr lang="en-US" sz="1100">
            <a:solidFill>
              <a:schemeClr val="accent1">
                <a:lumMod val="20000"/>
                <a:lumOff val="80000"/>
              </a:schemeClr>
            </a:solidFill>
          </a:endParaRPr>
        </a:p>
      </xdr:txBody>
    </xdr:sp>
    <xdr:clientData/>
  </xdr:twoCellAnchor>
  <xdr:twoCellAnchor>
    <xdr:from>
      <xdr:col>2</xdr:col>
      <xdr:colOff>156640</xdr:colOff>
      <xdr:row>20</xdr:row>
      <xdr:rowOff>46889</xdr:rowOff>
    </xdr:from>
    <xdr:to>
      <xdr:col>2</xdr:col>
      <xdr:colOff>1104899</xdr:colOff>
      <xdr:row>21</xdr:row>
      <xdr:rowOff>61175</xdr:rowOff>
    </xdr:to>
    <xdr:sp macro="" textlink="">
      <xdr:nvSpPr>
        <xdr:cNvPr id="25" name="TextBox 24">
          <a:extLst>
            <a:ext uri="{FF2B5EF4-FFF2-40B4-BE49-F238E27FC236}">
              <a16:creationId xmlns:a16="http://schemas.microsoft.com/office/drawing/2014/main" id="{A075B3E0-8B50-421F-89CC-FFB6330D302F}"/>
            </a:ext>
          </a:extLst>
        </xdr:cNvPr>
        <xdr:cNvSpPr txBox="1"/>
      </xdr:nvSpPr>
      <xdr:spPr>
        <a:xfrm>
          <a:off x="328483" y="3807791"/>
          <a:ext cx="948259" cy="176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4">
                  <a:lumMod val="20000"/>
                  <a:lumOff val="80000"/>
                </a:schemeClr>
              </a:solidFill>
              <a:latin typeface="+mj-lt"/>
            </a:rPr>
            <a:t>Avg.</a:t>
          </a:r>
          <a:r>
            <a:rPr lang="en-US" sz="1100" baseline="0">
              <a:solidFill>
                <a:schemeClr val="accent4">
                  <a:lumMod val="20000"/>
                  <a:lumOff val="80000"/>
                </a:schemeClr>
              </a:solidFill>
              <a:latin typeface="+mj-lt"/>
            </a:rPr>
            <a:t> Rating</a:t>
          </a:r>
          <a:endParaRPr lang="en-US" sz="1100">
            <a:solidFill>
              <a:schemeClr val="accent4">
                <a:lumMod val="20000"/>
                <a:lumOff val="80000"/>
              </a:schemeClr>
            </a:solidFill>
            <a:latin typeface="+mj-lt"/>
          </a:endParaRPr>
        </a:p>
      </xdr:txBody>
    </xdr:sp>
    <xdr:clientData/>
  </xdr:twoCellAnchor>
  <xdr:twoCellAnchor>
    <xdr:from>
      <xdr:col>2</xdr:col>
      <xdr:colOff>31426</xdr:colOff>
      <xdr:row>26</xdr:row>
      <xdr:rowOff>90634</xdr:rowOff>
    </xdr:from>
    <xdr:to>
      <xdr:col>2</xdr:col>
      <xdr:colOff>1174426</xdr:colOff>
      <xdr:row>31</xdr:row>
      <xdr:rowOff>5282</xdr:rowOff>
    </xdr:to>
    <xdr:sp macro="" textlink="Pivots!B4">
      <xdr:nvSpPr>
        <xdr:cNvPr id="26" name="Rectangle 25">
          <a:extLst>
            <a:ext uri="{FF2B5EF4-FFF2-40B4-BE49-F238E27FC236}">
              <a16:creationId xmlns:a16="http://schemas.microsoft.com/office/drawing/2014/main" id="{7674F81F-2916-4FB6-BBDC-B15DE34ED5A2}"/>
            </a:ext>
          </a:extLst>
        </xdr:cNvPr>
        <xdr:cNvSpPr/>
      </xdr:nvSpPr>
      <xdr:spPr>
        <a:xfrm>
          <a:off x="203269" y="4823675"/>
          <a:ext cx="1143000" cy="724765"/>
        </a:xfrm>
        <a:prstGeom prst="rect">
          <a:avLst/>
        </a:prstGeom>
        <a:ln>
          <a:noFill/>
        </a:ln>
        <a:effectLst>
          <a:outerShdw blurRad="254000" dist="127000" dir="2700000" algn="tl" rotWithShape="0">
            <a:prstClr val="black">
              <a:alpha val="50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fld id="{51E5FD7E-01A8-47B6-9061-1E0009E30035}" type="TxLink">
            <a:rPr lang="en-US" sz="1800" b="0" i="0" u="none" strike="noStrike">
              <a:solidFill>
                <a:schemeClr val="bg1"/>
              </a:solidFill>
              <a:latin typeface="+mj-lt"/>
            </a:rPr>
            <a:pPr algn="ctr"/>
            <a:t>$96,623</a:t>
          </a:fld>
          <a:endParaRPr lang="en-US" sz="1800">
            <a:solidFill>
              <a:schemeClr val="bg1"/>
            </a:solidFill>
            <a:latin typeface="+mj-lt"/>
          </a:endParaRPr>
        </a:p>
      </xdr:txBody>
    </xdr:sp>
    <xdr:clientData/>
  </xdr:twoCellAnchor>
  <xdr:twoCellAnchor>
    <xdr:from>
      <xdr:col>2</xdr:col>
      <xdr:colOff>262821</xdr:colOff>
      <xdr:row>26</xdr:row>
      <xdr:rowOff>133494</xdr:rowOff>
    </xdr:from>
    <xdr:to>
      <xdr:col>2</xdr:col>
      <xdr:colOff>1234372</xdr:colOff>
      <xdr:row>27</xdr:row>
      <xdr:rowOff>133497</xdr:rowOff>
    </xdr:to>
    <xdr:sp macro="" textlink="">
      <xdr:nvSpPr>
        <xdr:cNvPr id="27" name="TextBox 26">
          <a:extLst>
            <a:ext uri="{FF2B5EF4-FFF2-40B4-BE49-F238E27FC236}">
              <a16:creationId xmlns:a16="http://schemas.microsoft.com/office/drawing/2014/main" id="{5663D9A2-48AA-4B1E-B76B-CE6D514B440F}"/>
            </a:ext>
          </a:extLst>
        </xdr:cNvPr>
        <xdr:cNvSpPr txBox="1"/>
      </xdr:nvSpPr>
      <xdr:spPr>
        <a:xfrm>
          <a:off x="434664" y="4866535"/>
          <a:ext cx="971551" cy="162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4">
                  <a:lumMod val="20000"/>
                  <a:lumOff val="80000"/>
                </a:schemeClr>
              </a:solidFill>
              <a:latin typeface="+mj-lt"/>
            </a:rPr>
            <a:t>5</a:t>
          </a:r>
          <a:r>
            <a:rPr lang="en-US" sz="1100" baseline="0">
              <a:solidFill>
                <a:schemeClr val="accent4">
                  <a:lumMod val="20000"/>
                  <a:lumOff val="80000"/>
                </a:schemeClr>
              </a:solidFill>
              <a:latin typeface="+mj-lt"/>
            </a:rPr>
            <a:t> Star </a:t>
          </a:r>
          <a:r>
            <a:rPr lang="en-US" sz="1100">
              <a:solidFill>
                <a:schemeClr val="accent4">
                  <a:lumMod val="20000"/>
                  <a:lumOff val="80000"/>
                </a:schemeClr>
              </a:solidFill>
              <a:latin typeface="+mj-lt"/>
            </a:rPr>
            <a:t>Calls</a:t>
          </a:r>
        </a:p>
      </xdr:txBody>
    </xdr:sp>
    <xdr:clientData/>
  </xdr:twoCellAnchor>
  <xdr:twoCellAnchor>
    <xdr:from>
      <xdr:col>2</xdr:col>
      <xdr:colOff>176135</xdr:colOff>
      <xdr:row>29</xdr:row>
      <xdr:rowOff>99128</xdr:rowOff>
    </xdr:from>
    <xdr:to>
      <xdr:col>2</xdr:col>
      <xdr:colOff>1086293</xdr:colOff>
      <xdr:row>30</xdr:row>
      <xdr:rowOff>151614</xdr:rowOff>
    </xdr:to>
    <xdr:sp macro="" textlink="Pivots!E8">
      <xdr:nvSpPr>
        <xdr:cNvPr id="29" name="TextBox 28">
          <a:extLst>
            <a:ext uri="{FF2B5EF4-FFF2-40B4-BE49-F238E27FC236}">
              <a16:creationId xmlns:a16="http://schemas.microsoft.com/office/drawing/2014/main" id="{3D32D03E-E51D-4A6F-AFEA-D1F5A8BDE50E}"/>
            </a:ext>
          </a:extLst>
        </xdr:cNvPr>
        <xdr:cNvSpPr txBox="1"/>
      </xdr:nvSpPr>
      <xdr:spPr>
        <a:xfrm>
          <a:off x="347978" y="5318239"/>
          <a:ext cx="910158" cy="214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62F65B-4CB7-4C5A-92B5-10E1C3EEE2B7}" type="TxLink">
            <a:rPr lang="en-US" sz="1100" b="0" i="0" u="none" strike="noStrike">
              <a:solidFill>
                <a:schemeClr val="accent1">
                  <a:lumMod val="20000"/>
                  <a:lumOff val="80000"/>
                </a:schemeClr>
              </a:solidFill>
              <a:latin typeface="Aptos"/>
            </a:rPr>
            <a:t>51</a:t>
          </a:fld>
          <a:endParaRPr lang="en-US" sz="1100">
            <a:solidFill>
              <a:schemeClr val="accent1">
                <a:lumMod val="20000"/>
                <a:lumOff val="80000"/>
              </a:schemeClr>
            </a:solidFill>
          </a:endParaRPr>
        </a:p>
      </xdr:txBody>
    </xdr:sp>
    <xdr:clientData/>
  </xdr:twoCellAnchor>
  <xdr:twoCellAnchor editAs="oneCell">
    <xdr:from>
      <xdr:col>1</xdr:col>
      <xdr:colOff>88843</xdr:colOff>
      <xdr:row>7</xdr:row>
      <xdr:rowOff>15810</xdr:rowOff>
    </xdr:from>
    <xdr:to>
      <xdr:col>2</xdr:col>
      <xdr:colOff>160149</xdr:colOff>
      <xdr:row>7</xdr:row>
      <xdr:rowOff>181089</xdr:rowOff>
    </xdr:to>
    <xdr:pic>
      <xdr:nvPicPr>
        <xdr:cNvPr id="30" name="Picture 29">
          <a:extLst>
            <a:ext uri="{FF2B5EF4-FFF2-40B4-BE49-F238E27FC236}">
              <a16:creationId xmlns:a16="http://schemas.microsoft.com/office/drawing/2014/main" id="{EFE46330-33AF-D536-A211-A73888B3DEE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167400" y="1572215"/>
          <a:ext cx="164592" cy="165279"/>
        </a:xfrm>
        <a:prstGeom prst="rect">
          <a:avLst/>
        </a:prstGeom>
      </xdr:spPr>
    </xdr:pic>
    <xdr:clientData/>
  </xdr:twoCellAnchor>
  <xdr:twoCellAnchor editAs="oneCell">
    <xdr:from>
      <xdr:col>2</xdr:col>
      <xdr:colOff>23811</xdr:colOff>
      <xdr:row>20</xdr:row>
      <xdr:rowOff>46889</xdr:rowOff>
    </xdr:from>
    <xdr:to>
      <xdr:col>2</xdr:col>
      <xdr:colOff>215835</xdr:colOff>
      <xdr:row>21</xdr:row>
      <xdr:rowOff>69847</xdr:rowOff>
    </xdr:to>
    <xdr:pic>
      <xdr:nvPicPr>
        <xdr:cNvPr id="32" name="Graphic 31" descr="Rating Star with solid fill">
          <a:extLst>
            <a:ext uri="{FF2B5EF4-FFF2-40B4-BE49-F238E27FC236}">
              <a16:creationId xmlns:a16="http://schemas.microsoft.com/office/drawing/2014/main" id="{F1D48F95-F6D8-4394-9DC8-B3BE0A15763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195654" y="3807791"/>
          <a:ext cx="192024" cy="184982"/>
        </a:xfrm>
        <a:prstGeom prst="rect">
          <a:avLst/>
        </a:prstGeom>
      </xdr:spPr>
    </xdr:pic>
    <xdr:clientData/>
  </xdr:twoCellAnchor>
  <xdr:twoCellAnchor editAs="oneCell">
    <xdr:from>
      <xdr:col>2</xdr:col>
      <xdr:colOff>53273</xdr:colOff>
      <xdr:row>26</xdr:row>
      <xdr:rowOff>133497</xdr:rowOff>
    </xdr:from>
    <xdr:to>
      <xdr:col>2</xdr:col>
      <xdr:colOff>224801</xdr:colOff>
      <xdr:row>27</xdr:row>
      <xdr:rowOff>136753</xdr:rowOff>
    </xdr:to>
    <xdr:pic>
      <xdr:nvPicPr>
        <xdr:cNvPr id="33" name="Graphic 32" descr="Star-struck face outline with solid fill">
          <a:extLst>
            <a:ext uri="{FF2B5EF4-FFF2-40B4-BE49-F238E27FC236}">
              <a16:creationId xmlns:a16="http://schemas.microsoft.com/office/drawing/2014/main" id="{ACA50D00-1309-4FE8-B682-51FFA82ACB0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25116" y="4866538"/>
          <a:ext cx="171528" cy="165280"/>
        </a:xfrm>
        <a:prstGeom prst="rect">
          <a:avLst/>
        </a:prstGeom>
      </xdr:spPr>
    </xdr:pic>
    <xdr:clientData/>
  </xdr:twoCellAnchor>
  <xdr:twoCellAnchor>
    <xdr:from>
      <xdr:col>4</xdr:col>
      <xdr:colOff>29459</xdr:colOff>
      <xdr:row>13</xdr:row>
      <xdr:rowOff>34369</xdr:rowOff>
    </xdr:from>
    <xdr:to>
      <xdr:col>8</xdr:col>
      <xdr:colOff>162023</xdr:colOff>
      <xdr:row>29</xdr:row>
      <xdr:rowOff>103106</xdr:rowOff>
    </xdr:to>
    <xdr:graphicFrame macro="">
      <xdr:nvGraphicFramePr>
        <xdr:cNvPr id="13" name="Chart 12">
          <a:extLst>
            <a:ext uri="{FF2B5EF4-FFF2-40B4-BE49-F238E27FC236}">
              <a16:creationId xmlns:a16="http://schemas.microsoft.com/office/drawing/2014/main" id="{DF79F616-6F3D-4E00-A234-ECC6A6CC6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524479</xdr:colOff>
      <xdr:row>13</xdr:row>
      <xdr:rowOff>63829</xdr:rowOff>
    </xdr:from>
    <xdr:to>
      <xdr:col>10</xdr:col>
      <xdr:colOff>1742977</xdr:colOff>
      <xdr:row>29</xdr:row>
      <xdr:rowOff>108016</xdr:rowOff>
    </xdr:to>
    <xdr:graphicFrame macro="">
      <xdr:nvGraphicFramePr>
        <xdr:cNvPr id="14" name="Chart 13">
          <a:extLst>
            <a:ext uri="{FF2B5EF4-FFF2-40B4-BE49-F238E27FC236}">
              <a16:creationId xmlns:a16="http://schemas.microsoft.com/office/drawing/2014/main" id="{A7ABF305-7A09-4BB6-B735-FA41BA6166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442</xdr:colOff>
      <xdr:row>0</xdr:row>
      <xdr:rowOff>370002</xdr:rowOff>
    </xdr:from>
    <xdr:to>
      <xdr:col>18</xdr:col>
      <xdr:colOff>235670</xdr:colOff>
      <xdr:row>10</xdr:row>
      <xdr:rowOff>162023</xdr:rowOff>
    </xdr:to>
    <xdr:graphicFrame macro="">
      <xdr:nvGraphicFramePr>
        <xdr:cNvPr id="31" name="Chart 30">
          <a:extLst>
            <a:ext uri="{FF2B5EF4-FFF2-40B4-BE49-F238E27FC236}">
              <a16:creationId xmlns:a16="http://schemas.microsoft.com/office/drawing/2014/main" id="{B63C6D5E-47EA-41C1-9BF8-61D86FA85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348481</xdr:colOff>
      <xdr:row>0</xdr:row>
      <xdr:rowOff>394110</xdr:rowOff>
    </xdr:from>
    <xdr:to>
      <xdr:col>22</xdr:col>
      <xdr:colOff>24546</xdr:colOff>
      <xdr:row>10</xdr:row>
      <xdr:rowOff>142383</xdr:rowOff>
    </xdr:to>
    <xdr:graphicFrame macro="">
      <xdr:nvGraphicFramePr>
        <xdr:cNvPr id="37" name="Chart 36">
          <a:extLst>
            <a:ext uri="{FF2B5EF4-FFF2-40B4-BE49-F238E27FC236}">
              <a16:creationId xmlns:a16="http://schemas.microsoft.com/office/drawing/2014/main" id="{FBC6A0A0-7082-446C-A6A2-B0769B5FC3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10</xdr:col>
      <xdr:colOff>1762615</xdr:colOff>
      <xdr:row>13</xdr:row>
      <xdr:rowOff>58918</xdr:rowOff>
    </xdr:from>
    <xdr:to>
      <xdr:col>12</xdr:col>
      <xdr:colOff>63826</xdr:colOff>
      <xdr:row>21</xdr:row>
      <xdr:rowOff>9819</xdr:rowOff>
    </xdr:to>
    <mc:AlternateContent xmlns:mc="http://schemas.openxmlformats.org/markup-compatibility/2006">
      <mc:Choice xmlns:a14="http://schemas.microsoft.com/office/drawing/2010/main" Requires="a14">
        <xdr:graphicFrame macro="">
          <xdr:nvGraphicFramePr>
            <xdr:cNvPr id="8" name="Representative 2">
              <a:extLst>
                <a:ext uri="{FF2B5EF4-FFF2-40B4-BE49-F238E27FC236}">
                  <a16:creationId xmlns:a16="http://schemas.microsoft.com/office/drawing/2014/main" id="{1F48B5DE-C6A9-414D-BAE2-CC97E0ACFDE4}"/>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dr:sp macro="" textlink="">
          <xdr:nvSpPr>
            <xdr:cNvPr id="0" name=""/>
            <xdr:cNvSpPr>
              <a:spLocks noTextEdit="1"/>
            </xdr:cNvSpPr>
          </xdr:nvSpPr>
          <xdr:spPr>
            <a:xfrm>
              <a:off x="6377821" y="2685658"/>
              <a:ext cx="1684060" cy="1247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9819</xdr:colOff>
      <xdr:row>1</xdr:row>
      <xdr:rowOff>0</xdr:rowOff>
    </xdr:from>
    <xdr:to>
      <xdr:col>10</xdr:col>
      <xdr:colOff>1757706</xdr:colOff>
      <xdr:row>12</xdr:row>
      <xdr:rowOff>123123</xdr:rowOff>
    </xdr:to>
    <xdr:graphicFrame macro="">
      <xdr:nvGraphicFramePr>
        <xdr:cNvPr id="10" name="Chart 9">
          <a:extLst>
            <a:ext uri="{FF2B5EF4-FFF2-40B4-BE49-F238E27FC236}">
              <a16:creationId xmlns:a16="http://schemas.microsoft.com/office/drawing/2014/main" id="{826B4243-B311-4148-95BC-A1AF9FFC7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0</xdr:colOff>
      <xdr:row>2</xdr:row>
      <xdr:rowOff>0</xdr:rowOff>
    </xdr:from>
    <xdr:to>
      <xdr:col>12</xdr:col>
      <xdr:colOff>30597</xdr:colOff>
      <xdr:row>10</xdr:row>
      <xdr:rowOff>110325</xdr:rowOff>
    </xdr:to>
    <xdr:graphicFrame macro="">
      <xdr:nvGraphicFramePr>
        <xdr:cNvPr id="16" name="Chart 15">
          <a:extLst>
            <a:ext uri="{FF2B5EF4-FFF2-40B4-BE49-F238E27FC236}">
              <a16:creationId xmlns:a16="http://schemas.microsoft.com/office/drawing/2014/main" id="{78884273-760B-4A12-B37F-C292CEDE23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3.705816435184" backgroundQuery="1" createdVersion="8" refreshedVersion="8" minRefreshableVersion="3" recordCount="0" supportSubquery="1" supportAdvancedDrill="1" xr:uid="{E97352A3-76D3-4D7C-8894-22BA5CC181F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3.705817708331" backgroundQuery="1" createdVersion="8" refreshedVersion="8" minRefreshableVersion="3" recordCount="0" supportSubquery="1" supportAdvancedDrill="1" xr:uid="{15BB0545-FB2F-40CB-98F1-1EFA0A2EF06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4.939290162038" backgroundQuery="1" createdVersion="8" refreshedVersion="8" minRefreshableVersion="3" recordCount="0" supportSubquery="1" supportAdvancedDrill="1" xr:uid="{AA68E3D7-217A-4B15-A964-654FBF50184E}">
  <cacheSource type="external" connectionId="1"/>
  <cacheFields count="4">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x14:setLevels count="1">
              <x14:setLevel hierarchy="10"/>
            </x14:setLevels>
          </x14:cacheHierarchy>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4.941175" backgroundQuery="1" createdVersion="8" refreshedVersion="8" minRefreshableVersion="3" recordCount="0" supportSubquery="1" supportAdvancedDrill="1" xr:uid="{5B65B3B1-5CD6-432C-AB50-3EE80A257DE2}">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 Calls]" caption="5 *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5.931669675927" backgroundQuery="1" createdVersion="8" refreshedVersion="8" minRefreshableVersion="3" recordCount="0" supportSubquery="1" supportAdvancedDrill="1" xr:uid="{34AAB07B-052A-4229-A7DA-F8C441454774}">
  <cacheSource type="external" connectionId="1"/>
  <cacheFields count="1">
    <cacheField name="[calls].[Representative].[Representative]" caption="Representative" numFmtId="0" hierarchy="3" level="1">
      <sharedItems count="1">
        <s v="R05"/>
      </sharedItems>
    </cacheField>
  </cacheFields>
  <cacheHierarchies count="27">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5.931670138889" backgroundQuery="1" createdVersion="8" refreshedVersion="8" minRefreshableVersion="3" recordCount="0" supportSubquery="1" supportAdvancedDrill="1" xr:uid="{81B67C1E-32D5-4B56-A52F-F8C247FBC378}">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5.931670370373" backgroundQuery="1" createdVersion="8" refreshedVersion="8" minRefreshableVersion="3" recordCount="0" supportSubquery="1" supportAdvancedDrill="1" xr:uid="{FBA949C9-FFC0-4520-BB81-D3C932F4EA4D}">
  <cacheSource type="external" connectionId="1"/>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x14:setLevels count="1">
              <x14:setLevel hierarchy="10"/>
            </x14:setLevels>
          </x14:cacheHierarchy>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5.931670949074" backgroundQuery="1" createdVersion="8" refreshedVersion="8" minRefreshableVersion="3" recordCount="0" supportSubquery="1" supportAdvancedDrill="1" xr:uid="{F7160A37-C099-4DF7-A953-D717070E6226}">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5.931671643521" backgroundQuery="1" createdVersion="8" refreshedVersion="8" minRefreshableVersion="3" recordCount="0" supportSubquery="1" supportAdvancedDrill="1" xr:uid="{7BB0CD1B-E492-4D80-A8FE-A7988BE6F682}">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yoti Sharma" refreshedDate="45844.928961921294" backgroundQuery="1" createdVersion="3" refreshedVersion="8" minRefreshableVersion="3" recordCount="0" supportSubquery="1" supportAdvancedDrill="1" xr:uid="{FB8CE1CC-3D69-4DEB-A518-77D2C6EDF94C}">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Set1]" caption="Set1" set="1"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Set1]" mdx="{([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5">
              <x14:headers>
                <x14:header uniqueName="[calls].[Rating rounded].[Rating rounded]" hierarchyName="[calls].[Rating rounded]"/>
              </x14:headers>
              <x14:rows>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licerData="1" pivotCacheId="19236289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2E15F7-E371-4958-9997-91DBB6266CC9}" name="DaysOfWeek CallCount Pivot" cacheId="13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12:G20"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formats count="3">
    <format dxfId="99">
      <pivotArea dataOnly="0" labelOnly="1" grandRow="1" outline="0" fieldPosition="0"/>
    </format>
    <format dxfId="98">
      <pivotArea field="0" type="button" dataOnly="0" labelOnly="1" outline="0" axis="axisRow" fieldPosition="0"/>
    </format>
    <format dxfId="97">
      <pivotArea dataOnly="0" labelOnly="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FAF94E-594D-43CA-B393-3278E37A418F}" name="Monthly CallCount Pivot" cacheId="13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2:C25"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1"/>
          </reference>
        </references>
      </pivotArea>
    </chartFormat>
    <chartFormat chart="20"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6ADF30-D962-4667-B096-66984275A172}" name="Overall Rep. Summary Pivot" cacheId="13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824D80-174B-4CE9-9650-5E7550EFF254}" name="Overall Summary Pivot" cacheId="2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7AE9D5-8F88-4642-98B0-C3BB788B30DF}" name="City CallCount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48:D5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pivotArea type="data" outline="0" fieldPosition="0">
        <references count="3">
          <reference field="4294967294" count="1" selected="0">
            <x v="0"/>
          </reference>
          <reference field="0" count="1" selected="0">
            <x v="0"/>
          </reference>
          <reference field="1" count="1" selected="0">
            <x v="0"/>
          </reference>
        </references>
      </pivotArea>
    </chartFormat>
    <chartFormat chart="5" format="7">
      <pivotArea type="data" outline="0" fieldPosition="0">
        <references count="3">
          <reference field="4294967294" count="1" selected="0">
            <x v="0"/>
          </reference>
          <reference field="0"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6D1BA6-F392-4009-B21C-A6AC4368000A}" name="City Rep. Amount Pivot" cacheId="15" applyNumberFormats="0" applyBorderFormats="0" applyFontFormats="0" applyPatternFormats="0" applyAlignmentFormats="0" applyWidthHeightFormats="1" dataCaption="Values" errorCaption="0" showError="1" missingCaption="0" updatedVersion="8" minRefreshableVersion="3" showDrill="0" useAutoFormatting="1" subtotalHiddenItems="1" rowGrandTotals="0" itemPrintTitles="1" createdVersion="8" indent="0" showEmptyRow="1" showEmptyCol="1" showHeaders="0" outline="1" outlineData="1" multipleFieldFilters="0" chartFormat="15">
  <location ref="E70:K89" firstHeaderRow="1" firstDataRow="2" firstDataCol="1"/>
  <pivotFields count="4">
    <pivotField axis="axisCol" allDrilled="1" subtotalTop="0" showAll="0" dataSourceSort="1" defaultSubtotal="0" defaultAttributeDrillState="1">
      <items count="5">
        <item x="0"/>
        <item x="1"/>
        <item x="2"/>
        <item x="3"/>
        <item x="4"/>
      </items>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 axis="axisRow" allDrilled="1" subtotalTop="0" showAll="0" dataSourceSort="1" defaultSubtotal="0" defaultAttributeDrillState="1">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axis="axisRow" allDrilled="1"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2">
    <field x="3"/>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1"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fillDownLabelsDefault="1" calculatedMembersInFilters="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0DD5E5B-CDE7-4031-9F9A-E86D3A02D5AD}" name="Rep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A32:C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 ">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70A4A3-6DD3-4258-AF11-53F243E13A29}" name="Sel. Rep. Pivot" cacheId="135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F46:F4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96">
      <pivotArea dataOnly="0"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F4C2AC-49DD-45B8-BFDF-E6266FF29D05}" name="Rep. Satisfaction Rating" cacheId="1358" applyNumberFormats="0" applyBorderFormats="0" applyFontFormats="0" applyPatternFormats="0" applyAlignmentFormats="0" applyWidthHeightFormats="1" dataCaption="Values" errorCaption="0" showError="1" missingCaption="0" updatedVersion="8" minRefreshableVersion="3" useAutoFormatting="1" subtotalHiddenItems="1" itemPrintTitles="1" createdVersion="8" indent="0" showEmptyRow="1" showEmptyCol="1" outline="1" outlineData="1" multipleFieldFilters="0" chartFormat="15">
  <location ref="A56:B61" firstHeaderRow="1" firstDataRow="1" firstDataCol="1"/>
  <pivotFields count="3">
    <pivotField dataField="1" subtotalTop="0" showAll="0" defaultSubtotal="0">
      <extLst>
        <ext xmlns:x14="http://schemas.microsoft.com/office/spreadsheetml/2009/9/main" uri="{2946ED86-A175-432a-8AC1-64E0C546D7DE}">
          <x14:pivotField fillDownLabels="1"/>
        </ext>
      </extLst>
    </pivotField>
    <pivotField allDrilled="1" subtotalTop="0" showAll="0" dataSourceSort="1" defaultSubtotal="0" defaultAttributeDrillState="1">
      <extLst>
        <ext xmlns:x14="http://schemas.microsoft.com/office/spreadsheetml/2009/9/main" uri="{2946ED86-A175-432a-8AC1-64E0C546D7DE}">
          <x14:pivotField fillDownLabels="1"/>
        </ext>
      </extLst>
    </pivotField>
    <pivotField axis="axisRow" allDrilled="1"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s>
  <rowFields count="1">
    <field x="2"/>
  </rowFields>
  <rowItems count="5">
    <i>
      <x/>
    </i>
    <i>
      <x v="1"/>
    </i>
    <i>
      <x v="2"/>
    </i>
    <i>
      <x v="3"/>
    </i>
    <i t="grand">
      <x/>
    </i>
  </rowItems>
  <colItems count="1">
    <i/>
  </colItems>
  <dataFields count="1">
    <dataField fld="0"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fillDownLabelsDefault="1" calculatedMembersInFilters="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shrugging</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0</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2" xr10:uid="{5DC6BDC2-B678-4451-AB99-EF6260018CE8}" sourceName="[calls].[Representative]">
  <pivotTables>
    <pivotTable tabId="6" name="Sel. Rep. Pivot"/>
    <pivotTable tabId="6" name="Overall Rep. Summary Pivot"/>
    <pivotTable tabId="6" name="Rep. Satisfaction Rating"/>
    <pivotTable tabId="6" name="DaysOfWeek CallCount Pivot"/>
    <pivotTable tabId="6" name="Monthly CallCount Pivot"/>
  </pivotTables>
  <data>
    <olap pivotCacheId="192362893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3" xr10:uid="{87AA8AFA-AE8D-4642-991A-F3A768011A28}" cache="Slicer_Representative2" caption="Representative" level="1"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4A4775B4-0128-4496-BE56-AB01B8E3A90F}" cache="Slicer_Representative2" caption="Representative" showCaption="0" level="1" style="Slicer Style 2"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14"/>
    <tableColumn id="5" xr3:uid="{5A35565E-8707-4DED-AD15-A0669D67B382}" name="Date of Call" dataDxfId="113"/>
    <tableColumn id="6" xr3:uid="{F2E4F158-B41F-47BC-8DF8-DFCADFEE4E40}" name="Purchase Amount"/>
    <tableColumn id="7" xr3:uid="{04B291B5-47BD-4F78-8FD8-D1551CCA6BD9}" name="Satisfaction Rating"/>
    <tableColumn id="8" xr3:uid="{6E4123C0-0B17-43B8-A142-A1E540CE974C}" name="FY" dataDxfId="112">
      <calculatedColumnFormula>IF(MONTH(calls[[#This Row],[Date of Call]])&lt;=6, YEAR(calls[[#This Row],[Date of Call]]), YEAR(calls[[#This Row],[Date of Call]])+1)</calculatedColumnFormula>
    </tableColumn>
    <tableColumn id="9" xr3:uid="{199FA271-5E9B-46CE-9BC6-2801F92CD17E}" name="Day of week" dataDxfId="111">
      <calculatedColumnFormula>TEXT(calls[[#This Row],[Date of Call]],"DDD")</calculatedColumnFormula>
    </tableColumn>
    <tableColumn id="10" xr3:uid="{328CDB09-95B8-4D5E-9ED9-EF0D363735A1}" name="Duration Bucket" dataDxfId="1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9">
      <calculatedColumnFormula>ROUND(calls[[#This Row],[Satisfaction Rating]],0)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8" headerRowBorderDxfId="107" tableBorderDxfId="106" totalsRowBorderDxfId="105">
  <autoFilter ref="Q3:T18" xr:uid="{27158F51-A707-4171-8A04-81FB0AABCBA5}"/>
  <tableColumns count="4">
    <tableColumn id="1" xr3:uid="{02688061-6A8C-4E23-B7FF-D00CD8B58CAC}" name="Customer ID" dataDxfId="104"/>
    <tableColumn id="2" xr3:uid="{771678B6-DB44-426B-9874-B4E421A440D5}" name="Gedner" dataDxfId="103"/>
    <tableColumn id="3" xr3:uid="{B0D41C62-587E-494D-B49A-603F2C05F8D3}" name="Age" dataDxfId="102"/>
    <tableColumn id="4" xr3:uid="{663F92D6-FE31-4D81-9E01-8D066DDC8A88}" name="City" dataDxfId="10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A75DE-B9B1-4053-BE92-FAACCA99D710}">
  <dimension ref="A3:K89"/>
  <sheetViews>
    <sheetView topLeftCell="A33" zoomScale="97" zoomScaleNormal="87" workbookViewId="0">
      <selection activeCell="A57" sqref="A57"/>
    </sheetView>
  </sheetViews>
  <sheetFormatPr defaultRowHeight="14.25" x14ac:dyDescent="0.45"/>
  <cols>
    <col min="1" max="1" width="13" bestFit="1" customWidth="1"/>
    <col min="2" max="2" width="10.1328125" bestFit="1" customWidth="1"/>
    <col min="3" max="3" width="11.1328125" bestFit="1" customWidth="1"/>
    <col min="4" max="4" width="9.86328125" bestFit="1" customWidth="1"/>
    <col min="5" max="5" width="8" bestFit="1" customWidth="1"/>
    <col min="6" max="6" width="13" bestFit="1" customWidth="1"/>
    <col min="7" max="7" width="10.1328125" bestFit="1" customWidth="1"/>
    <col min="8" max="8" width="12.46484375" bestFit="1" customWidth="1"/>
    <col min="9" max="9" width="6.46484375" bestFit="1" customWidth="1"/>
    <col min="10" max="10" width="13" bestFit="1" customWidth="1"/>
    <col min="11" max="11" width="11.06640625" bestFit="1" customWidth="1"/>
    <col min="12" max="12" width="13" bestFit="1" customWidth="1"/>
    <col min="13" max="13" width="10.1328125" bestFit="1" customWidth="1"/>
    <col min="14" max="14" width="11.1328125" bestFit="1" customWidth="1"/>
  </cols>
  <sheetData>
    <row r="3" spans="1:7" x14ac:dyDescent="0.45">
      <c r="A3" s="24" t="s">
        <v>1042</v>
      </c>
      <c r="B3" t="s">
        <v>1043</v>
      </c>
      <c r="C3" t="s">
        <v>1044</v>
      </c>
      <c r="D3" t="s">
        <v>1045</v>
      </c>
      <c r="E3" t="s">
        <v>1046</v>
      </c>
    </row>
    <row r="4" spans="1:7" x14ac:dyDescent="0.45">
      <c r="A4" s="21">
        <v>1000</v>
      </c>
      <c r="B4" s="22">
        <v>96623</v>
      </c>
      <c r="C4" s="21">
        <v>89850</v>
      </c>
      <c r="D4" s="23">
        <v>3.8854000000000033</v>
      </c>
      <c r="E4" s="21">
        <v>307</v>
      </c>
    </row>
    <row r="7" spans="1:7" x14ac:dyDescent="0.45">
      <c r="A7" t="s">
        <v>1042</v>
      </c>
      <c r="B7" t="s">
        <v>1043</v>
      </c>
      <c r="C7" t="s">
        <v>1044</v>
      </c>
      <c r="D7" t="s">
        <v>1045</v>
      </c>
      <c r="E7" t="s">
        <v>1046</v>
      </c>
    </row>
    <row r="8" spans="1:7" x14ac:dyDescent="0.45">
      <c r="A8" s="21">
        <v>200</v>
      </c>
      <c r="B8" s="22">
        <v>20104</v>
      </c>
      <c r="C8" s="21">
        <v>18209</v>
      </c>
      <c r="D8" s="23">
        <v>3.8824999999999998</v>
      </c>
      <c r="E8" s="21">
        <v>51</v>
      </c>
    </row>
    <row r="12" spans="1:7" x14ac:dyDescent="0.45">
      <c r="A12" s="24" t="s">
        <v>1047</v>
      </c>
      <c r="B12" t="s">
        <v>1042</v>
      </c>
      <c r="C12" t="s">
        <v>1061</v>
      </c>
      <c r="F12" s="51" t="s">
        <v>1047</v>
      </c>
      <c r="G12" t="s">
        <v>1042</v>
      </c>
    </row>
    <row r="13" spans="1:7" x14ac:dyDescent="0.45">
      <c r="A13" s="25" t="s">
        <v>1049</v>
      </c>
      <c r="B13" s="21">
        <v>21</v>
      </c>
      <c r="C13" s="21">
        <v>21</v>
      </c>
      <c r="F13" s="52" t="s">
        <v>1066</v>
      </c>
      <c r="G13" s="21">
        <v>27</v>
      </c>
    </row>
    <row r="14" spans="1:7" x14ac:dyDescent="0.45">
      <c r="A14" s="25" t="s">
        <v>1050</v>
      </c>
      <c r="B14" s="21">
        <v>18</v>
      </c>
      <c r="C14" s="21">
        <v>18</v>
      </c>
      <c r="F14" s="52" t="s">
        <v>1068</v>
      </c>
      <c r="G14" s="21">
        <v>22</v>
      </c>
    </row>
    <row r="15" spans="1:7" x14ac:dyDescent="0.45">
      <c r="A15" s="25" t="s">
        <v>1051</v>
      </c>
      <c r="B15" s="21">
        <v>31</v>
      </c>
      <c r="C15" s="21">
        <v>31</v>
      </c>
      <c r="F15" s="52" t="s">
        <v>1067</v>
      </c>
      <c r="G15" s="21">
        <v>27</v>
      </c>
    </row>
    <row r="16" spans="1:7" x14ac:dyDescent="0.45">
      <c r="A16" s="25" t="s">
        <v>1052</v>
      </c>
      <c r="B16" s="21">
        <v>20</v>
      </c>
      <c r="C16" s="21">
        <v>20</v>
      </c>
      <c r="F16" s="52" t="s">
        <v>1062</v>
      </c>
      <c r="G16" s="21">
        <v>27</v>
      </c>
    </row>
    <row r="17" spans="1:10" x14ac:dyDescent="0.45">
      <c r="A17" s="25" t="s">
        <v>1053</v>
      </c>
      <c r="B17" s="21">
        <v>8</v>
      </c>
      <c r="C17" s="21">
        <v>8</v>
      </c>
      <c r="F17" s="52" t="s">
        <v>1063</v>
      </c>
      <c r="G17" s="21">
        <v>27</v>
      </c>
    </row>
    <row r="18" spans="1:10" x14ac:dyDescent="0.45">
      <c r="A18" s="25" t="s">
        <v>1054</v>
      </c>
      <c r="B18" s="21">
        <v>12</v>
      </c>
      <c r="C18" s="21">
        <v>12</v>
      </c>
      <c r="F18" s="52" t="s">
        <v>1065</v>
      </c>
      <c r="G18" s="21">
        <v>32</v>
      </c>
    </row>
    <row r="19" spans="1:10" x14ac:dyDescent="0.45">
      <c r="A19" s="25" t="s">
        <v>1055</v>
      </c>
      <c r="B19" s="21">
        <v>12</v>
      </c>
      <c r="C19" s="21">
        <v>12</v>
      </c>
      <c r="F19" s="52" t="s">
        <v>1064</v>
      </c>
      <c r="G19" s="21">
        <v>38</v>
      </c>
    </row>
    <row r="20" spans="1:10" x14ac:dyDescent="0.45">
      <c r="A20" s="25" t="s">
        <v>1056</v>
      </c>
      <c r="B20" s="21">
        <v>7</v>
      </c>
      <c r="C20" s="21">
        <v>7</v>
      </c>
      <c r="F20" s="50" t="s">
        <v>1048</v>
      </c>
      <c r="G20" s="21">
        <v>200</v>
      </c>
    </row>
    <row r="21" spans="1:10" x14ac:dyDescent="0.45">
      <c r="A21" s="25" t="s">
        <v>1057</v>
      </c>
      <c r="B21" s="21">
        <v>20</v>
      </c>
      <c r="C21" s="21">
        <v>20</v>
      </c>
    </row>
    <row r="22" spans="1:10" x14ac:dyDescent="0.45">
      <c r="A22" s="25" t="s">
        <v>1058</v>
      </c>
      <c r="B22" s="21">
        <v>24</v>
      </c>
      <c r="C22" s="21">
        <v>24</v>
      </c>
    </row>
    <row r="23" spans="1:10" x14ac:dyDescent="0.45">
      <c r="A23" s="25" t="s">
        <v>1059</v>
      </c>
      <c r="B23" s="21">
        <v>12</v>
      </c>
      <c r="C23" s="21">
        <v>12</v>
      </c>
    </row>
    <row r="24" spans="1:10" x14ac:dyDescent="0.45">
      <c r="A24" s="25" t="s">
        <v>1060</v>
      </c>
      <c r="B24" s="21">
        <v>15</v>
      </c>
      <c r="C24" s="21">
        <v>15</v>
      </c>
    </row>
    <row r="25" spans="1:10" x14ac:dyDescent="0.45">
      <c r="A25" s="25" t="s">
        <v>1048</v>
      </c>
      <c r="B25" s="21">
        <v>200</v>
      </c>
      <c r="C25" s="21">
        <v>200</v>
      </c>
    </row>
    <row r="28" spans="1:10" x14ac:dyDescent="0.45">
      <c r="H28" t="s">
        <v>1075</v>
      </c>
      <c r="I28" t="str">
        <f>F47</f>
        <v>R05</v>
      </c>
    </row>
    <row r="30" spans="1:10" x14ac:dyDescent="0.45">
      <c r="F30" t="s">
        <v>1069</v>
      </c>
    </row>
    <row r="31" spans="1:10" x14ac:dyDescent="0.45">
      <c r="F31" t="s">
        <v>1070</v>
      </c>
      <c r="G31" t="s">
        <v>1071</v>
      </c>
      <c r="H31" t="s">
        <v>1072</v>
      </c>
      <c r="I31" t="s">
        <v>1073</v>
      </c>
      <c r="J31" t="s">
        <v>1074</v>
      </c>
    </row>
    <row r="32" spans="1:10" x14ac:dyDescent="0.45">
      <c r="A32" s="24" t="s">
        <v>1047</v>
      </c>
      <c r="B32" t="s">
        <v>1042</v>
      </c>
      <c r="C32" t="s">
        <v>1043</v>
      </c>
      <c r="F32" s="25" t="s">
        <v>11</v>
      </c>
      <c r="G32" s="21">
        <v>189</v>
      </c>
      <c r="H32" s="26">
        <v>18415</v>
      </c>
      <c r="I32" t="e">
        <f xml:space="preserve"> IF($F32=$I$28,$G32,NA())</f>
        <v>#N/A</v>
      </c>
      <c r="J32" t="e">
        <f>IF($F32=$I$28,$H32,NA())</f>
        <v>#N/A</v>
      </c>
    </row>
    <row r="33" spans="1:11" x14ac:dyDescent="0.45">
      <c r="A33" s="25" t="s">
        <v>11</v>
      </c>
      <c r="B33" s="21">
        <v>189</v>
      </c>
      <c r="C33" s="22">
        <v>18415</v>
      </c>
      <c r="F33" s="25" t="s">
        <v>9</v>
      </c>
      <c r="G33" s="21">
        <v>218</v>
      </c>
      <c r="H33" s="26">
        <v>20581</v>
      </c>
      <c r="I33" t="e">
        <f t="shared" ref="I33:I36" si="0" xml:space="preserve"> IF($F33=$I$28,$G33,NA())</f>
        <v>#N/A</v>
      </c>
      <c r="J33" t="e">
        <f t="shared" ref="J33:J36" si="1">IF($F33=$I$28,$H33,NA())</f>
        <v>#N/A</v>
      </c>
    </row>
    <row r="34" spans="1:11" x14ac:dyDescent="0.45">
      <c r="A34" s="25" t="s">
        <v>9</v>
      </c>
      <c r="B34" s="21">
        <v>218</v>
      </c>
      <c r="C34" s="22">
        <v>20581</v>
      </c>
      <c r="F34" s="25" t="s">
        <v>6</v>
      </c>
      <c r="G34" s="21">
        <v>207</v>
      </c>
      <c r="H34" s="26">
        <v>20872</v>
      </c>
      <c r="I34" t="e">
        <f t="shared" si="0"/>
        <v>#N/A</v>
      </c>
      <c r="J34" t="e">
        <f t="shared" si="1"/>
        <v>#N/A</v>
      </c>
    </row>
    <row r="35" spans="1:11" x14ac:dyDescent="0.45">
      <c r="A35" s="25" t="s">
        <v>6</v>
      </c>
      <c r="B35" s="21">
        <v>207</v>
      </c>
      <c r="C35" s="22">
        <v>20872</v>
      </c>
      <c r="F35" s="25" t="s">
        <v>13</v>
      </c>
      <c r="G35" s="21">
        <v>186</v>
      </c>
      <c r="H35" s="26">
        <v>16651</v>
      </c>
      <c r="I35" t="e">
        <f t="shared" si="0"/>
        <v>#N/A</v>
      </c>
      <c r="J35" t="e">
        <f t="shared" si="1"/>
        <v>#N/A</v>
      </c>
    </row>
    <row r="36" spans="1:11" x14ac:dyDescent="0.45">
      <c r="A36" s="25" t="s">
        <v>13</v>
      </c>
      <c r="B36" s="21">
        <v>186</v>
      </c>
      <c r="C36" s="22">
        <v>16651</v>
      </c>
      <c r="F36" s="25" t="s">
        <v>10</v>
      </c>
      <c r="G36" s="21">
        <v>200</v>
      </c>
      <c r="H36" s="26">
        <v>20104</v>
      </c>
      <c r="I36">
        <f t="shared" si="0"/>
        <v>200</v>
      </c>
      <c r="J36">
        <f t="shared" si="1"/>
        <v>20104</v>
      </c>
    </row>
    <row r="37" spans="1:11" x14ac:dyDescent="0.45">
      <c r="A37" s="25" t="s">
        <v>10</v>
      </c>
      <c r="B37" s="21">
        <v>200</v>
      </c>
      <c r="C37" s="22">
        <v>20104</v>
      </c>
    </row>
    <row r="38" spans="1:11" x14ac:dyDescent="0.45">
      <c r="A38" s="25" t="s">
        <v>1048</v>
      </c>
      <c r="B38" s="21">
        <v>1000</v>
      </c>
      <c r="C38" s="22">
        <v>96623</v>
      </c>
    </row>
    <row r="42" spans="1:11" x14ac:dyDescent="0.45">
      <c r="J42" t="s">
        <v>1078</v>
      </c>
    </row>
    <row r="44" spans="1:11" x14ac:dyDescent="0.45">
      <c r="J44" t="s">
        <v>1079</v>
      </c>
      <c r="K44" s="29">
        <f>A8/A4</f>
        <v>0.2</v>
      </c>
    </row>
    <row r="45" spans="1:11" x14ac:dyDescent="0.45">
      <c r="J45" t="s">
        <v>1071</v>
      </c>
      <c r="K45">
        <f>_xlfn.XLOOKUP(F47,A33:A37,B33:B37)</f>
        <v>200</v>
      </c>
    </row>
    <row r="46" spans="1:11" x14ac:dyDescent="0.45">
      <c r="F46" s="24" t="s">
        <v>1047</v>
      </c>
      <c r="J46" t="s">
        <v>1072</v>
      </c>
      <c r="K46">
        <f>_xlfn.XLOOKUP(F47,A33:A37,C33:C37)</f>
        <v>20104</v>
      </c>
    </row>
    <row r="47" spans="1:11" x14ac:dyDescent="0.45">
      <c r="F47" s="27" t="s">
        <v>10</v>
      </c>
    </row>
    <row r="48" spans="1:11" x14ac:dyDescent="0.45">
      <c r="A48" s="24" t="s">
        <v>1042</v>
      </c>
      <c r="B48" s="24" t="s">
        <v>1076</v>
      </c>
      <c r="J48" t="s">
        <v>1080</v>
      </c>
      <c r="K48">
        <f>_xlfn.RANK.AVG(K45,B33:B37)</f>
        <v>3</v>
      </c>
    </row>
    <row r="49" spans="1:11" x14ac:dyDescent="0.45">
      <c r="A49" s="24" t="s">
        <v>1047</v>
      </c>
      <c r="B49" t="s">
        <v>999</v>
      </c>
      <c r="C49" t="s">
        <v>998</v>
      </c>
      <c r="D49" t="s">
        <v>1048</v>
      </c>
      <c r="J49" t="s">
        <v>1081</v>
      </c>
      <c r="K49">
        <f>_xlfn.RANK.AVG(K46,C33:C37)</f>
        <v>3</v>
      </c>
    </row>
    <row r="50" spans="1:11" x14ac:dyDescent="0.45">
      <c r="A50" s="25" t="s">
        <v>1002</v>
      </c>
      <c r="B50" s="21">
        <v>144</v>
      </c>
      <c r="C50" s="21">
        <v>132</v>
      </c>
      <c r="D50" s="21">
        <v>276</v>
      </c>
    </row>
    <row r="51" spans="1:11" x14ac:dyDescent="0.45">
      <c r="A51" s="25" t="s">
        <v>1001</v>
      </c>
      <c r="B51" s="21">
        <v>326</v>
      </c>
      <c r="C51" s="21">
        <v>63</v>
      </c>
      <c r="D51" s="21">
        <v>389</v>
      </c>
      <c r="J51" t="s">
        <v>1082</v>
      </c>
    </row>
    <row r="52" spans="1:11" x14ac:dyDescent="0.45">
      <c r="A52" s="25" t="s">
        <v>1000</v>
      </c>
      <c r="B52" s="21">
        <v>129</v>
      </c>
      <c r="C52" s="21">
        <v>206</v>
      </c>
      <c r="D52" s="21">
        <v>335</v>
      </c>
      <c r="K52" t="str">
        <f xml:space="preserve"> "% of Calls:" &amp; " " &amp; TEXT(K44,"0%")</f>
        <v>% of Calls: 20%</v>
      </c>
    </row>
    <row r="53" spans="1:11" x14ac:dyDescent="0.45">
      <c r="A53" s="25" t="s">
        <v>1048</v>
      </c>
      <c r="B53" s="21">
        <v>599</v>
      </c>
      <c r="C53" s="21">
        <v>401</v>
      </c>
      <c r="D53" s="21">
        <v>1000</v>
      </c>
      <c r="K53" t="str">
        <f xml:space="preserve"> IF(COUNTA(F47:F51)&gt;1," ","Call Rank:" &amp; " " &amp; K48)</f>
        <v>Call Rank: 3</v>
      </c>
    </row>
    <row r="54" spans="1:11" x14ac:dyDescent="0.45">
      <c r="K54" t="str">
        <f>IF(COUNTA(F47:F51) &gt;1, " ", "Amount Rank:" &amp; " " &amp; K49)</f>
        <v>Amount Rank: 3</v>
      </c>
    </row>
    <row r="56" spans="1:11" x14ac:dyDescent="0.45">
      <c r="A56" s="24" t="s">
        <v>1047</v>
      </c>
      <c r="B56" t="s">
        <v>1042</v>
      </c>
      <c r="J56" t="s">
        <v>1083</v>
      </c>
      <c r="K56" t="e" vm="1">
        <f>_xlfn.XLOOKUP(F47,Assets!E3:E7,Assets!F3:F7)</f>
        <v>#VALUE!</v>
      </c>
    </row>
    <row r="57" spans="1:11" x14ac:dyDescent="0.45">
      <c r="A57" s="25">
        <v>2</v>
      </c>
      <c r="B57" s="21">
        <v>10</v>
      </c>
      <c r="F57" s="25"/>
    </row>
    <row r="58" spans="1:11" x14ac:dyDescent="0.45">
      <c r="A58" s="25">
        <v>3</v>
      </c>
      <c r="B58" s="21">
        <v>44</v>
      </c>
      <c r="F58" s="25"/>
    </row>
    <row r="59" spans="1:11" x14ac:dyDescent="0.45">
      <c r="A59" s="25">
        <v>4</v>
      </c>
      <c r="B59" s="21">
        <v>95</v>
      </c>
      <c r="F59" s="25"/>
    </row>
    <row r="60" spans="1:11" x14ac:dyDescent="0.45">
      <c r="A60" s="25">
        <v>5</v>
      </c>
      <c r="B60" s="21">
        <v>51</v>
      </c>
      <c r="F60" s="25"/>
    </row>
    <row r="61" spans="1:11" x14ac:dyDescent="0.45">
      <c r="A61" s="25" t="s">
        <v>1048</v>
      </c>
      <c r="B61" s="21">
        <v>200</v>
      </c>
      <c r="F61" s="25"/>
    </row>
    <row r="70" spans="5:11" x14ac:dyDescent="0.45">
      <c r="E70" s="24" t="s">
        <v>1043</v>
      </c>
    </row>
    <row r="71" spans="5:11" x14ac:dyDescent="0.45">
      <c r="F71" t="s">
        <v>11</v>
      </c>
      <c r="G71" t="s">
        <v>9</v>
      </c>
      <c r="H71" t="s">
        <v>6</v>
      </c>
      <c r="I71" t="s">
        <v>13</v>
      </c>
      <c r="J71" t="s">
        <v>10</v>
      </c>
      <c r="K71" t="s">
        <v>1048</v>
      </c>
    </row>
    <row r="72" spans="5:11" x14ac:dyDescent="0.45">
      <c r="E72" s="25" t="s">
        <v>1002</v>
      </c>
      <c r="F72" s="49"/>
      <c r="G72" s="49"/>
      <c r="H72" s="49"/>
      <c r="I72" s="49"/>
      <c r="J72" s="49"/>
      <c r="K72" s="49"/>
    </row>
    <row r="73" spans="5:11" x14ac:dyDescent="0.45">
      <c r="E73" s="28" t="s">
        <v>20</v>
      </c>
      <c r="F73" s="22">
        <v>891</v>
      </c>
      <c r="G73" s="22">
        <v>1332</v>
      </c>
      <c r="H73" s="22">
        <v>1282</v>
      </c>
      <c r="I73" s="22">
        <v>739</v>
      </c>
      <c r="J73" s="22">
        <v>560</v>
      </c>
      <c r="K73" s="22">
        <v>4804</v>
      </c>
    </row>
    <row r="74" spans="5:11" x14ac:dyDescent="0.45">
      <c r="E74" s="28" t="s">
        <v>12</v>
      </c>
      <c r="F74" s="22">
        <v>1991</v>
      </c>
      <c r="G74" s="22">
        <v>1886</v>
      </c>
      <c r="H74" s="22">
        <v>1206</v>
      </c>
      <c r="I74" s="22">
        <v>884</v>
      </c>
      <c r="J74" s="22">
        <v>1722</v>
      </c>
      <c r="K74" s="22">
        <v>7689</v>
      </c>
    </row>
    <row r="75" spans="5:11" x14ac:dyDescent="0.45">
      <c r="E75" s="28" t="s">
        <v>8</v>
      </c>
      <c r="F75" s="22">
        <v>1163</v>
      </c>
      <c r="G75" s="22">
        <v>1180</v>
      </c>
      <c r="H75" s="22">
        <v>1616</v>
      </c>
      <c r="I75" s="22">
        <v>1043</v>
      </c>
      <c r="J75" s="22">
        <v>1747</v>
      </c>
      <c r="K75" s="22">
        <v>6749</v>
      </c>
    </row>
    <row r="76" spans="5:11" x14ac:dyDescent="0.45">
      <c r="E76" s="28" t="s">
        <v>16</v>
      </c>
      <c r="F76" s="22">
        <v>1438</v>
      </c>
      <c r="G76" s="22">
        <v>1616</v>
      </c>
      <c r="H76" s="22">
        <v>866</v>
      </c>
      <c r="I76" s="22">
        <v>829</v>
      </c>
      <c r="J76" s="22">
        <v>2070</v>
      </c>
      <c r="K76" s="22">
        <v>6819</v>
      </c>
    </row>
    <row r="77" spans="5:11" x14ac:dyDescent="0.45">
      <c r="E77" s="25" t="s">
        <v>1001</v>
      </c>
      <c r="F77" s="49"/>
      <c r="G77" s="49"/>
      <c r="H77" s="49"/>
      <c r="I77" s="49"/>
      <c r="J77" s="49"/>
      <c r="K77" s="49"/>
    </row>
    <row r="78" spans="5:11" x14ac:dyDescent="0.45">
      <c r="E78" s="28" t="s">
        <v>24</v>
      </c>
      <c r="F78" s="22">
        <v>1233</v>
      </c>
      <c r="G78" s="22">
        <v>223</v>
      </c>
      <c r="H78" s="22">
        <v>1680</v>
      </c>
      <c r="I78" s="22">
        <v>990</v>
      </c>
      <c r="J78" s="22">
        <v>1508</v>
      </c>
      <c r="K78" s="22">
        <v>5634</v>
      </c>
    </row>
    <row r="79" spans="5:11" x14ac:dyDescent="0.45">
      <c r="E79" s="28" t="s">
        <v>15</v>
      </c>
      <c r="F79" s="22">
        <v>1598</v>
      </c>
      <c r="G79" s="22">
        <v>1907</v>
      </c>
      <c r="H79" s="22">
        <v>869</v>
      </c>
      <c r="I79" s="22">
        <v>1426</v>
      </c>
      <c r="J79" s="22">
        <v>1416</v>
      </c>
      <c r="K79" s="22">
        <v>7216</v>
      </c>
    </row>
    <row r="80" spans="5:11" x14ac:dyDescent="0.45">
      <c r="E80" s="28" t="s">
        <v>5</v>
      </c>
      <c r="F80" s="22">
        <v>900</v>
      </c>
      <c r="G80" s="22">
        <v>1016</v>
      </c>
      <c r="H80" s="22">
        <v>960</v>
      </c>
      <c r="I80" s="22">
        <v>940</v>
      </c>
      <c r="J80" s="22">
        <v>1193</v>
      </c>
      <c r="K80" s="22">
        <v>5009</v>
      </c>
    </row>
    <row r="81" spans="5:11" x14ac:dyDescent="0.45">
      <c r="E81" s="28" t="s">
        <v>18</v>
      </c>
      <c r="F81" s="22">
        <v>900</v>
      </c>
      <c r="G81" s="22">
        <v>1470</v>
      </c>
      <c r="H81" s="22">
        <v>1617</v>
      </c>
      <c r="I81" s="22">
        <v>1314</v>
      </c>
      <c r="J81" s="22">
        <v>941</v>
      </c>
      <c r="K81" s="22">
        <v>6242</v>
      </c>
    </row>
    <row r="82" spans="5:11" x14ac:dyDescent="0.45">
      <c r="E82" s="28" t="s">
        <v>14</v>
      </c>
      <c r="F82" s="22">
        <v>1255</v>
      </c>
      <c r="G82" s="22">
        <v>516</v>
      </c>
      <c r="H82" s="22">
        <v>1874</v>
      </c>
      <c r="I82" s="22">
        <v>1863</v>
      </c>
      <c r="J82" s="22">
        <v>1722</v>
      </c>
      <c r="K82" s="22">
        <v>7230</v>
      </c>
    </row>
    <row r="83" spans="5:11" x14ac:dyDescent="0.45">
      <c r="E83" s="28" t="s">
        <v>19</v>
      </c>
      <c r="F83" s="22">
        <v>1138</v>
      </c>
      <c r="G83" s="22">
        <v>1898</v>
      </c>
      <c r="H83" s="22">
        <v>1482</v>
      </c>
      <c r="I83" s="22">
        <v>846</v>
      </c>
      <c r="J83" s="22">
        <v>1154</v>
      </c>
      <c r="K83" s="22">
        <v>6518</v>
      </c>
    </row>
    <row r="84" spans="5:11" x14ac:dyDescent="0.45">
      <c r="E84" s="25" t="s">
        <v>1000</v>
      </c>
      <c r="F84" s="49"/>
      <c r="G84" s="49"/>
      <c r="H84" s="49"/>
      <c r="I84" s="49"/>
      <c r="J84" s="49"/>
      <c r="K84" s="49"/>
    </row>
    <row r="85" spans="5:11" x14ac:dyDescent="0.45">
      <c r="E85" s="28" t="s">
        <v>17</v>
      </c>
      <c r="F85" s="22">
        <v>1655</v>
      </c>
      <c r="G85" s="22">
        <v>805</v>
      </c>
      <c r="H85" s="22">
        <v>2263</v>
      </c>
      <c r="I85" s="22">
        <v>987</v>
      </c>
      <c r="J85" s="22">
        <v>1075</v>
      </c>
      <c r="K85" s="22">
        <v>6785</v>
      </c>
    </row>
    <row r="86" spans="5:11" x14ac:dyDescent="0.45">
      <c r="E86" s="28" t="s">
        <v>23</v>
      </c>
      <c r="F86" s="22">
        <v>1104</v>
      </c>
      <c r="G86" s="22">
        <v>2280</v>
      </c>
      <c r="H86" s="22">
        <v>1445</v>
      </c>
      <c r="I86" s="22">
        <v>1722</v>
      </c>
      <c r="J86" s="22">
        <v>1196</v>
      </c>
      <c r="K86" s="22">
        <v>7747</v>
      </c>
    </row>
    <row r="87" spans="5:11" x14ac:dyDescent="0.45">
      <c r="E87" s="28" t="s">
        <v>7</v>
      </c>
      <c r="F87" s="22">
        <v>372</v>
      </c>
      <c r="G87" s="22">
        <v>1818</v>
      </c>
      <c r="H87" s="22">
        <v>1346</v>
      </c>
      <c r="I87" s="22">
        <v>1156</v>
      </c>
      <c r="J87" s="22">
        <v>1484</v>
      </c>
      <c r="K87" s="22">
        <v>6176</v>
      </c>
    </row>
    <row r="88" spans="5:11" x14ac:dyDescent="0.45">
      <c r="E88" s="28" t="s">
        <v>22</v>
      </c>
      <c r="F88" s="22">
        <v>1415</v>
      </c>
      <c r="G88" s="22">
        <v>1271</v>
      </c>
      <c r="H88" s="22">
        <v>1214</v>
      </c>
      <c r="I88" s="22">
        <v>1135</v>
      </c>
      <c r="J88" s="22">
        <v>1566</v>
      </c>
      <c r="K88" s="22">
        <v>6601</v>
      </c>
    </row>
    <row r="89" spans="5:11" x14ac:dyDescent="0.45">
      <c r="E89" s="28" t="s">
        <v>21</v>
      </c>
      <c r="F89" s="22">
        <v>1362</v>
      </c>
      <c r="G89" s="22">
        <v>1363</v>
      </c>
      <c r="H89" s="22">
        <v>1152</v>
      </c>
      <c r="I89" s="22">
        <v>777</v>
      </c>
      <c r="J89" s="22">
        <v>750</v>
      </c>
      <c r="K89" s="22">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82" zoomScaleNormal="115" workbookViewId="0">
      <selection activeCell="J5" sqref="J4:J1003"/>
    </sheetView>
  </sheetViews>
  <sheetFormatPr defaultRowHeight="14.25" x14ac:dyDescent="0.45"/>
  <cols>
    <col min="1" max="1" width="3.265625" customWidth="1"/>
    <col min="2" max="2" width="14.59765625" customWidth="1"/>
    <col min="3" max="3" width="12.86328125" customWidth="1"/>
    <col min="4" max="4" width="16.59765625" customWidth="1"/>
    <col min="5" max="5" width="15" customWidth="1"/>
    <col min="6" max="6" width="16.1328125" customWidth="1"/>
    <col min="7" max="7" width="17.265625" customWidth="1"/>
    <col min="8" max="8" width="18.3984375" customWidth="1"/>
    <col min="9" max="9" width="17.265625" customWidth="1"/>
    <col min="10" max="12" width="15.46484375" customWidth="1"/>
    <col min="13" max="16" width="7.46484375" customWidth="1"/>
    <col min="17" max="17" width="14.59765625" customWidth="1"/>
    <col min="20" max="20" width="10.59765625" customWidth="1"/>
  </cols>
  <sheetData>
    <row r="1" spans="2:20" s="4" customFormat="1" ht="48" customHeight="1" x14ac:dyDescent="0.45">
      <c r="B1" s="5" t="s">
        <v>1003</v>
      </c>
    </row>
    <row r="2" spans="2:20" x14ac:dyDescent="0.45">
      <c r="R2" s="1"/>
    </row>
    <row r="3" spans="2:20" x14ac:dyDescent="0.4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4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f>
        <v>Sun</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45">
      <c r="B5" t="s">
        <v>27</v>
      </c>
      <c r="C5" t="s">
        <v>12</v>
      </c>
      <c r="D5">
        <v>119</v>
      </c>
      <c r="E5" s="17" t="s">
        <v>10</v>
      </c>
      <c r="F5" s="18">
        <v>44927</v>
      </c>
      <c r="G5">
        <v>135</v>
      </c>
      <c r="H5">
        <v>2.9</v>
      </c>
      <c r="I5">
        <f>IF(MONTH(calls[[#This Row],[Date of Call]])&lt;=6, YEAR(calls[[#This Row],[Date of Call]]), YEAR(calls[[#This Row],[Date of Call]])+1)</f>
        <v>2023</v>
      </c>
      <c r="J5" t="str">
        <f>TEXT(calls[[#This Row],[Date of Call]],"DDD")</f>
        <v>Sun</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45">
      <c r="B6" t="s">
        <v>28</v>
      </c>
      <c r="C6" t="s">
        <v>23</v>
      </c>
      <c r="D6">
        <v>68</v>
      </c>
      <c r="E6" s="17" t="s">
        <v>9</v>
      </c>
      <c r="F6" s="18">
        <v>44927</v>
      </c>
      <c r="G6">
        <v>66</v>
      </c>
      <c r="H6">
        <v>4.7</v>
      </c>
      <c r="I6">
        <f>IF(MONTH(calls[[#This Row],[Date of Call]])&lt;=6, YEAR(calls[[#This Row],[Date of Call]]), YEAR(calls[[#This Row],[Date of Call]])+1)</f>
        <v>2023</v>
      </c>
      <c r="J6" t="str">
        <f>TEXT(calls[[#This Row],[Date of Call]],"DDD")</f>
        <v>Sun</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45">
      <c r="B7" t="s">
        <v>29</v>
      </c>
      <c r="C7" t="s">
        <v>21</v>
      </c>
      <c r="D7">
        <v>119</v>
      </c>
      <c r="E7" s="17" t="s">
        <v>9</v>
      </c>
      <c r="F7" s="18">
        <v>44927</v>
      </c>
      <c r="G7">
        <v>22</v>
      </c>
      <c r="H7">
        <v>2.9</v>
      </c>
      <c r="I7">
        <f>IF(MONTH(calls[[#This Row],[Date of Call]])&lt;=6, YEAR(calls[[#This Row],[Date of Call]]), YEAR(calls[[#This Row],[Date of Call]])+1)</f>
        <v>2023</v>
      </c>
      <c r="J7" t="str">
        <f>TEXT(calls[[#This Row],[Date of Call]],"DDD")</f>
        <v>Sun</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45">
      <c r="B8" t="s">
        <v>30</v>
      </c>
      <c r="C8" t="s">
        <v>8</v>
      </c>
      <c r="D8">
        <v>128</v>
      </c>
      <c r="E8" s="17" t="s">
        <v>11</v>
      </c>
      <c r="F8" s="18">
        <v>44928</v>
      </c>
      <c r="G8">
        <v>31</v>
      </c>
      <c r="H8">
        <v>2.8</v>
      </c>
      <c r="I8">
        <f>IF(MONTH(calls[[#This Row],[Date of Call]])&lt;=6, YEAR(calls[[#This Row],[Date of Call]]), YEAR(calls[[#This Row],[Date of Call]])+1)</f>
        <v>2023</v>
      </c>
      <c r="J8" t="str">
        <f>TEXT(calls[[#This Row],[Date of Call]],"DDD")</f>
        <v>Mon</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45">
      <c r="B9" t="s">
        <v>31</v>
      </c>
      <c r="C9" t="s">
        <v>8</v>
      </c>
      <c r="D9">
        <v>49</v>
      </c>
      <c r="E9" s="17" t="s">
        <v>9</v>
      </c>
      <c r="F9" s="18">
        <v>44929</v>
      </c>
      <c r="G9">
        <v>135</v>
      </c>
      <c r="H9">
        <v>4.8</v>
      </c>
      <c r="I9">
        <f>IF(MONTH(calls[[#This Row],[Date of Call]])&lt;=6, YEAR(calls[[#This Row],[Date of Call]]), YEAR(calls[[#This Row],[Date of Call]])+1)</f>
        <v>2023</v>
      </c>
      <c r="J9" t="str">
        <f>TEXT(calls[[#This Row],[Date of Call]],"DDD")</f>
        <v>Tue</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4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f>
        <v>Tue</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4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f>
        <v>Tue</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4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f>
        <v>Tue</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4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f>
        <v>Tue</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4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f>
        <v>Tue</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4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f>
        <v>Tue</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4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f>
        <v>Wed</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45">
      <c r="B17" t="s">
        <v>39</v>
      </c>
      <c r="C17" t="s">
        <v>18</v>
      </c>
      <c r="D17">
        <v>139</v>
      </c>
      <c r="E17" s="17" t="s">
        <v>9</v>
      </c>
      <c r="F17" s="18">
        <v>44930</v>
      </c>
      <c r="G17">
        <v>96</v>
      </c>
      <c r="H17">
        <v>4</v>
      </c>
      <c r="I17">
        <f>IF(MONTH(calls[[#This Row],[Date of Call]])&lt;=6, YEAR(calls[[#This Row],[Date of Call]]), YEAR(calls[[#This Row],[Date of Call]])+1)</f>
        <v>2023</v>
      </c>
      <c r="J17" t="str">
        <f>TEXT(calls[[#This Row],[Date of Call]],"DDD")</f>
        <v>Wed</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4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f>
        <v>Wed</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4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f>
        <v>Thu</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4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f>
        <v>Thu</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45">
      <c r="B21" t="s">
        <v>43</v>
      </c>
      <c r="C21" t="s">
        <v>22</v>
      </c>
      <c r="D21">
        <v>28</v>
      </c>
      <c r="E21" s="17" t="s">
        <v>6</v>
      </c>
      <c r="F21" s="18">
        <v>44931</v>
      </c>
      <c r="G21">
        <v>28</v>
      </c>
      <c r="H21">
        <v>3.8</v>
      </c>
      <c r="I21">
        <f>IF(MONTH(calls[[#This Row],[Date of Call]])&lt;=6, YEAR(calls[[#This Row],[Date of Call]]), YEAR(calls[[#This Row],[Date of Call]])+1)</f>
        <v>2023</v>
      </c>
      <c r="J21" t="str">
        <f>TEXT(calls[[#This Row],[Date of Call]],"DDD")</f>
        <v>Thu</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4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f>
        <v>Thu</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4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f>
        <v>Fri</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4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f>
        <v>Fri</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4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f>
        <v>Sat</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4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f>
        <v>Sun</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4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f>
        <v>Sun</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4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f>
        <v>Sun</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4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f>
        <v>Mon</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4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f>
        <v>Mon</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4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f>
        <v>Tue</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4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f>
        <v>Tue</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4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f>
        <v>Tue</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4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f>
        <v>Tue</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45">
      <c r="B35" t="s">
        <v>57</v>
      </c>
      <c r="C35" t="s">
        <v>8</v>
      </c>
      <c r="D35">
        <v>82</v>
      </c>
      <c r="E35" s="17" t="s">
        <v>10</v>
      </c>
      <c r="F35" s="18">
        <v>44938</v>
      </c>
      <c r="G35">
        <v>42</v>
      </c>
      <c r="H35">
        <v>3.7</v>
      </c>
      <c r="I35">
        <f>IF(MONTH(calls[[#This Row],[Date of Call]])&lt;=6, YEAR(calls[[#This Row],[Date of Call]]), YEAR(calls[[#This Row],[Date of Call]])+1)</f>
        <v>2023</v>
      </c>
      <c r="J35" t="str">
        <f>TEXT(calls[[#This Row],[Date of Call]],"DDD")</f>
        <v>Thu</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45">
      <c r="B36" t="s">
        <v>58</v>
      </c>
      <c r="C36" t="s">
        <v>8</v>
      </c>
      <c r="D36">
        <v>29</v>
      </c>
      <c r="E36" s="17" t="s">
        <v>11</v>
      </c>
      <c r="F36" s="18">
        <v>44938</v>
      </c>
      <c r="G36">
        <v>170</v>
      </c>
      <c r="H36">
        <v>5</v>
      </c>
      <c r="I36">
        <f>IF(MONTH(calls[[#This Row],[Date of Call]])&lt;=6, YEAR(calls[[#This Row],[Date of Call]]), YEAR(calls[[#This Row],[Date of Call]])+1)</f>
        <v>2023</v>
      </c>
      <c r="J36" t="str">
        <f>TEXT(calls[[#This Row],[Date of Call]],"DDD")</f>
        <v>Thu</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45">
      <c r="B37" t="s">
        <v>59</v>
      </c>
      <c r="C37" t="s">
        <v>7</v>
      </c>
      <c r="D37">
        <v>160</v>
      </c>
      <c r="E37" s="17" t="s">
        <v>9</v>
      </c>
      <c r="F37" s="18">
        <v>44940</v>
      </c>
      <c r="G37">
        <v>105</v>
      </c>
      <c r="H37">
        <v>5</v>
      </c>
      <c r="I37">
        <f>IF(MONTH(calls[[#This Row],[Date of Call]])&lt;=6, YEAR(calls[[#This Row],[Date of Call]]), YEAR(calls[[#This Row],[Date of Call]])+1)</f>
        <v>2023</v>
      </c>
      <c r="J37" t="str">
        <f>TEXT(calls[[#This Row],[Date of Call]],"DDD")</f>
        <v>Sat</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4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f>
        <v>Sun</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45">
      <c r="B39" t="s">
        <v>61</v>
      </c>
      <c r="C39" t="s">
        <v>22</v>
      </c>
      <c r="D39">
        <v>75</v>
      </c>
      <c r="E39" s="17" t="s">
        <v>6</v>
      </c>
      <c r="F39" s="18">
        <v>44941</v>
      </c>
      <c r="G39">
        <v>26</v>
      </c>
      <c r="H39">
        <v>2.4</v>
      </c>
      <c r="I39">
        <f>IF(MONTH(calls[[#This Row],[Date of Call]])&lt;=6, YEAR(calls[[#This Row],[Date of Call]]), YEAR(calls[[#This Row],[Date of Call]])+1)</f>
        <v>2023</v>
      </c>
      <c r="J39" t="str">
        <f>TEXT(calls[[#This Row],[Date of Call]],"DDD")</f>
        <v>Sun</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4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f>
        <v>Mon</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4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f>
        <v>Mon</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4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f>
        <v>Tue</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4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f>
        <v>Tue</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4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f>
        <v>Tue</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4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f>
        <v>Wed</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4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f>
        <v>Wed</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4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f>
        <v>Wed</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4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f>
        <v>Wed</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4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f>
        <v>Thu</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4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f>
        <v>Thu</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4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f>
        <v>Thu</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45">
      <c r="B52" t="s">
        <v>74</v>
      </c>
      <c r="C52" t="s">
        <v>20</v>
      </c>
      <c r="D52">
        <v>90</v>
      </c>
      <c r="E52" s="17" t="s">
        <v>9</v>
      </c>
      <c r="F52" s="18">
        <v>44946</v>
      </c>
      <c r="G52">
        <v>64</v>
      </c>
      <c r="H52">
        <v>3.8</v>
      </c>
      <c r="I52">
        <f>IF(MONTH(calls[[#This Row],[Date of Call]])&lt;=6, YEAR(calls[[#This Row],[Date of Call]]), YEAR(calls[[#This Row],[Date of Call]])+1)</f>
        <v>2023</v>
      </c>
      <c r="J52" t="str">
        <f>TEXT(calls[[#This Row],[Date of Call]],"DDD")</f>
        <v>Fri</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45">
      <c r="B53" t="s">
        <v>75</v>
      </c>
      <c r="C53" t="s">
        <v>16</v>
      </c>
      <c r="D53">
        <v>37</v>
      </c>
      <c r="E53" s="17" t="s">
        <v>9</v>
      </c>
      <c r="F53" s="18">
        <v>44946</v>
      </c>
      <c r="G53">
        <v>96</v>
      </c>
      <c r="H53">
        <v>3.6</v>
      </c>
      <c r="I53">
        <f>IF(MONTH(calls[[#This Row],[Date of Call]])&lt;=6, YEAR(calls[[#This Row],[Date of Call]]), YEAR(calls[[#This Row],[Date of Call]])+1)</f>
        <v>2023</v>
      </c>
      <c r="J53" t="str">
        <f>TEXT(calls[[#This Row],[Date of Call]],"DDD")</f>
        <v>Fri</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4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f>
        <v>Fri</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4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f>
        <v>Sat</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4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f>
        <v>Sat</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4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f>
        <v>Sat</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4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f>
        <v>Sun</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4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f>
        <v>Sun</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45">
      <c r="B60" t="s">
        <v>82</v>
      </c>
      <c r="C60" t="s">
        <v>5</v>
      </c>
      <c r="D60">
        <v>58</v>
      </c>
      <c r="E60" s="17" t="s">
        <v>9</v>
      </c>
      <c r="F60" s="18">
        <v>44949</v>
      </c>
      <c r="G60">
        <v>135</v>
      </c>
      <c r="H60">
        <v>3.3</v>
      </c>
      <c r="I60">
        <f>IF(MONTH(calls[[#This Row],[Date of Call]])&lt;=6, YEAR(calls[[#This Row],[Date of Call]]), YEAR(calls[[#This Row],[Date of Call]])+1)</f>
        <v>2023</v>
      </c>
      <c r="J60" t="str">
        <f>TEXT(calls[[#This Row],[Date of Call]],"DDD")</f>
        <v>Mon</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4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f>
        <v>Mon</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4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f>
        <v>Mon</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4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f>
        <v>Tue</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45">
      <c r="B64" t="s">
        <v>86</v>
      </c>
      <c r="C64" t="s">
        <v>14</v>
      </c>
      <c r="D64">
        <v>74</v>
      </c>
      <c r="E64" s="17" t="s">
        <v>11</v>
      </c>
      <c r="F64" s="18">
        <v>44950</v>
      </c>
      <c r="G64">
        <v>66</v>
      </c>
      <c r="H64">
        <v>4</v>
      </c>
      <c r="I64">
        <f>IF(MONTH(calls[[#This Row],[Date of Call]])&lt;=6, YEAR(calls[[#This Row],[Date of Call]]), YEAR(calls[[#This Row],[Date of Call]])+1)</f>
        <v>2023</v>
      </c>
      <c r="J64" t="str">
        <f>TEXT(calls[[#This Row],[Date of Call]],"DDD")</f>
        <v>Tue</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4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f>
        <v>Tue</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45">
      <c r="B66" t="s">
        <v>88</v>
      </c>
      <c r="C66" t="s">
        <v>19</v>
      </c>
      <c r="D66">
        <v>110</v>
      </c>
      <c r="E66" s="17" t="s">
        <v>6</v>
      </c>
      <c r="F66" s="18">
        <v>44950</v>
      </c>
      <c r="G66">
        <v>96</v>
      </c>
      <c r="H66">
        <v>5</v>
      </c>
      <c r="I66">
        <f>IF(MONTH(calls[[#This Row],[Date of Call]])&lt;=6, YEAR(calls[[#This Row],[Date of Call]]), YEAR(calls[[#This Row],[Date of Call]])+1)</f>
        <v>2023</v>
      </c>
      <c r="J66" t="str">
        <f>TEXT(calls[[#This Row],[Date of Call]],"DDD")</f>
        <v>Tue</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4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f>
        <v>Wed</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4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f>
        <v>Wed</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45">
      <c r="B69" t="s">
        <v>91</v>
      </c>
      <c r="C69" t="s">
        <v>12</v>
      </c>
      <c r="D69">
        <v>69</v>
      </c>
      <c r="E69" s="17" t="s">
        <v>9</v>
      </c>
      <c r="F69" s="18">
        <v>44952</v>
      </c>
      <c r="G69">
        <v>40</v>
      </c>
      <c r="H69">
        <v>3.8</v>
      </c>
      <c r="I69">
        <f>IF(MONTH(calls[[#This Row],[Date of Call]])&lt;=6, YEAR(calls[[#This Row],[Date of Call]]), YEAR(calls[[#This Row],[Date of Call]])+1)</f>
        <v>2023</v>
      </c>
      <c r="J69" t="str">
        <f>TEXT(calls[[#This Row],[Date of Call]],"DDD")</f>
        <v>Thu</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45">
      <c r="B70" t="s">
        <v>92</v>
      </c>
      <c r="C70" t="s">
        <v>19</v>
      </c>
      <c r="D70">
        <v>50</v>
      </c>
      <c r="E70" s="17" t="s">
        <v>10</v>
      </c>
      <c r="F70" s="18">
        <v>44952</v>
      </c>
      <c r="G70">
        <v>60</v>
      </c>
      <c r="H70">
        <v>2</v>
      </c>
      <c r="I70">
        <f>IF(MONTH(calls[[#This Row],[Date of Call]])&lt;=6, YEAR(calls[[#This Row],[Date of Call]]), YEAR(calls[[#This Row],[Date of Call]])+1)</f>
        <v>2023</v>
      </c>
      <c r="J70" t="str">
        <f>TEXT(calls[[#This Row],[Date of Call]],"DDD")</f>
        <v>Thu</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4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f>
        <v>Fri</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4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f>
        <v>Fri</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45">
      <c r="B73" t="s">
        <v>95</v>
      </c>
      <c r="C73" t="s">
        <v>7</v>
      </c>
      <c r="D73">
        <v>141</v>
      </c>
      <c r="E73" s="17" t="s">
        <v>6</v>
      </c>
      <c r="F73" s="18">
        <v>44953</v>
      </c>
      <c r="G73">
        <v>54</v>
      </c>
      <c r="H73">
        <v>0</v>
      </c>
      <c r="I73">
        <f>IF(MONTH(calls[[#This Row],[Date of Call]])&lt;=6, YEAR(calls[[#This Row],[Date of Call]]), YEAR(calls[[#This Row],[Date of Call]])+1)</f>
        <v>2023</v>
      </c>
      <c r="J73" t="str">
        <f>TEXT(calls[[#This Row],[Date of Call]],"DDD")</f>
        <v>Fri</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4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f>
        <v>Sat</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4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f>
        <v>Sat</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4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f>
        <v>Sat</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45">
      <c r="B77" t="s">
        <v>99</v>
      </c>
      <c r="C77" t="s">
        <v>5</v>
      </c>
      <c r="D77">
        <v>114</v>
      </c>
      <c r="E77" s="17" t="s">
        <v>6</v>
      </c>
      <c r="F77" s="18">
        <v>44956</v>
      </c>
      <c r="G77">
        <v>42</v>
      </c>
      <c r="H77">
        <v>2.6</v>
      </c>
      <c r="I77">
        <f>IF(MONTH(calls[[#This Row],[Date of Call]])&lt;=6, YEAR(calls[[#This Row],[Date of Call]]), YEAR(calls[[#This Row],[Date of Call]])+1)</f>
        <v>2023</v>
      </c>
      <c r="J77" t="str">
        <f>TEXT(calls[[#This Row],[Date of Call]],"DDD")</f>
        <v>Mon</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4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f>
        <v>Mon</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4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f>
        <v>Mon</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4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f>
        <v>Mon</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4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f>
        <v>Mon</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4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f>
        <v>Tue</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4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f>
        <v>Wed</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4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f>
        <v>Wed</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4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f>
        <v>Wed</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4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f>
        <v>Wed</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4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f>
        <v>Wed</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4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f>
        <v>Wed</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4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f>
        <v>Thu</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4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f>
        <v>Thu</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4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f>
        <v>Thu</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4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f>
        <v>Thu</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4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f>
        <v>Sat</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4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f>
        <v>Sat</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4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f>
        <v>Sun</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4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f>
        <v>Tue</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4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f>
        <v>Tue</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4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f>
        <v>Tue</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4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f>
        <v>Wed</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4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f>
        <v>Wed</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4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f>
        <v>Wed</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4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f>
        <v>Thu</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4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f>
        <v>Fri</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4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f>
        <v>Fri</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4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f>
        <v>Fri</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4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f>
        <v>Sat</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4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f>
        <v>Sun</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4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f>
        <v>Sun</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4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f>
        <v>Sun</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4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f>
        <v>Mon</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4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f>
        <v>Mon</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4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f>
        <v>Mon</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4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f>
        <v>Tue</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4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f>
        <v>Wed</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4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f>
        <v>Wed</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4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f>
        <v>Wed</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4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f>
        <v>Wed</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4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f>
        <v>Wed</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4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f>
        <v>Thu</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4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f>
        <v>Thu</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4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f>
        <v>Thu</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4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f>
        <v>Thu</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4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f>
        <v>Fri</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4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f>
        <v>Fri</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4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f>
        <v>Sat</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4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f>
        <v>Sat</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4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f>
        <v>Sat</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4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f>
        <v>Sun</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4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f>
        <v>Sun</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4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f>
        <v>Mon</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4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f>
        <v>Tue</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4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f>
        <v>Tue</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4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f>
        <v>Tue</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4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f>
        <v>Wed</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4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f>
        <v>Wed</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4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f>
        <v>Thu</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4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f>
        <v>Fri</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4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f>
        <v>Fri</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4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f>
        <v>Sat</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4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f>
        <v>Sat</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4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f>
        <v>Sun</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4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f>
        <v>Sun</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4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f>
        <v>Sun</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4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f>
        <v>Mon</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4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f>
        <v>Mon</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4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f>
        <v>Tue</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4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f>
        <v>Tue</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4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f>
        <v>Tue</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4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f>
        <v>Wed</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4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f>
        <v>Wed</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4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f>
        <v>Wed</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4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f>
        <v>Wed</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4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f>
        <v>Wed</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4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f>
        <v>Wed</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4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f>
        <v>Wed</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4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f>
        <v>Thu</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4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f>
        <v>Thu</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4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f>
        <v>Thu</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4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f>
        <v>Thu</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4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f>
        <v>Thu</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4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f>
        <v>Thu</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4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f>
        <v>Fri</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4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f>
        <v>Fri</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4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f>
        <v>Fri</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4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f>
        <v>Fri</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4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f>
        <v>Fri</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4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f>
        <v>Fri</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4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f>
        <v>Fri</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4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f>
        <v>Fri</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4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f>
        <v>Fri</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4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f>
        <v>Sat</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4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f>
        <v>Sat</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4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f>
        <v>Sat</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4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f>
        <v>Sat</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4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f>
        <v>Sun</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4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f>
        <v>Sun</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4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f>
        <v>Sun</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4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f>
        <v>Sun</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4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f>
        <v>Sun</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4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f>
        <v>Sun</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4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f>
        <v>Mon</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4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f>
        <v>Mon</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4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f>
        <v>Mon</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4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f>
        <v>Mon</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4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f>
        <v>Tue</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4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f>
        <v>Tue</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4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f>
        <v>Tue</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4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f>
        <v>Tue</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4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f>
        <v>Tue</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4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f>
        <v>Tue</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4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f>
        <v>Tue</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4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f>
        <v>Tue</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4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f>
        <v>Wed</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4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f>
        <v>Thu</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4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f>
        <v>Thu</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4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f>
        <v>Thu</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4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f>
        <v>Fri</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4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f>
        <v>Fri</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4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f>
        <v>Fri</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4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f>
        <v>Fri</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4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f>
        <v>Fri</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4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f>
        <v>Sat</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4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f>
        <v>Sat</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4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f>
        <v>Sat</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4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f>
        <v>Sat</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4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f>
        <v>Sat</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4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f>
        <v>Sat</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4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f>
        <v>Sat</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4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f>
        <v>Sun</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4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f>
        <v>Sun</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4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f>
        <v>Sun</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4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f>
        <v>Mon</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4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f>
        <v>Mon</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4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f>
        <v>Mon</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4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f>
        <v>Mon</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4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f>
        <v>Mon</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4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f>
        <v>Tue</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4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f>
        <v>Tue</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4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f>
        <v>Tue</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4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f>
        <v>Tue</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4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f>
        <v>Tue</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4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f>
        <v>Tue</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4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f>
        <v>Tue</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4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f>
        <v>Tue</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4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f>
        <v>Wed</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4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f>
        <v>Wed</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4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f>
        <v>Wed</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4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f>
        <v>Wed</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4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f>
        <v>Wed</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4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f>
        <v>Wed</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4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f>
        <v>Wed</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4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f>
        <v>Thu</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4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f>
        <v>Thu</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4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f>
        <v>Thu</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4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f>
        <v>Thu</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4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f>
        <v>Thu</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4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f>
        <v>Thu</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4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f>
        <v>Thu</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4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f>
        <v>Thu</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4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f>
        <v>Fri</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4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f>
        <v>Fri</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4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f>
        <v>Sat</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4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f>
        <v>Sat</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4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f>
        <v>Sat</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4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f>
        <v>Sat</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4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f>
        <v>Sun</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4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f>
        <v>Sun</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4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f>
        <v>Sun</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4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f>
        <v>Sun</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4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f>
        <v>Mon</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4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f>
        <v>Mon</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4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f>
        <v>Mon</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4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f>
        <v>Mon</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4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f>
        <v>Mon</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4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f>
        <v>Mon</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4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f>
        <v>Tue</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4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f>
        <v>Tue</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4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f>
        <v>Tue</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4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f>
        <v>Tue</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4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f>
        <v>Tue</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4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f>
        <v>Tue</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4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f>
        <v>Tue</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4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f>
        <v>Wed</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4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f>
        <v>Wed</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4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f>
        <v>Wed</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4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f>
        <v>Wed</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4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f>
        <v>Wed</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4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f>
        <v>Wed</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4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f>
        <v>Wed</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4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f>
        <v>Thu</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4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f>
        <v>Fri</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4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f>
        <v>Fri</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4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f>
        <v>Sat</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4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f>
        <v>Sat</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4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f>
        <v>Sat</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4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f>
        <v>Sat</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4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f>
        <v>Sat</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4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f>
        <v>Sat</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4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f>
        <v>Sat</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4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f>
        <v>Sat</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4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f>
        <v>Sun</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4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f>
        <v>Sun</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4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f>
        <v>Sun</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4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f>
        <v>Sun</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4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f>
        <v>Mon</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4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f>
        <v>Mon</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4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f>
        <v>Mon</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4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f>
        <v>Mon</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4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f>
        <v>Mon</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4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f>
        <v>Tue</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4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f>
        <v>Tue</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4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f>
        <v>Tue</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4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f>
        <v>Tue</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4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f>
        <v>Tue</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4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f>
        <v>Tue</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4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f>
        <v>Tue</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4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f>
        <v>Wed</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4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f>
        <v>Wed</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4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f>
        <v>Wed</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4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f>
        <v>Wed</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4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f>
        <v>Wed</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4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f>
        <v>Fri</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4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f>
        <v>Fri</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4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f>
        <v>Sat</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4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f>
        <v>Sat</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4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f>
        <v>Sat</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4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f>
        <v>Sat</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4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f>
        <v>Sat</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4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f>
        <v>Sun</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4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f>
        <v>Sun</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4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f>
        <v>Mon</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4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f>
        <v>Mon</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4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f>
        <v>Mon</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4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f>
        <v>Tue</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4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f>
        <v>Tue</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4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f>
        <v>Tue</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4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f>
        <v>Wed</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4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f>
        <v>Wed</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4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f>
        <v>Wed</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4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f>
        <v>Thu</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4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f>
        <v>Thu</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4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f>
        <v>Thu</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4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f>
        <v>Thu</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4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f>
        <v>Fri</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4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f>
        <v>Fri</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4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f>
        <v>Fri</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4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f>
        <v>Fri</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4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f>
        <v>Fri</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4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f>
        <v>Fri</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4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f>
        <v>Fri</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4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f>
        <v>Fri</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4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f>
        <v>Fri</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4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f>
        <v>Sat</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4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f>
        <v>Sat</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4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f>
        <v>Sat</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4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f>
        <v>Sat</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4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f>
        <v>Sat</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4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f>
        <v>Sat</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4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f>
        <v>Sun</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4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f>
        <v>Sun</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4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f>
        <v>Sun</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4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f>
        <v>Sun</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4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f>
        <v>Sun</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4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f>
        <v>Sun</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4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f>
        <v>Mon</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4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f>
        <v>Mon</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4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f>
        <v>Mon</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4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f>
        <v>Tue</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4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f>
        <v>Tue</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4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f>
        <v>Tue</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4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f>
        <v>Wed</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4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f>
        <v>Wed</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4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f>
        <v>Thu</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4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f>
        <v>Thu</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4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f>
        <v>Thu</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4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f>
        <v>Fri</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4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f>
        <v>Fri</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4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f>
        <v>Fri</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4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f>
        <v>Sat</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4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f>
        <v>Sat</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4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f>
        <v>Sat</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4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f>
        <v>Sat</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4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f>
        <v>Sat</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4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f>
        <v>Sat</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4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f>
        <v>Sat</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4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f>
        <v>Sat</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4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f>
        <v>Sat</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4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f>
        <v>Sun</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4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f>
        <v>Sun</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4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f>
        <v>Sun</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4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f>
        <v>Sun</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4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f>
        <v>Sun</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4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f>
        <v>Sun</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4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f>
        <v>Sun</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4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f>
        <v>Mon</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4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f>
        <v>Mon</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4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f>
        <v>Mon</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4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f>
        <v>Mon</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4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f>
        <v>Mon</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4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f>
        <v>Tue</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4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f>
        <v>Tue</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4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f>
        <v>Wed</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4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f>
        <v>Wed</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4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f>
        <v>Wed</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4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f>
        <v>Wed</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4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f>
        <v>Wed</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4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f>
        <v>Wed</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4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f>
        <v>Wed</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4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f>
        <v>Wed</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4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f>
        <v>Thu</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4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f>
        <v>Thu</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4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f>
        <v>Fri</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4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f>
        <v>Fri</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4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f>
        <v>Fri</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4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f>
        <v>Fri</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4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f>
        <v>Fri</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4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f>
        <v>Fri</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4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f>
        <v>Fri</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4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f>
        <v>Sat</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4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f>
        <v>Sat</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4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f>
        <v>Sat</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4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f>
        <v>Sat</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4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f>
        <v>Sat</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4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f>
        <v>Sat</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4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f>
        <v>Sun</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4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f>
        <v>Sun</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4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f>
        <v>Sun</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4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f>
        <v>Sun</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4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f>
        <v>Sun</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4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f>
        <v>Mon</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4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f>
        <v>Mon</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4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f>
        <v>Mon</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4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f>
        <v>Mon</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4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f>
        <v>Mon</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4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f>
        <v>Mon</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4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f>
        <v>Mon</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4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f>
        <v>Mon</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4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f>
        <v>Tue</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4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f>
        <v>Tue</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4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f>
        <v>Tue</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4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f>
        <v>Tue</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4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f>
        <v>Tue</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4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f>
        <v>Wed</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4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f>
        <v>Wed</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4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f>
        <v>Wed</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4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f>
        <v>Wed</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4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f>
        <v>Wed</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4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f>
        <v>Thu</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4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f>
        <v>Thu</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4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f>
        <v>Thu</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4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f>
        <v>Fri</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4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f>
        <v>Fri</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4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f>
        <v>Sat</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4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f>
        <v>Sat</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4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f>
        <v>Sat</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4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f>
        <v>Sat</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4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f>
        <v>Sat</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4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f>
        <v>Sun</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4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f>
        <v>Sun</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4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f>
        <v>Mon</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4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f>
        <v>Mon</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4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f>
        <v>Mon</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4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f>
        <v>Mon</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4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f>
        <v>Mon</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4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f>
        <v>Mon</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4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f>
        <v>Tue</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4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f>
        <v>Tue</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4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f>
        <v>Wed</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4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f>
        <v>Wed</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4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f>
        <v>Wed</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4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f>
        <v>Wed</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4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f>
        <v>Thu</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4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f>
        <v>Thu</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4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f>
        <v>Thu</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4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f>
        <v>Sat</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4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f>
        <v>Sat</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4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f>
        <v>Sun</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4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f>
        <v>Sun</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4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f>
        <v>Mon</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4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f>
        <v>Mon</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4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f>
        <v>Mon</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4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f>
        <v>Mon</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4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f>
        <v>Mon</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4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f>
        <v>Mon</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4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f>
        <v>Tue</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4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f>
        <v>Wed</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4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f>
        <v>Thu</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4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f>
        <v>Fri</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4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f>
        <v>Fri</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4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f>
        <v>Fri</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4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f>
        <v>Sun</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4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f>
        <v>Sun</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4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f>
        <v>Sun</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4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f>
        <v>Mon</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4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f>
        <v>Mon</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4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f>
        <v>Tue</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4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f>
        <v>Tue</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4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f>
        <v>Wed</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4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f>
        <v>Wed</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4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f>
        <v>Wed</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4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f>
        <v>Wed</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4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f>
        <v>Thu</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4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f>
        <v>Fri</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4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f>
        <v>Sun</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4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f>
        <v>Sun</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4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f>
        <v>Sun</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4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f>
        <v>Sun</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4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f>
        <v>Mon</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4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f>
        <v>Mon</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4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f>
        <v>Mon</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4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f>
        <v>Mon</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4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f>
        <v>Tue</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4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f>
        <v>Tue</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4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f>
        <v>Tue</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4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f>
        <v>Wed</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4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f>
        <v>Wed</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4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f>
        <v>Wed</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4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f>
        <v>Thu</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4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f>
        <v>Thu</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4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f>
        <v>Thu</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4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f>
        <v>Thu</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4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f>
        <v>Thu</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4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f>
        <v>Thu</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4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f>
        <v>Fri</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4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f>
        <v>Fri</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4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f>
        <v>Fri</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4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f>
        <v>Fri</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4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f>
        <v>Fri</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4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f>
        <v>Sat</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4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f>
        <v>Sat</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4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f>
        <v>Sun</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4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f>
        <v>Sun</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4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f>
        <v>Sun</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4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f>
        <v>Mon</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4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f>
        <v>Mon</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4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f>
        <v>Tue</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4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f>
        <v>Tue</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4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f>
        <v>Tue</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4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f>
        <v>Tue</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4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f>
        <v>Tue</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4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f>
        <v>Wed</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4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f>
        <v>Wed</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4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f>
        <v>Thu</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4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f>
        <v>Thu</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4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f>
        <v>Thu</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4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f>
        <v>Sat</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4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f>
        <v>Sat</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4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f>
        <v>Sun</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4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f>
        <v>Sun</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4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f>
        <v>Mon</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4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f>
        <v>Mon</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4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f>
        <v>Mon</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4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f>
        <v>Tue</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4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f>
        <v>Wed</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4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f>
        <v>Thu</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4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f>
        <v>Fri</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4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f>
        <v>Fri</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4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f>
        <v>Fri</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4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f>
        <v>Fri</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4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f>
        <v>Sat</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4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f>
        <v>Sun</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4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f>
        <v>Sun</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4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f>
        <v>Sun</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4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f>
        <v>Mon</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4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f>
        <v>Tue</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4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f>
        <v>Tue</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4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f>
        <v>Wed</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4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f>
        <v>Wed</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4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f>
        <v>Thu</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4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f>
        <v>Thu</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4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f>
        <v>Thu</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4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f>
        <v>Thu</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4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f>
        <v>Thu</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4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f>
        <v>Fri</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4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f>
        <v>Sat</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4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f>
        <v>Sat</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4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f>
        <v>Sun</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4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f>
        <v>Sun</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4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f>
        <v>Mon</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4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f>
        <v>Tue</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4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f>
        <v>Tue</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4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f>
        <v>Wed</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4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f>
        <v>Wed</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4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f>
        <v>Wed</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4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f>
        <v>Wed</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4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f>
        <v>Wed</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4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f>
        <v>Wed</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4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f>
        <v>Fri</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4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f>
        <v>Fri</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4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f>
        <v>Fri</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4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f>
        <v>Fri</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4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f>
        <v>Sat</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4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f>
        <v>Sat</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4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f>
        <v>Sun</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4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f>
        <v>Sun</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4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f>
        <v>Mon</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4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f>
        <v>Mon</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4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f>
        <v>Mon</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4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f>
        <v>Mon</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4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f>
        <v>Mon</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4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f>
        <v>Tue</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4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f>
        <v>Tue</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4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f>
        <v>Tue</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4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f>
        <v>Tue</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4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f>
        <v>Wed</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4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f>
        <v>Wed</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4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f>
        <v>Thu</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4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f>
        <v>Fri</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4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f>
        <v>Fri</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4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f>
        <v>Sat</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4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f>
        <v>Sat</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4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f>
        <v>Sat</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4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f>
        <v>Sat</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4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f>
        <v>Sat</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4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f>
        <v>Sat</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4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f>
        <v>Sun</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4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f>
        <v>Sun</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4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f>
        <v>Tue</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4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f>
        <v>Wed</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4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f>
        <v>Wed</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4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f>
        <v>Wed</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4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f>
        <v>Thu</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4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f>
        <v>Thu</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4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f>
        <v>Fri</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4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f>
        <v>Fri</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4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f>
        <v>Sat</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4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f>
        <v>Sat</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4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f>
        <v>Sat</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4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f>
        <v>Sat</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4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f>
        <v>Sat</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4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f>
        <v>Sun</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4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f>
        <v>Mon</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4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f>
        <v>Mon</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4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f>
        <v>Mon</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4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f>
        <v>Tue</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4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f>
        <v>Wed</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4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f>
        <v>Wed</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4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f>
        <v>Wed</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4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f>
        <v>Thu</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4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f>
        <v>Thu</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4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f>
        <v>Fri</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4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f>
        <v>Fri</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4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f>
        <v>Sat</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4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f>
        <v>Sun</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4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f>
        <v>Sun</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4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f>
        <v>Mon</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4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f>
        <v>Mon</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4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f>
        <v>Tue</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4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f>
        <v>Wed</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4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f>
        <v>Wed</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4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f>
        <v>Wed</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4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f>
        <v>Thu</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4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f>
        <v>Thu</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4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f>
        <v>Thu</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4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f>
        <v>Fri</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4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f>
        <v>Fri</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4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f>
        <v>Sat</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4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f>
        <v>Sat</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4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f>
        <v>Sat</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4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f>
        <v>Tue</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4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f>
        <v>Wed</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4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f>
        <v>Wed</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4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f>
        <v>Thu</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4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f>
        <v>Thu</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4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f>
        <v>Fri</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4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f>
        <v>Fri</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4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f>
        <v>Sat</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4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f>
        <v>Mon</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4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f>
        <v>Mon</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4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f>
        <v>Mon</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4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f>
        <v>Mon</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4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f>
        <v>Mon</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4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f>
        <v>Mon</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4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f>
        <v>Wed</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4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f>
        <v>Thu</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4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f>
        <v>Thu</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4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f>
        <v>Thu</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4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f>
        <v>Fri</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4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f>
        <v>Fri</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4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f>
        <v>Sat</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4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f>
        <v>Sun</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4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f>
        <v>Sun</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4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f>
        <v>Sun</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4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f>
        <v>Mon</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4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f>
        <v>Tue</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4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f>
        <v>Tue</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4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f>
        <v>Thu</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4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f>
        <v>Thu</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4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f>
        <v>Thu</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4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f>
        <v>Sat</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4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f>
        <v>Sun</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4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f>
        <v>Sun</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4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f>
        <v>Wed</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4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f>
        <v>Thu</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4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f>
        <v>Fri</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4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f>
        <v>Fri</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4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f>
        <v>Sat</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4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f>
        <v>Sat</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4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f>
        <v>Sat</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4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f>
        <v>Sat</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4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f>
        <v>Sun</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4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f>
        <v>Sun</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4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f>
        <v>Mon</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4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f>
        <v>Mon</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4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f>
        <v>Wed</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4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f>
        <v>Wed</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4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f>
        <v>Thu</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4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f>
        <v>Thu</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4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f>
        <v>Fri</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4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f>
        <v>Fri</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4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f>
        <v>Sat</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4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f>
        <v>Sat</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4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f>
        <v>Sat</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4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f>
        <v>Sat</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4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f>
        <v>Sun</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4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f>
        <v>Sun</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4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f>
        <v>Sun</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4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f>
        <v>Sun</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4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f>
        <v>Sun</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4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f>
        <v>Tue</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4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f>
        <v>Wed</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4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f>
        <v>Wed</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4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f>
        <v>Thu</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4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f>
        <v>Fri</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4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f>
        <v>Fri</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4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f>
        <v>Fri</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4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f>
        <v>Sun</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4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f>
        <v>Sun</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4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f>
        <v>Mon</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4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f>
        <v>Mon</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4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f>
        <v>Mon</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4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f>
        <v>Mon</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4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f>
        <v>Tue</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4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f>
        <v>Wed</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4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f>
        <v>Wed</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4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f>
        <v>Wed</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4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f>
        <v>Thu</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4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f>
        <v>Fri</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4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f>
        <v>Fri</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4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f>
        <v>Fri</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4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f>
        <v>Fri</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4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f>
        <v>Sat</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4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f>
        <v>Sat</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4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f>
        <v>Sat</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4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f>
        <v>Sat</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4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f>
        <v>Sun</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4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f>
        <v>Sun</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4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f>
        <v>Sun</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4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f>
        <v>Tue</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4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f>
        <v>Tue</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4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f>
        <v>Tue</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4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f>
        <v>Tue</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4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f>
        <v>Wed</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4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f>
        <v>Wed</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4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f>
        <v>Thu</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4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f>
        <v>Thu</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4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f>
        <v>Fri</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4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f>
        <v>Sat</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4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f>
        <v>Sun</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4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f>
        <v>Tue</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4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f>
        <v>Wed</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4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f>
        <v>Thu</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4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f>
        <v>Thu</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4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f>
        <v>Thu</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4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f>
        <v>Thu</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4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f>
        <v>Fri</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4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f>
        <v>Fri</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4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f>
        <v>Sat</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4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f>
        <v>Sat</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4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f>
        <v>Sat</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4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f>
        <v>Sat</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4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f>
        <v>Sun</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4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f>
        <v>Sun</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4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f>
        <v>Sun</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4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f>
        <v>Sun</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4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f>
        <v>Sun</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4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f>
        <v>Mon</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4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f>
        <v>Tue</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4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f>
        <v>Wed</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4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f>
        <v>Wed</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4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f>
        <v>Wed</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4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f>
        <v>Wed</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4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f>
        <v>Wed</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4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f>
        <v>Wed</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4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f>
        <v>Thu</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4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f>
        <v>Fri</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4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f>
        <v>Fri</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4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f>
        <v>Fri</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4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f>
        <v>Fri</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4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f>
        <v>Fri</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4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f>
        <v>Fri</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4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f>
        <v>Sat</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4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f>
        <v>Sat</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4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f>
        <v>Sat</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4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f>
        <v>Sat</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4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f>
        <v>Sat</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4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f>
        <v>Sat</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4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f>
        <v>Sat</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4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f>
        <v>Sat</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4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f>
        <v>Sun</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4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f>
        <v>Sun</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4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f>
        <v>Sun</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4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f>
        <v>Sun</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4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f>
        <v>Sun</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4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f>
        <v>Sun</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4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f>
        <v>Sun</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4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f>
        <v>Sun</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4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f>
        <v>Sun</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4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f>
        <v>Sun</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4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f>
        <v>Mon</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4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f>
        <v>Mon</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4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f>
        <v>Mon</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4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f>
        <v>Tue</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4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f>
        <v>Tue</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4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f>
        <v>Tue</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4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f>
        <v>Wed</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4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f>
        <v>Wed</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4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f>
        <v>Wed</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4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f>
        <v>Thu</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4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f>
        <v>Thu</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4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f>
        <v>Thu</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4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f>
        <v>Thu</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4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f>
        <v>Fri</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4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f>
        <v>Fri</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4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f>
        <v>Fri</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4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f>
        <v>Fri</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4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f>
        <v>Fri</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4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f>
        <v>Sat</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4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f>
        <v>Sat</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4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f>
        <v>Sat</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4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f>
        <v>Sun</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4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f>
        <v>Sun</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4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f>
        <v>Sun</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4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f>
        <v>Mon</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4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f>
        <v>Mon</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4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f>
        <v>Tue</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4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f>
        <v>Tue</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4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f>
        <v>Tue</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4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f>
        <v>Tue</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4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f>
        <v>Tue</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4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f>
        <v>Tue</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4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f>
        <v>Tue</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4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f>
        <v>Wed</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4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f>
        <v>Wed</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4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f>
        <v>Wed</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4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f>
        <v>Thu</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4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f>
        <v>Thu</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4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f>
        <v>Thu</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4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f>
        <v>Fri</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4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f>
        <v>Sat</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4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f>
        <v>Sat</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4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f>
        <v>Sat</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4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f>
        <v>Sat</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4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f>
        <v>Sat</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4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f>
        <v>Sat</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4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f>
        <v>Sun</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4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f>
        <v>Sun</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4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f>
        <v>Sun</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4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f>
        <v>Sun</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4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f>
        <v>Sun</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4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f>
        <v>Mon</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4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f>
        <v>Mon</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4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f>
        <v>Mon</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4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f>
        <v>Mon</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4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f>
        <v>Mon</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4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f>
        <v>Mon</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4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f>
        <v>Tue</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4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f>
        <v>Tue</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4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f>
        <v>Wed</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4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f>
        <v>Wed</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4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f>
        <v>Wed</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4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f>
        <v>Wed</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4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f>
        <v>Wed</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4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f>
        <v>Thu</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4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f>
        <v>Thu</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4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f>
        <v>Thu</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4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f>
        <v>Thu</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4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f>
        <v>Thu</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4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f>
        <v>Fri</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4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f>
        <v>Fri</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4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f>
        <v>Sat</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4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f>
        <v>Sat</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4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f>
        <v>Sat</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4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f>
        <v>Sun</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4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f>
        <v>Sun</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4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f>
        <v>Sun</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4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f>
        <v>Mon</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4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f>
        <v>Mon</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4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f>
        <v>Tue</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4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f>
        <v>Tue</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4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f>
        <v>Tue</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4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f>
        <v>Tue</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4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f>
        <v>Wed</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4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f>
        <v>Wed</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4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f>
        <v>Thu</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4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f>
        <v>Thu</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4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f>
        <v>Thu</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4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f>
        <v>Thu</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4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f>
        <v>Fri</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4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f>
        <v>Fri</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4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f>
        <v>Fri</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4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f>
        <v>Sat</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4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f>
        <v>Sat</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4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f>
        <v>Sat</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4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f>
        <v>Sat</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4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f>
        <v>Sat</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4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f>
        <v>Sun</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4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f>
        <v>Sun</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4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f>
        <v>Sun</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4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f>
        <v>Mon</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4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f>
        <v>Mon</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4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f>
        <v>Mon</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4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f>
        <v>Tue</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4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f>
        <v>Wed</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4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f>
        <v>Wed</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4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f>
        <v>Thu</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4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f>
        <v>Fri</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4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f>
        <v>Sat</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4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f>
        <v>Sat</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4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f>
        <v>Mon</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4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f>
        <v>Tue</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4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f>
        <v>Tue</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4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f>
        <v>Wed</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4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f>
        <v>Wed</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4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f>
        <v>Wed</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4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f>
        <v>Wed</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4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f>
        <v>Thu</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4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f>
        <v>Thu</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4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f>
        <v>Fri</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4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f>
        <v>Fri</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4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f>
        <v>Fri</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4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f>
        <v>Sat</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4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f>
        <v>Sat</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4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f>
        <v>Sun</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4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f>
        <v>Mon</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4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f>
        <v>Mon</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4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f>
        <v>Mon</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4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f>
        <v>Tue</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4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f>
        <v>Tue</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4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f>
        <v>Tue</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4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f>
        <v>Wed</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4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f>
        <v>Wed</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4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f>
        <v>Wed</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4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f>
        <v>Thu</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4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f>
        <v>Thu</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4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f>
        <v>Fri</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4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f>
        <v>Fri</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4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f>
        <v>Fri</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4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f>
        <v>Sat</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4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f>
        <v>Sat</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4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f>
        <v>Sat</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4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f>
        <v>Sat</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4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f>
        <v>Sun</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4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f>
        <v>Mon</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4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f>
        <v>Tue</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4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f>
        <v>Tue</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4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f>
        <v>Thu</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4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f>
        <v>Thu</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4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f>
        <v>Fri</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4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f>
        <v>Fri</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4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f>
        <v>Fri</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4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f>
        <v>Fri</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4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f>
        <v>Sun</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4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f>
        <v>Sun</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4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f>
        <v>Mon</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4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f>
        <v>Tue</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4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f>
        <v>Tue</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4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f>
        <v>Tue</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4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f>
        <v>Wed</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4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f>
        <v>Thu</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4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f>
        <v>Fri</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4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f>
        <v>Fri</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4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f>
        <v>Fri</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4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f>
        <v>Fri</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4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f>
        <v>Sat</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4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f>
        <v>Sat</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4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f>
        <v>Sun</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4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f>
        <v>Sun</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4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f>
        <v>Sun</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4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f>
        <v>Mon</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4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f>
        <v>Tue</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4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f>
        <v>Thu</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4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f>
        <v>Fri</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4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f>
        <v>Fri</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4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f>
        <v>Sat</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4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f>
        <v>Sat</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4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f>
        <v>Wed</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4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f>
        <v>Wed</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4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f>
        <v>Thu</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4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f>
        <v>Fri</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4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f>
        <v>Fri</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4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f>
        <v>Fri</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4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f>
        <v>Sat</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4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f>
        <v>Sat</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4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f>
        <v>Sat</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4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f>
        <v>Sat</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4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f>
        <v>Sat</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4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f>
        <v>Sun</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4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f>
        <v>Sun</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4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f>
        <v>Tue</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4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f>
        <v>Wed</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4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f>
        <v>Wed</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4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f>
        <v>Thu</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4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f>
        <v>Sun</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4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f>
        <v>Sun</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4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f>
        <v>Mon</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4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f>
        <v>Mon</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4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f>
        <v>Mon</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4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f>
        <v>Tue</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4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f>
        <v>Wed</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4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f>
        <v>Wed</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4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f>
        <v>Thu</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4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f>
        <v>Thu</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4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f>
        <v>Fri</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4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f>
        <v>Fri</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4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f>
        <v>Fri</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4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f>
        <v>Fri</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4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f>
        <v>Sat</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4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f>
        <v>Sat</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4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f>
        <v>Sat</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4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f>
        <v>Sun</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4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f>
        <v>Sun</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4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f>
        <v>Sun</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D34" sqref="D34"/>
    </sheetView>
  </sheetViews>
  <sheetFormatPr defaultRowHeight="14.25" x14ac:dyDescent="0.45"/>
  <cols>
    <col min="5" max="5" width="10.86328125" customWidth="1"/>
    <col min="6" max="6" width="9.86328125" customWidth="1"/>
  </cols>
  <sheetData>
    <row r="2" spans="5:6" x14ac:dyDescent="0.45">
      <c r="E2" t="s">
        <v>1040</v>
      </c>
      <c r="F2" t="s">
        <v>1041</v>
      </c>
    </row>
    <row r="3" spans="5:6" ht="25.5" customHeight="1" x14ac:dyDescent="0.45">
      <c r="E3" t="s">
        <v>11</v>
      </c>
      <c r="F3" t="e" vm="2">
        <v>#VALUE!</v>
      </c>
    </row>
    <row r="4" spans="5:6" ht="25.5" customHeight="1" x14ac:dyDescent="0.45">
      <c r="E4" t="s">
        <v>9</v>
      </c>
      <c r="F4" t="e" vm="3">
        <v>#VALUE!</v>
      </c>
    </row>
    <row r="5" spans="5:6" ht="25.5" customHeight="1" x14ac:dyDescent="0.45">
      <c r="E5" t="s">
        <v>6</v>
      </c>
      <c r="F5" t="e" vm="4">
        <v>#VALUE!</v>
      </c>
    </row>
    <row r="6" spans="5:6" ht="25.5" customHeight="1" x14ac:dyDescent="0.45">
      <c r="E6" t="s">
        <v>13</v>
      </c>
      <c r="F6" t="e" vm="5">
        <v>#VALUE!</v>
      </c>
    </row>
    <row r="7" spans="5:6" ht="25.5" customHeight="1" x14ac:dyDescent="0.45">
      <c r="E7" t="s">
        <v>10</v>
      </c>
      <c r="F7" t="e" vm="6">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2F94E-2764-478E-B12D-097995706DB4}">
  <sheetPr>
    <pageSetUpPr fitToPage="1"/>
  </sheetPr>
  <dimension ref="A1:AO37"/>
  <sheetViews>
    <sheetView tabSelected="1" zoomScale="97" zoomScaleNormal="97" workbookViewId="0">
      <selection activeCell="L12" sqref="L12"/>
    </sheetView>
  </sheetViews>
  <sheetFormatPr defaultRowHeight="14.25" x14ac:dyDescent="0.45"/>
  <cols>
    <col min="1" max="1" width="1.06640625" customWidth="1"/>
    <col min="2" max="2" width="1.33203125" customWidth="1"/>
    <col min="3" max="3" width="19.06640625" customWidth="1"/>
    <col min="4" max="4" width="0.265625" customWidth="1"/>
    <col min="5" max="5" width="1.06640625" customWidth="1"/>
    <col min="9" max="9" width="14.59765625" customWidth="1"/>
    <col min="10" max="10" width="50.46484375" hidden="1" customWidth="1"/>
    <col min="11" max="11" width="24.73046875" customWidth="1"/>
    <col min="12" max="12" width="22.59765625" customWidth="1"/>
    <col min="13" max="13" width="4.1328125" customWidth="1"/>
    <col min="14" max="14" width="1.796875" customWidth="1"/>
    <col min="15" max="15" width="56.53125" hidden="1" customWidth="1"/>
    <col min="16" max="16" width="9.796875" customWidth="1"/>
    <col min="17" max="17" width="9.265625" customWidth="1"/>
    <col min="18" max="18" width="7.796875" customWidth="1"/>
    <col min="19" max="19" width="8.19921875" customWidth="1"/>
    <col min="20" max="20" width="8.3984375" customWidth="1"/>
    <col min="21" max="21" width="8" customWidth="1"/>
    <col min="22" max="22" width="12.33203125" customWidth="1"/>
    <col min="24" max="24" width="16.265625" customWidth="1"/>
  </cols>
  <sheetData>
    <row r="1" spans="1:41" ht="36.75" customHeight="1" x14ac:dyDescent="0.45">
      <c r="A1" s="20"/>
      <c r="B1" s="20"/>
      <c r="C1" s="43"/>
      <c r="D1" s="44"/>
      <c r="E1" s="44"/>
      <c r="F1" s="44"/>
      <c r="G1" s="44"/>
      <c r="H1" s="44"/>
      <c r="I1" s="43"/>
      <c r="J1" s="20"/>
      <c r="K1" s="46" t="s">
        <v>1084</v>
      </c>
      <c r="L1" s="47"/>
      <c r="M1" s="47"/>
      <c r="N1" s="47"/>
      <c r="O1" s="47"/>
      <c r="P1" s="20"/>
      <c r="Q1" s="20"/>
      <c r="R1" s="20"/>
      <c r="S1" s="20"/>
      <c r="T1" s="20"/>
      <c r="U1" s="20"/>
      <c r="V1" s="20"/>
      <c r="W1" s="20"/>
      <c r="X1" s="20"/>
      <c r="Y1" s="20"/>
      <c r="Z1" s="20"/>
      <c r="AA1" s="20"/>
      <c r="AB1" s="20"/>
      <c r="AC1" s="20"/>
      <c r="AD1" s="20"/>
      <c r="AE1" s="20"/>
      <c r="AF1" s="20"/>
      <c r="AG1" s="20"/>
      <c r="AH1" s="20"/>
      <c r="AI1" s="20"/>
      <c r="AJ1" s="20"/>
      <c r="AK1" s="20"/>
      <c r="AL1" s="20"/>
      <c r="AM1" s="20"/>
      <c r="AN1" s="20"/>
      <c r="AO1" s="20"/>
    </row>
    <row r="2" spans="1:41" x14ac:dyDescent="0.4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row>
    <row r="3" spans="1:41" x14ac:dyDescent="0.4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row>
    <row r="4" spans="1:41" x14ac:dyDescent="0.4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row>
    <row r="5" spans="1:41" x14ac:dyDescent="0.4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row>
    <row r="6" spans="1:41" x14ac:dyDescent="0.4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row>
    <row r="7" spans="1:41" x14ac:dyDescent="0.4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row>
    <row r="8" spans="1:41" x14ac:dyDescent="0.4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row>
    <row r="9" spans="1:41" x14ac:dyDescent="0.4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row>
    <row r="10" spans="1:41" x14ac:dyDescent="0.4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row>
    <row r="11" spans="1:41" x14ac:dyDescent="0.4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row>
    <row r="12" spans="1:41" x14ac:dyDescent="0.4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1:41" ht="13.05" customHeight="1" x14ac:dyDescent="0.45">
      <c r="A13" s="20"/>
      <c r="B13" s="20"/>
      <c r="C13" s="20"/>
      <c r="D13" s="20"/>
      <c r="E13" s="20"/>
      <c r="F13" s="20"/>
      <c r="G13" s="20"/>
      <c r="H13" s="20"/>
      <c r="I13" s="20"/>
      <c r="J13" s="20"/>
      <c r="K13" s="20"/>
      <c r="L13" s="20"/>
      <c r="M13" s="20"/>
      <c r="N13" s="20"/>
      <c r="P13" s="31"/>
      <c r="Q13" s="32" t="str" cm="1">
        <f t="array" ref="Q13:U13">Pivots!F71:J71</f>
        <v>R01</v>
      </c>
      <c r="R13" s="32" t="str">
        <v>R02</v>
      </c>
      <c r="S13" s="32" t="str">
        <v>R03</v>
      </c>
      <c r="T13" s="32" t="str">
        <v>R04</v>
      </c>
      <c r="U13" s="32" t="str">
        <v>R05</v>
      </c>
      <c r="V13" s="33" t="s">
        <v>1077</v>
      </c>
      <c r="W13" s="20"/>
      <c r="X13" s="20"/>
      <c r="Y13" s="20"/>
      <c r="Z13" s="20"/>
      <c r="AA13" s="20"/>
      <c r="AB13" s="20"/>
      <c r="AC13" s="20"/>
      <c r="AD13" s="20"/>
      <c r="AE13" s="20"/>
      <c r="AF13" s="20"/>
      <c r="AG13" s="20"/>
      <c r="AH13" s="20"/>
      <c r="AI13" s="20"/>
      <c r="AJ13" s="20"/>
      <c r="AK13" s="20"/>
      <c r="AL13" s="20"/>
      <c r="AM13" s="20"/>
      <c r="AN13" s="20"/>
      <c r="AO13" s="20"/>
    </row>
    <row r="14" spans="1:41" ht="13.05" customHeight="1" x14ac:dyDescent="0.45">
      <c r="A14" s="20"/>
      <c r="B14" s="20"/>
      <c r="C14" s="20"/>
      <c r="D14" s="20"/>
      <c r="E14" s="20"/>
      <c r="F14" s="20"/>
      <c r="G14" s="20"/>
      <c r="H14" s="20"/>
      <c r="I14" s="20"/>
      <c r="J14" s="20"/>
      <c r="K14" s="20"/>
      <c r="L14" s="20"/>
      <c r="M14" s="20"/>
      <c r="N14" s="20"/>
      <c r="P14" s="34" t="str" cm="1">
        <f t="array" ref="P14:V31">IF(Pivots!E72:K89="","",Pivots!E72:K89)</f>
        <v>Cincinnati</v>
      </c>
      <c r="Q14" s="35" t="str">
        <v/>
      </c>
      <c r="R14" s="35" t="str">
        <v/>
      </c>
      <c r="S14" s="35" t="str">
        <v/>
      </c>
      <c r="T14" s="35" t="str">
        <v/>
      </c>
      <c r="U14" s="35" t="str">
        <v/>
      </c>
      <c r="V14" s="36" t="str">
        <v/>
      </c>
      <c r="W14" s="20"/>
      <c r="X14" s="20"/>
      <c r="Y14" s="20"/>
      <c r="Z14" s="20"/>
      <c r="AA14" s="20"/>
      <c r="AB14" s="20"/>
      <c r="AC14" s="20"/>
      <c r="AD14" s="20"/>
      <c r="AE14" s="20"/>
      <c r="AF14" s="20"/>
      <c r="AG14" s="20"/>
      <c r="AH14" s="20"/>
      <c r="AI14" s="20"/>
      <c r="AJ14" s="20"/>
      <c r="AK14" s="20"/>
      <c r="AL14" s="20"/>
      <c r="AM14" s="20"/>
      <c r="AN14" s="20"/>
      <c r="AO14" s="20"/>
    </row>
    <row r="15" spans="1:41" ht="13.05" customHeight="1" x14ac:dyDescent="0.45">
      <c r="A15" s="20"/>
      <c r="B15" s="20"/>
      <c r="C15" s="20"/>
      <c r="D15" s="20"/>
      <c r="E15" s="20"/>
      <c r="F15" s="20"/>
      <c r="G15" s="20"/>
      <c r="H15" s="20"/>
      <c r="I15" s="20"/>
      <c r="J15" s="20"/>
      <c r="K15" s="20"/>
      <c r="L15" s="20"/>
      <c r="M15" s="20"/>
      <c r="N15" s="20"/>
      <c r="P15" s="37" t="str">
        <v>C0003</v>
      </c>
      <c r="Q15" s="38">
        <v>891</v>
      </c>
      <c r="R15" s="38">
        <v>1332</v>
      </c>
      <c r="S15" s="38">
        <v>1282</v>
      </c>
      <c r="T15" s="38">
        <v>739</v>
      </c>
      <c r="U15" s="38">
        <v>560</v>
      </c>
      <c r="V15" s="39">
        <v>4804</v>
      </c>
      <c r="W15" s="20"/>
      <c r="X15" s="20"/>
      <c r="Y15" s="20"/>
      <c r="Z15" s="20"/>
      <c r="AA15" s="20"/>
      <c r="AB15" s="20"/>
      <c r="AC15" s="20"/>
      <c r="AD15" s="20"/>
      <c r="AE15" s="20"/>
      <c r="AF15" s="20"/>
      <c r="AG15" s="20"/>
      <c r="AH15" s="20"/>
      <c r="AI15" s="20"/>
      <c r="AJ15" s="20"/>
      <c r="AK15" s="20"/>
      <c r="AL15" s="20"/>
      <c r="AM15" s="20"/>
      <c r="AN15" s="20"/>
      <c r="AO15" s="20"/>
    </row>
    <row r="16" spans="1:41" ht="13.05" customHeight="1" x14ac:dyDescent="0.45">
      <c r="A16" s="20"/>
      <c r="B16" s="20"/>
      <c r="C16" s="20"/>
      <c r="D16" s="20"/>
      <c r="E16" s="20"/>
      <c r="F16" s="20"/>
      <c r="G16" s="20"/>
      <c r="H16" s="20"/>
      <c r="I16" s="20"/>
      <c r="J16" s="20"/>
      <c r="K16" s="20"/>
      <c r="L16" s="20"/>
      <c r="M16" s="20"/>
      <c r="N16" s="20"/>
      <c r="P16" s="37" t="str">
        <v>C0004</v>
      </c>
      <c r="Q16" s="38">
        <v>1991</v>
      </c>
      <c r="R16" s="38">
        <v>1886</v>
      </c>
      <c r="S16" s="38">
        <v>1206</v>
      </c>
      <c r="T16" s="38">
        <v>884</v>
      </c>
      <c r="U16" s="38">
        <v>1722</v>
      </c>
      <c r="V16" s="39">
        <v>7689</v>
      </c>
      <c r="W16" s="20"/>
      <c r="X16" s="20"/>
      <c r="Y16" s="20"/>
      <c r="Z16" s="20"/>
      <c r="AA16" s="20"/>
      <c r="AB16" s="20"/>
      <c r="AC16" s="20"/>
      <c r="AD16" s="20"/>
      <c r="AE16" s="20"/>
      <c r="AF16" s="20"/>
      <c r="AG16" s="20"/>
      <c r="AH16" s="20"/>
      <c r="AI16" s="20"/>
      <c r="AJ16" s="20"/>
      <c r="AK16" s="20"/>
      <c r="AL16" s="20"/>
      <c r="AM16" s="20"/>
      <c r="AN16" s="20"/>
      <c r="AO16" s="20"/>
    </row>
    <row r="17" spans="1:41" ht="13.05" customHeight="1" x14ac:dyDescent="0.45">
      <c r="A17" s="20"/>
      <c r="B17" s="20"/>
      <c r="C17" s="20"/>
      <c r="D17" s="20"/>
      <c r="E17" s="20"/>
      <c r="F17" s="20"/>
      <c r="G17" s="20"/>
      <c r="H17" s="20"/>
      <c r="I17" s="20"/>
      <c r="J17" s="20"/>
      <c r="K17" s="20"/>
      <c r="L17" s="20"/>
      <c r="M17" s="20"/>
      <c r="N17" s="20"/>
      <c r="P17" s="37" t="str">
        <v>C0011</v>
      </c>
      <c r="Q17" s="38">
        <v>1163</v>
      </c>
      <c r="R17" s="38">
        <v>1180</v>
      </c>
      <c r="S17" s="38">
        <v>1616</v>
      </c>
      <c r="T17" s="38">
        <v>1043</v>
      </c>
      <c r="U17" s="38">
        <v>1747</v>
      </c>
      <c r="V17" s="39">
        <v>6749</v>
      </c>
      <c r="W17" s="20"/>
      <c r="X17" s="20"/>
      <c r="Y17" s="20"/>
      <c r="Z17" s="20"/>
      <c r="AA17" s="20"/>
      <c r="AB17" s="20"/>
      <c r="AC17" s="20"/>
      <c r="AD17" s="20"/>
      <c r="AE17" s="20"/>
      <c r="AF17" s="20"/>
      <c r="AG17" s="20"/>
      <c r="AH17" s="20"/>
      <c r="AI17" s="20"/>
      <c r="AJ17" s="20"/>
      <c r="AK17" s="20"/>
      <c r="AL17" s="20"/>
      <c r="AM17" s="20"/>
      <c r="AN17" s="20"/>
      <c r="AO17" s="20"/>
    </row>
    <row r="18" spans="1:41" ht="13.05" customHeight="1" x14ac:dyDescent="0.45">
      <c r="A18" s="20"/>
      <c r="B18" s="20"/>
      <c r="C18" s="20"/>
      <c r="D18" s="20"/>
      <c r="E18" s="20"/>
      <c r="F18" s="20"/>
      <c r="G18" s="20"/>
      <c r="H18" s="20"/>
      <c r="I18" s="20"/>
      <c r="J18" s="20"/>
      <c r="K18" s="20"/>
      <c r="L18" s="20"/>
      <c r="M18" s="20"/>
      <c r="N18" s="20"/>
      <c r="P18" s="37" t="str">
        <v>C0012</v>
      </c>
      <c r="Q18" s="38">
        <v>1438</v>
      </c>
      <c r="R18" s="38">
        <v>1616</v>
      </c>
      <c r="S18" s="38">
        <v>866</v>
      </c>
      <c r="T18" s="38">
        <v>829</v>
      </c>
      <c r="U18" s="38">
        <v>2070</v>
      </c>
      <c r="V18" s="39">
        <v>6819</v>
      </c>
      <c r="W18" s="20"/>
      <c r="X18" s="20"/>
      <c r="Y18" s="20"/>
      <c r="Z18" s="20"/>
      <c r="AA18" s="20"/>
      <c r="AB18" s="20"/>
      <c r="AC18" s="20"/>
      <c r="AD18" s="20"/>
      <c r="AE18" s="20"/>
      <c r="AF18" s="20"/>
      <c r="AG18" s="20"/>
      <c r="AH18" s="20"/>
      <c r="AI18" s="20"/>
      <c r="AJ18" s="20"/>
      <c r="AK18" s="20"/>
      <c r="AL18" s="20"/>
      <c r="AM18" s="20"/>
      <c r="AN18" s="20"/>
      <c r="AO18" s="20"/>
    </row>
    <row r="19" spans="1:41" ht="13.05" customHeight="1" x14ac:dyDescent="0.45">
      <c r="A19" s="20"/>
      <c r="B19" s="20"/>
      <c r="C19" s="20"/>
      <c r="D19" s="20"/>
      <c r="E19" s="20"/>
      <c r="F19" s="20"/>
      <c r="G19" s="20"/>
      <c r="H19" s="20"/>
      <c r="I19" s="20"/>
      <c r="J19" s="20"/>
      <c r="K19" s="20"/>
      <c r="L19" s="20"/>
      <c r="M19" s="20"/>
      <c r="N19" s="20"/>
      <c r="P19" s="34" t="str">
        <v>Cleveland</v>
      </c>
      <c r="Q19" s="38" t="str">
        <v/>
      </c>
      <c r="R19" s="38" t="str">
        <v/>
      </c>
      <c r="S19" s="38" t="str">
        <v/>
      </c>
      <c r="T19" s="38" t="str">
        <v/>
      </c>
      <c r="U19" s="38" t="str">
        <v/>
      </c>
      <c r="V19" s="39" t="str">
        <v/>
      </c>
      <c r="W19" s="20"/>
      <c r="X19" s="20"/>
      <c r="Y19" s="20"/>
      <c r="Z19" s="20"/>
      <c r="AA19" s="20"/>
      <c r="AB19" s="20"/>
      <c r="AC19" s="20"/>
      <c r="AD19" s="20"/>
      <c r="AE19" s="20"/>
      <c r="AF19" s="20"/>
      <c r="AG19" s="20"/>
      <c r="AH19" s="20"/>
      <c r="AI19" s="20"/>
      <c r="AJ19" s="20"/>
      <c r="AK19" s="20"/>
      <c r="AL19" s="20"/>
      <c r="AM19" s="20"/>
      <c r="AN19" s="20"/>
      <c r="AO19" s="20"/>
    </row>
    <row r="20" spans="1:41" ht="13.05" customHeight="1" x14ac:dyDescent="0.45">
      <c r="A20" s="20"/>
      <c r="B20" s="20"/>
      <c r="C20" s="20"/>
      <c r="D20" s="20"/>
      <c r="E20" s="20"/>
      <c r="F20" s="20"/>
      <c r="G20" s="20"/>
      <c r="H20" s="20"/>
      <c r="I20" s="20"/>
      <c r="J20" s="20"/>
      <c r="K20" s="20"/>
      <c r="L20" s="20"/>
      <c r="M20" s="20"/>
      <c r="N20" s="20"/>
      <c r="P20" s="37" t="str">
        <v>C0002</v>
      </c>
      <c r="Q20" s="38">
        <v>1233</v>
      </c>
      <c r="R20" s="38">
        <v>223</v>
      </c>
      <c r="S20" s="38">
        <v>1680</v>
      </c>
      <c r="T20" s="38">
        <v>990</v>
      </c>
      <c r="U20" s="38">
        <v>1508</v>
      </c>
      <c r="V20" s="39">
        <v>5634</v>
      </c>
      <c r="W20" s="20"/>
      <c r="X20" s="20"/>
      <c r="Y20" s="20"/>
      <c r="Z20" s="20"/>
      <c r="AA20" s="20"/>
      <c r="AB20" s="20"/>
      <c r="AC20" s="20"/>
      <c r="AD20" s="20"/>
      <c r="AE20" s="20"/>
      <c r="AF20" s="20"/>
      <c r="AG20" s="20"/>
      <c r="AH20" s="20"/>
      <c r="AI20" s="20"/>
      <c r="AJ20" s="20"/>
      <c r="AK20" s="20"/>
      <c r="AL20" s="20"/>
      <c r="AM20" s="20"/>
      <c r="AN20" s="20"/>
      <c r="AO20" s="20"/>
    </row>
    <row r="21" spans="1:41" ht="13.05" customHeight="1" x14ac:dyDescent="0.45">
      <c r="A21" s="20"/>
      <c r="B21" s="20"/>
      <c r="C21" s="20"/>
      <c r="D21" s="20"/>
      <c r="E21" s="20"/>
      <c r="F21" s="20"/>
      <c r="G21" s="20"/>
      <c r="H21" s="20"/>
      <c r="I21" s="20"/>
      <c r="J21" s="20"/>
      <c r="K21" s="20"/>
      <c r="L21" s="20"/>
      <c r="M21" s="20"/>
      <c r="N21" s="20"/>
      <c r="P21" s="37" t="str">
        <v>C0007</v>
      </c>
      <c r="Q21" s="38">
        <v>1598</v>
      </c>
      <c r="R21" s="38">
        <v>1907</v>
      </c>
      <c r="S21" s="38">
        <v>869</v>
      </c>
      <c r="T21" s="38">
        <v>1426</v>
      </c>
      <c r="U21" s="38">
        <v>1416</v>
      </c>
      <c r="V21" s="39">
        <v>7216</v>
      </c>
      <c r="W21" s="20"/>
      <c r="X21" s="20"/>
      <c r="Y21" s="20"/>
      <c r="Z21" s="20"/>
      <c r="AA21" s="20"/>
      <c r="AB21" s="20"/>
      <c r="AC21" s="20"/>
      <c r="AD21" s="20"/>
      <c r="AE21" s="20"/>
      <c r="AF21" s="20"/>
      <c r="AG21" s="20"/>
      <c r="AH21" s="20"/>
      <c r="AI21" s="20"/>
      <c r="AJ21" s="20"/>
      <c r="AK21" s="20"/>
      <c r="AL21" s="20"/>
      <c r="AM21" s="20"/>
      <c r="AN21" s="20"/>
      <c r="AO21" s="20"/>
    </row>
    <row r="22" spans="1:41" ht="13.05" customHeight="1" x14ac:dyDescent="0.45">
      <c r="A22" s="20"/>
      <c r="B22" s="20"/>
      <c r="C22" s="20"/>
      <c r="D22" s="20"/>
      <c r="E22" s="20"/>
      <c r="F22" s="20"/>
      <c r="G22" s="20"/>
      <c r="H22" s="20"/>
      <c r="I22" s="20"/>
      <c r="J22" s="20"/>
      <c r="K22" s="20"/>
      <c r="L22" s="20"/>
      <c r="M22" s="20"/>
      <c r="N22" s="20"/>
      <c r="P22" s="37" t="str">
        <v>C0008</v>
      </c>
      <c r="Q22" s="38">
        <v>900</v>
      </c>
      <c r="R22" s="38">
        <v>1016</v>
      </c>
      <c r="S22" s="38">
        <v>960</v>
      </c>
      <c r="T22" s="38">
        <v>940</v>
      </c>
      <c r="U22" s="38">
        <v>1193</v>
      </c>
      <c r="V22" s="39">
        <v>5009</v>
      </c>
      <c r="W22" s="20"/>
      <c r="X22" s="20"/>
      <c r="Y22" s="20"/>
      <c r="Z22" s="20"/>
      <c r="AA22" s="20"/>
      <c r="AB22" s="20"/>
      <c r="AC22" s="20"/>
      <c r="AD22" s="20"/>
      <c r="AE22" s="20"/>
      <c r="AF22" s="20"/>
      <c r="AG22" s="20"/>
      <c r="AH22" s="20"/>
      <c r="AI22" s="20"/>
      <c r="AJ22" s="20"/>
      <c r="AK22" s="20"/>
      <c r="AL22" s="20"/>
      <c r="AM22" s="20"/>
      <c r="AN22" s="20"/>
      <c r="AO22" s="20"/>
    </row>
    <row r="23" spans="1:41" ht="13.05" customHeight="1" x14ac:dyDescent="0.45">
      <c r="A23" s="20"/>
      <c r="B23" s="20"/>
      <c r="C23" s="20"/>
      <c r="D23" s="20"/>
      <c r="E23" s="20"/>
      <c r="F23" s="20"/>
      <c r="G23" s="20"/>
      <c r="H23" s="20"/>
      <c r="I23" s="20"/>
      <c r="J23" s="20"/>
      <c r="K23" s="20"/>
      <c r="L23" s="48" t="e" vm="1">
        <f>_xlfn.XLOOKUP(Pivots!F47,Assets!E3:E7,Assets!F3:F7)</f>
        <v>#VALUE!</v>
      </c>
      <c r="M23" s="20"/>
      <c r="N23" s="20"/>
      <c r="P23" s="37" t="str">
        <v>C0010</v>
      </c>
      <c r="Q23" s="38">
        <v>900</v>
      </c>
      <c r="R23" s="38">
        <v>1470</v>
      </c>
      <c r="S23" s="38">
        <v>1617</v>
      </c>
      <c r="T23" s="38">
        <v>1314</v>
      </c>
      <c r="U23" s="38">
        <v>941</v>
      </c>
      <c r="V23" s="39">
        <v>6242</v>
      </c>
      <c r="W23" s="20"/>
      <c r="X23" s="20"/>
      <c r="Y23" s="20"/>
      <c r="Z23" s="20"/>
      <c r="AA23" s="20"/>
      <c r="AB23" s="20"/>
      <c r="AC23" s="20"/>
      <c r="AD23" s="20"/>
      <c r="AE23" s="20"/>
      <c r="AF23" s="20"/>
      <c r="AG23" s="20"/>
      <c r="AH23" s="20"/>
      <c r="AI23" s="20"/>
      <c r="AJ23" s="20"/>
      <c r="AK23" s="20"/>
      <c r="AL23" s="20"/>
      <c r="AM23" s="20"/>
      <c r="AN23" s="20"/>
      <c r="AO23" s="20"/>
    </row>
    <row r="24" spans="1:41" ht="13.05" customHeight="1" x14ac:dyDescent="0.45">
      <c r="A24" s="20"/>
      <c r="B24" s="20"/>
      <c r="C24" s="20"/>
      <c r="D24" s="20"/>
      <c r="E24" s="20"/>
      <c r="F24" s="20"/>
      <c r="G24" s="20"/>
      <c r="H24" s="20"/>
      <c r="I24" s="20"/>
      <c r="J24" s="20"/>
      <c r="K24" s="20"/>
      <c r="L24" s="48"/>
      <c r="M24" s="20"/>
      <c r="N24" s="20"/>
      <c r="P24" s="37" t="str">
        <v>C0013</v>
      </c>
      <c r="Q24" s="38">
        <v>1255</v>
      </c>
      <c r="R24" s="38">
        <v>516</v>
      </c>
      <c r="S24" s="38">
        <v>1874</v>
      </c>
      <c r="T24" s="38">
        <v>1863</v>
      </c>
      <c r="U24" s="38">
        <v>1722</v>
      </c>
      <c r="V24" s="39">
        <v>7230</v>
      </c>
      <c r="W24" s="20"/>
      <c r="X24" s="20"/>
      <c r="Y24" s="20"/>
      <c r="Z24" s="20"/>
      <c r="AA24" s="20"/>
      <c r="AB24" s="20"/>
      <c r="AC24" s="20"/>
      <c r="AD24" s="20"/>
      <c r="AE24" s="20"/>
      <c r="AF24" s="20"/>
      <c r="AG24" s="20"/>
      <c r="AH24" s="20"/>
      <c r="AI24" s="20"/>
      <c r="AJ24" s="20"/>
      <c r="AK24" s="20"/>
      <c r="AL24" s="20"/>
      <c r="AM24" s="20"/>
      <c r="AN24" s="20"/>
      <c r="AO24" s="20"/>
    </row>
    <row r="25" spans="1:41" ht="13.05" customHeight="1" x14ac:dyDescent="0.45">
      <c r="A25" s="20"/>
      <c r="B25" s="20"/>
      <c r="C25" s="20"/>
      <c r="D25" s="20"/>
      <c r="E25" s="20"/>
      <c r="F25" s="20"/>
      <c r="G25" s="20"/>
      <c r="H25" s="20"/>
      <c r="I25" s="20"/>
      <c r="J25" s="20"/>
      <c r="K25" s="20"/>
      <c r="L25" s="48"/>
      <c r="M25" s="20"/>
      <c r="N25" s="20"/>
      <c r="P25" s="37" t="str">
        <v>C0015</v>
      </c>
      <c r="Q25" s="38">
        <v>1138</v>
      </c>
      <c r="R25" s="38">
        <v>1898</v>
      </c>
      <c r="S25" s="38">
        <v>1482</v>
      </c>
      <c r="T25" s="38">
        <v>846</v>
      </c>
      <c r="U25" s="38">
        <v>1154</v>
      </c>
      <c r="V25" s="39">
        <v>6518</v>
      </c>
      <c r="W25" s="20"/>
      <c r="X25" s="20"/>
      <c r="Y25" s="20"/>
      <c r="Z25" s="20"/>
      <c r="AA25" s="20"/>
      <c r="AB25" s="20"/>
      <c r="AC25" s="20"/>
      <c r="AD25" s="20"/>
      <c r="AE25" s="20"/>
      <c r="AF25" s="20"/>
      <c r="AG25" s="20"/>
      <c r="AH25" s="20"/>
      <c r="AI25" s="20"/>
      <c r="AJ25" s="20"/>
      <c r="AK25" s="20"/>
      <c r="AL25" s="20"/>
      <c r="AM25" s="20"/>
      <c r="AN25" s="20"/>
      <c r="AO25" s="20"/>
    </row>
    <row r="26" spans="1:41" ht="13.05" customHeight="1" x14ac:dyDescent="0.45">
      <c r="A26" s="20"/>
      <c r="B26" s="20"/>
      <c r="C26" s="20"/>
      <c r="D26" s="20"/>
      <c r="E26" s="20"/>
      <c r="F26" s="20"/>
      <c r="G26" s="20"/>
      <c r="H26" s="20"/>
      <c r="I26" s="20"/>
      <c r="J26" s="20"/>
      <c r="K26" s="20"/>
      <c r="L26" s="48"/>
      <c r="M26" s="20"/>
      <c r="N26" s="20"/>
      <c r="P26" s="34" t="str">
        <v>Columbus</v>
      </c>
      <c r="Q26" s="38" t="str">
        <v/>
      </c>
      <c r="R26" s="38" t="str">
        <v/>
      </c>
      <c r="S26" s="38" t="str">
        <v/>
      </c>
      <c r="T26" s="38" t="str">
        <v/>
      </c>
      <c r="U26" s="38" t="str">
        <v/>
      </c>
      <c r="V26" s="39" t="str">
        <v/>
      </c>
      <c r="W26" s="20"/>
      <c r="X26" s="20"/>
      <c r="Y26" s="20"/>
      <c r="Z26" s="20"/>
      <c r="AA26" s="20"/>
      <c r="AB26" s="20"/>
      <c r="AC26" s="20"/>
      <c r="AD26" s="20"/>
      <c r="AE26" s="20"/>
      <c r="AF26" s="20"/>
      <c r="AG26" s="20"/>
      <c r="AH26" s="20"/>
      <c r="AI26" s="20"/>
      <c r="AJ26" s="20"/>
      <c r="AK26" s="20"/>
      <c r="AL26" s="20"/>
      <c r="AM26" s="20"/>
      <c r="AN26" s="20"/>
      <c r="AO26" s="20"/>
    </row>
    <row r="27" spans="1:41" ht="13.05" customHeight="1" x14ac:dyDescent="0.45">
      <c r="A27" s="20"/>
      <c r="B27" s="20"/>
      <c r="C27" s="20"/>
      <c r="D27" s="20"/>
      <c r="E27" s="20"/>
      <c r="F27" s="20"/>
      <c r="G27" s="20"/>
      <c r="H27" s="20"/>
      <c r="I27" s="20"/>
      <c r="J27" s="20"/>
      <c r="K27" s="20"/>
      <c r="L27" s="48"/>
      <c r="M27" s="20"/>
      <c r="N27" s="20"/>
      <c r="P27" s="37" t="str">
        <v>C0001</v>
      </c>
      <c r="Q27" s="38">
        <v>1655</v>
      </c>
      <c r="R27" s="38">
        <v>805</v>
      </c>
      <c r="S27" s="38">
        <v>2263</v>
      </c>
      <c r="T27" s="38">
        <v>987</v>
      </c>
      <c r="U27" s="38">
        <v>1075</v>
      </c>
      <c r="V27" s="39">
        <v>6785</v>
      </c>
      <c r="W27" s="20"/>
      <c r="X27" s="20"/>
      <c r="Y27" s="20"/>
      <c r="Z27" s="20"/>
      <c r="AA27" s="20"/>
      <c r="AB27" s="20"/>
      <c r="AC27" s="20"/>
      <c r="AD27" s="20"/>
      <c r="AE27" s="20"/>
      <c r="AF27" s="20"/>
      <c r="AG27" s="20"/>
      <c r="AH27" s="20"/>
      <c r="AI27" s="20"/>
      <c r="AJ27" s="20"/>
      <c r="AK27" s="20"/>
      <c r="AL27" s="20"/>
      <c r="AM27" s="20"/>
      <c r="AN27" s="20"/>
      <c r="AO27" s="20"/>
    </row>
    <row r="28" spans="1:41" ht="13.05" customHeight="1" x14ac:dyDescent="0.45">
      <c r="A28" s="20"/>
      <c r="B28" s="20"/>
      <c r="C28" s="20"/>
      <c r="D28" s="20"/>
      <c r="E28" s="20"/>
      <c r="F28" s="20"/>
      <c r="G28" s="20"/>
      <c r="H28" s="20"/>
      <c r="I28" s="20"/>
      <c r="J28" s="20"/>
      <c r="K28" s="20"/>
      <c r="L28" s="48"/>
      <c r="M28" s="20"/>
      <c r="N28" s="20"/>
      <c r="P28" s="37" t="str">
        <v>C0005</v>
      </c>
      <c r="Q28" s="38">
        <v>1104</v>
      </c>
      <c r="R28" s="38">
        <v>2280</v>
      </c>
      <c r="S28" s="38">
        <v>1445</v>
      </c>
      <c r="T28" s="38">
        <v>1722</v>
      </c>
      <c r="U28" s="38">
        <v>1196</v>
      </c>
      <c r="V28" s="39">
        <v>7747</v>
      </c>
      <c r="W28" s="20"/>
      <c r="X28" s="20"/>
      <c r="Y28" s="20"/>
      <c r="Z28" s="20"/>
      <c r="AA28" s="20"/>
      <c r="AB28" s="20"/>
      <c r="AC28" s="20"/>
      <c r="AD28" s="20"/>
      <c r="AE28" s="20"/>
      <c r="AF28" s="20"/>
      <c r="AG28" s="20"/>
      <c r="AH28" s="20"/>
      <c r="AI28" s="20"/>
      <c r="AJ28" s="20"/>
      <c r="AK28" s="20"/>
      <c r="AL28" s="20"/>
      <c r="AM28" s="20"/>
      <c r="AN28" s="20"/>
      <c r="AO28" s="20"/>
    </row>
    <row r="29" spans="1:41" ht="13.05" customHeight="1" x14ac:dyDescent="0.45">
      <c r="A29" s="20"/>
      <c r="B29" s="20"/>
      <c r="C29" s="20"/>
      <c r="D29" s="20"/>
      <c r="E29" s="20"/>
      <c r="F29" s="20"/>
      <c r="G29" s="20"/>
      <c r="H29" s="20"/>
      <c r="I29" s="20"/>
      <c r="J29" s="20"/>
      <c r="K29" s="20"/>
      <c r="L29" s="30" t="str">
        <f xml:space="preserve"> Pivots!K52</f>
        <v>% of Calls: 20%</v>
      </c>
      <c r="M29" s="20"/>
      <c r="N29" s="20"/>
      <c r="P29" s="37" t="str">
        <v>C0006</v>
      </c>
      <c r="Q29" s="38">
        <v>372</v>
      </c>
      <c r="R29" s="38">
        <v>1818</v>
      </c>
      <c r="S29" s="38">
        <v>1346</v>
      </c>
      <c r="T29" s="38">
        <v>1156</v>
      </c>
      <c r="U29" s="38">
        <v>1484</v>
      </c>
      <c r="V29" s="39">
        <v>6176</v>
      </c>
      <c r="W29" s="20"/>
      <c r="X29" s="20"/>
      <c r="Y29" s="20"/>
      <c r="Z29" s="20"/>
      <c r="AA29" s="20"/>
      <c r="AB29" s="20"/>
      <c r="AC29" s="20"/>
      <c r="AD29" s="20"/>
      <c r="AE29" s="20"/>
      <c r="AF29" s="20"/>
      <c r="AG29" s="20"/>
      <c r="AH29" s="20"/>
      <c r="AI29" s="20"/>
      <c r="AJ29" s="20"/>
      <c r="AK29" s="20"/>
      <c r="AL29" s="20"/>
      <c r="AM29" s="20"/>
      <c r="AN29" s="20"/>
      <c r="AO29" s="20"/>
    </row>
    <row r="30" spans="1:41" ht="13.05" customHeight="1" x14ac:dyDescent="0.45">
      <c r="A30" s="20"/>
      <c r="B30" s="20"/>
      <c r="C30" s="20"/>
      <c r="D30" s="20"/>
      <c r="E30" s="20"/>
      <c r="F30" s="20"/>
      <c r="G30" s="20"/>
      <c r="H30" s="20"/>
      <c r="I30" s="20"/>
      <c r="J30" s="20"/>
      <c r="K30" s="20"/>
      <c r="L30" s="30" t="str">
        <f>Pivots!K53</f>
        <v>Call Rank: 3</v>
      </c>
      <c r="M30" s="20"/>
      <c r="N30" s="20"/>
      <c r="P30" s="37" t="str">
        <v>C0009</v>
      </c>
      <c r="Q30" s="38">
        <v>1415</v>
      </c>
      <c r="R30" s="38">
        <v>1271</v>
      </c>
      <c r="S30" s="38">
        <v>1214</v>
      </c>
      <c r="T30" s="38">
        <v>1135</v>
      </c>
      <c r="U30" s="38">
        <v>1566</v>
      </c>
      <c r="V30" s="39">
        <v>6601</v>
      </c>
      <c r="W30" s="20"/>
      <c r="X30" s="20"/>
      <c r="Y30" s="20"/>
      <c r="Z30" s="20"/>
      <c r="AA30" s="20"/>
      <c r="AB30" s="20"/>
      <c r="AC30" s="20"/>
      <c r="AD30" s="20"/>
      <c r="AE30" s="20"/>
      <c r="AF30" s="20"/>
      <c r="AG30" s="20"/>
      <c r="AH30" s="20"/>
      <c r="AI30" s="20"/>
      <c r="AJ30" s="20"/>
      <c r="AK30" s="20"/>
      <c r="AL30" s="20"/>
      <c r="AM30" s="20"/>
      <c r="AN30" s="20"/>
      <c r="AO30" s="20"/>
    </row>
    <row r="31" spans="1:41" ht="13.05" customHeight="1" x14ac:dyDescent="0.45">
      <c r="A31" s="20"/>
      <c r="B31" s="20"/>
      <c r="C31" s="20"/>
      <c r="D31" s="20"/>
      <c r="E31" s="20"/>
      <c r="F31" s="20"/>
      <c r="G31" s="20"/>
      <c r="H31" s="20"/>
      <c r="I31" s="20"/>
      <c r="J31" s="20"/>
      <c r="K31" s="20"/>
      <c r="L31" s="45" t="str">
        <f>Pivots!K54</f>
        <v>Amount Rank: 3</v>
      </c>
      <c r="M31" s="20"/>
      <c r="N31" s="20"/>
      <c r="P31" s="40" t="str">
        <v>C0014</v>
      </c>
      <c r="Q31" s="41">
        <v>1362</v>
      </c>
      <c r="R31" s="41">
        <v>1363</v>
      </c>
      <c r="S31" s="41">
        <v>1152</v>
      </c>
      <c r="T31" s="41">
        <v>777</v>
      </c>
      <c r="U31" s="41">
        <v>750</v>
      </c>
      <c r="V31" s="42">
        <v>5404</v>
      </c>
      <c r="W31" s="20"/>
      <c r="X31" s="20"/>
      <c r="Y31" s="20"/>
      <c r="Z31" s="20"/>
      <c r="AA31" s="20"/>
      <c r="AB31" s="20"/>
      <c r="AC31" s="20"/>
      <c r="AD31" s="20"/>
      <c r="AE31" s="20"/>
      <c r="AF31" s="20"/>
      <c r="AG31" s="20"/>
      <c r="AH31" s="20"/>
      <c r="AI31" s="20"/>
      <c r="AJ31" s="20"/>
      <c r="AK31" s="20"/>
      <c r="AL31" s="20"/>
      <c r="AM31" s="20"/>
      <c r="AN31" s="20"/>
      <c r="AO31" s="20"/>
    </row>
    <row r="32" spans="1:41" ht="13.25" customHeight="1" x14ac:dyDescent="0.4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row>
    <row r="33" spans="1:41" x14ac:dyDescent="0.4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row>
    <row r="34" spans="1:41" x14ac:dyDescent="0.4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row>
    <row r="35" spans="1:41" x14ac:dyDescent="0.4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row>
    <row r="36" spans="1:41" x14ac:dyDescent="0.4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row>
    <row r="37" spans="1:41" x14ac:dyDescent="0.4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row>
  </sheetData>
  <mergeCells count="2">
    <mergeCell ref="K1:O1"/>
    <mergeCell ref="L23:L28"/>
  </mergeCells>
  <conditionalFormatting sqref="Q15:U31">
    <cfRule type="dataBar" priority="2">
      <dataBar>
        <cfvo type="num" val="0"/>
        <cfvo type="formula" val="MAX($Q$15:$U$31)*3"/>
        <color theme="4"/>
      </dataBar>
      <extLst>
        <ext xmlns:x14="http://schemas.microsoft.com/office/spreadsheetml/2009/9/main" uri="{B025F937-C7B1-47D3-B67F-A62EFF666E3E}">
          <x14:id>{FDDA1233-ADB5-4AC5-85DE-142BCE33B067}</x14:id>
        </ext>
      </extLst>
    </cfRule>
  </conditionalFormatting>
  <pageMargins left="0.7" right="0.7" top="0.75" bottom="0.75" header="0.3" footer="0.3"/>
  <pageSetup paperSize="9" fitToWidth="2" fitToHeight="0"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4" id="{3D1A18B3-C9C5-4381-8532-EE9136BB25E5}">
            <xm:f>Q$13=Pivots!$F$47</xm:f>
            <x14:dxf>
              <fill>
                <patternFill>
                  <bgColor theme="7" tint="0.79998168889431442"/>
                </patternFill>
              </fill>
              <border>
                <left style="thin">
                  <color theme="2" tint="-0.24994659260841701"/>
                </left>
                <right style="thin">
                  <color theme="2" tint="-0.24994659260841701"/>
                </right>
                <vertical/>
                <horizontal/>
              </border>
            </x14:dxf>
          </x14:cfRule>
          <xm:sqref>Q13:U31</xm:sqref>
        </x14:conditionalFormatting>
        <x14:conditionalFormatting xmlns:xm="http://schemas.microsoft.com/office/excel/2006/main">
          <x14:cfRule type="dataBar" id="{FDDA1233-ADB5-4AC5-85DE-142BCE33B067}">
            <x14:dataBar minLength="0" maxLength="100" gradient="0">
              <x14:cfvo type="num">
                <xm:f>0</xm:f>
              </x14:cfvo>
              <x14:cfvo type="formula">
                <xm:f>MAX($Q$15:$U$31)*3</xm:f>
              </x14:cfvo>
              <x14:negativeFillColor rgb="FFFF0000"/>
              <x14:axisColor rgb="FF000000"/>
            </x14:dataBar>
          </x14:cfRule>
          <xm:sqref>Q15:U31</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Assets</vt:lpstr>
      <vt:lpstr>Customer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Jyoti Sharma</cp:lastModifiedBy>
  <cp:lastPrinted>2025-07-06T03:57:14Z</cp:lastPrinted>
  <dcterms:created xsi:type="dcterms:W3CDTF">2021-03-14T20:21:32Z</dcterms:created>
  <dcterms:modified xsi:type="dcterms:W3CDTF">2025-07-08T04:05:18Z</dcterms:modified>
</cp:coreProperties>
</file>