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yoti_000\Desktop\ACC\ITSW-1304\Review_Worksheet\Excel9\"/>
    </mc:Choice>
  </mc:AlternateContent>
  <xr:revisionPtr revIDLastSave="0" documentId="13_ncr:1_{452ECBDF-7F4D-4779-81EA-C64DE044AD96}" xr6:coauthVersionLast="41" xr6:coauthVersionMax="41" xr10:uidLastSave="{00000000-0000-0000-0000-000000000000}"/>
  <bookViews>
    <workbookView xWindow="-120" yWindow="-120" windowWidth="20730" windowHeight="11160" tabRatio="807" activeTab="1" xr2:uid="{00000000-000D-0000-FFFF-FFFF00000000}"/>
  </bookViews>
  <sheets>
    <sheet name="Documentation" sheetId="20" r:id="rId1"/>
    <sheet name="Loan Scenarios" sheetId="10" r:id="rId2"/>
    <sheet name="Amortization" sheetId="14" r:id="rId3"/>
    <sheet name="Depreciation" sheetId="8" r:id="rId4"/>
    <sheet name="Income Statement" sheetId="7" r:id="rId5"/>
    <sheet name="Investment" sheetId="19" r:id="rId6"/>
  </sheets>
  <externalReferences>
    <externalReference r:id="rId7"/>
  </externalReferences>
  <definedNames>
    <definedName name="__IntlFixup" hidden="1">TRUE</definedName>
    <definedName name="__IntlFixupTable" localSheetId="2" hidden="1">#REF!</definedName>
    <definedName name="__IntlFixupTable" localSheetId="5" hidden="1">#REF!</definedName>
    <definedName name="__IntlFixupTable" hidden="1">#REF!</definedName>
    <definedName name="_Order1" hidden="1">0</definedName>
    <definedName name="AA.Report.Files" localSheetId="2" hidden="1">#REF!</definedName>
    <definedName name="AA.Report.Files" localSheetId="5" hidden="1">#REF!</definedName>
    <definedName name="AA.Report.Files" hidden="1">#REF!</definedName>
    <definedName name="AA.Reports.Available" localSheetId="2" hidden="1">#REF!</definedName>
    <definedName name="AA.Reports.Available" localSheetId="5" hidden="1">#REF!</definedName>
    <definedName name="AA.Reports.Available" hidden="1">#REF!</definedName>
    <definedName name="CA_RunWalk">'[1]Local Offices'!$D$12</definedName>
    <definedName name="Data.Dump" localSheetId="2" hidden="1">OFFSET([0]!Data.Top.Left,1,0)</definedName>
    <definedName name="Data.Dump" localSheetId="5" hidden="1">OFFSET([0]!Data.Top.Left,1,0)</definedName>
    <definedName name="Data.Dump" hidden="1">OFFSET([0]!Data.Top.Left,1,0)</definedName>
    <definedName name="Database.File" localSheetId="2" hidden="1">#REF!</definedName>
    <definedName name="Database.File" localSheetId="5" hidden="1">#REF!</definedName>
    <definedName name="Database.File" hidden="1">#REF!</definedName>
    <definedName name="File.Type" localSheetId="2" hidden="1">#REF!</definedName>
    <definedName name="File.Type" localSheetId="5" hidden="1">#REF!</definedName>
    <definedName name="File.Type" hidden="1">#REF!</definedName>
    <definedName name="File.Type2" localSheetId="5" hidden="1">#REF!</definedName>
    <definedName name="File.Type2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OR_Run">'[1]Local Offices'!$D$18</definedName>
    <definedName name="Ownership" localSheetId="2" hidden="1">OFFSET([0]!Data.Top.Left,1,0)</definedName>
    <definedName name="Ownership" localSheetId="5" hidden="1">OFFSET([0]!Data.Top.Left,1,0)</definedName>
    <definedName name="Ownership" hidden="1">OFFSET([0]!Data.Top.Left,1,0)</definedName>
    <definedName name="s" localSheetId="5" hidden="1">#REF!</definedName>
    <definedName name="s" hidden="1">#REF!</definedName>
    <definedName name="Show.Acct.Update.Warning" localSheetId="2" hidden="1">#REF!</definedName>
    <definedName name="Show.Acct.Update.Warning" localSheetId="5" hidden="1">#REF!</definedName>
    <definedName name="Show.Acct.Update.Warning" hidden="1">#REF!</definedName>
    <definedName name="Show.MDB.Update.Warning" localSheetId="2" hidden="1">#REF!</definedName>
    <definedName name="Show.MDB.Update.Warning" localSheetId="5" hidden="1">#REF!</definedName>
    <definedName name="Show.MDB.Update.Warning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9" l="1"/>
  <c r="C16" i="19"/>
  <c r="C15" i="19"/>
  <c r="E19" i="8"/>
  <c r="F19" i="8" s="1"/>
  <c r="G19" i="8" s="1"/>
  <c r="H19" i="8" s="1"/>
  <c r="I19" i="8" s="1"/>
  <c r="D19" i="8"/>
  <c r="D18" i="8"/>
  <c r="E18" i="8"/>
  <c r="F18" i="8"/>
  <c r="G18" i="8"/>
  <c r="H18" i="8"/>
  <c r="I18" i="8"/>
  <c r="C18" i="8"/>
  <c r="D11" i="8"/>
  <c r="E11" i="8"/>
  <c r="F11" i="8"/>
  <c r="G11" i="8"/>
  <c r="H11" i="8"/>
  <c r="I11" i="8"/>
  <c r="C11" i="8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23" i="14"/>
  <c r="H18" i="14"/>
  <c r="D18" i="14"/>
  <c r="E18" i="14"/>
  <c r="F18" i="14"/>
  <c r="G18" i="14"/>
  <c r="C18" i="14"/>
  <c r="D17" i="14"/>
  <c r="E17" i="14"/>
  <c r="F17" i="14"/>
  <c r="G17" i="14"/>
  <c r="C17" i="14"/>
  <c r="G9" i="10"/>
  <c r="F5" i="10"/>
  <c r="E7" i="10"/>
  <c r="D11" i="10"/>
  <c r="H17" i="14" l="1"/>
  <c r="C17" i="7"/>
  <c r="D17" i="7"/>
  <c r="E17" i="7"/>
  <c r="E19" i="7" s="1"/>
  <c r="F17" i="7"/>
  <c r="F8" i="7"/>
  <c r="G17" i="7"/>
  <c r="C8" i="7"/>
  <c r="C19" i="7" s="1"/>
  <c r="D8" i="7"/>
  <c r="E8" i="7"/>
  <c r="G8" i="7"/>
  <c r="G19" i="7"/>
  <c r="D20" i="8"/>
  <c r="C19" i="8"/>
  <c r="C20" i="8" s="1"/>
  <c r="I20" i="8"/>
  <c r="H20" i="8"/>
  <c r="G20" i="8"/>
  <c r="F20" i="8"/>
  <c r="E20" i="8"/>
  <c r="C12" i="8"/>
  <c r="C13" i="8"/>
  <c r="D12" i="8"/>
  <c r="C19" i="14"/>
  <c r="D19" i="14"/>
  <c r="E19" i="14" s="1"/>
  <c r="F19" i="14" s="1"/>
  <c r="G19" i="14" s="1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C23" i="14"/>
  <c r="G23" i="14"/>
  <c r="C24" i="14" s="1"/>
  <c r="G24" i="14" s="1"/>
  <c r="C25" i="14" s="1"/>
  <c r="G25" i="14" s="1"/>
  <c r="C26" i="14" s="1"/>
  <c r="G26" i="14" s="1"/>
  <c r="C27" i="14" s="1"/>
  <c r="G27" i="14" s="1"/>
  <c r="C28" i="14" s="1"/>
  <c r="G28" i="14" s="1"/>
  <c r="C29" i="14" s="1"/>
  <c r="G29" i="14" s="1"/>
  <c r="C30" i="14" s="1"/>
  <c r="G30" i="14" s="1"/>
  <c r="C31" i="14" s="1"/>
  <c r="G31" i="14" s="1"/>
  <c r="C32" i="14" s="1"/>
  <c r="G32" i="14" s="1"/>
  <c r="C33" i="14" s="1"/>
  <c r="G33" i="14" s="1"/>
  <c r="C34" i="14" s="1"/>
  <c r="G34" i="14" s="1"/>
  <c r="C35" i="14" s="1"/>
  <c r="G35" i="14" s="1"/>
  <c r="C36" i="14" s="1"/>
  <c r="G36" i="14" s="1"/>
  <c r="C37" i="14" s="1"/>
  <c r="G37" i="14" s="1"/>
  <c r="C38" i="14" s="1"/>
  <c r="G38" i="14" s="1"/>
  <c r="C39" i="14" s="1"/>
  <c r="G39" i="14" s="1"/>
  <c r="C40" i="14" s="1"/>
  <c r="G40" i="14" s="1"/>
  <c r="C41" i="14" s="1"/>
  <c r="G41" i="14" s="1"/>
  <c r="C42" i="14" s="1"/>
  <c r="G42" i="14" s="1"/>
  <c r="C43" i="14" s="1"/>
  <c r="G43" i="14" s="1"/>
  <c r="C44" i="14" s="1"/>
  <c r="G44" i="14" s="1"/>
  <c r="C45" i="14" s="1"/>
  <c r="G45" i="14" s="1"/>
  <c r="C46" i="14" s="1"/>
  <c r="G46" i="14" s="1"/>
  <c r="C47" i="14" s="1"/>
  <c r="G47" i="14" s="1"/>
  <c r="C48" i="14" s="1"/>
  <c r="G48" i="14" s="1"/>
  <c r="C49" i="14" s="1"/>
  <c r="G49" i="14" s="1"/>
  <c r="C50" i="14" s="1"/>
  <c r="G50" i="14" s="1"/>
  <c r="C51" i="14" s="1"/>
  <c r="G51" i="14" s="1"/>
  <c r="C52" i="14" s="1"/>
  <c r="G52" i="14" s="1"/>
  <c r="C53" i="14" s="1"/>
  <c r="G53" i="14" s="1"/>
  <c r="C54" i="14" s="1"/>
  <c r="G54" i="14" s="1"/>
  <c r="C55" i="14" s="1"/>
  <c r="G55" i="14" s="1"/>
  <c r="C56" i="14" s="1"/>
  <c r="G56" i="14" s="1"/>
  <c r="C57" i="14" s="1"/>
  <c r="G57" i="14" s="1"/>
  <c r="C58" i="14" s="1"/>
  <c r="G58" i="14" s="1"/>
  <c r="C59" i="14" s="1"/>
  <c r="G59" i="14" s="1"/>
  <c r="C60" i="14" s="1"/>
  <c r="G60" i="14" s="1"/>
  <c r="C61" i="14" s="1"/>
  <c r="G61" i="14" s="1"/>
  <c r="C62" i="14" s="1"/>
  <c r="G62" i="14" s="1"/>
  <c r="C63" i="14" s="1"/>
  <c r="G63" i="14" s="1"/>
  <c r="C64" i="14" s="1"/>
  <c r="G64" i="14" s="1"/>
  <c r="C65" i="14" s="1"/>
  <c r="G65" i="14" s="1"/>
  <c r="C66" i="14" s="1"/>
  <c r="G66" i="14" s="1"/>
  <c r="C67" i="14" s="1"/>
  <c r="G67" i="14" s="1"/>
  <c r="C68" i="14" s="1"/>
  <c r="G68" i="14" s="1"/>
  <c r="C69" i="14" s="1"/>
  <c r="G69" i="14" s="1"/>
  <c r="C70" i="14" s="1"/>
  <c r="G70" i="14" s="1"/>
  <c r="C71" i="14" s="1"/>
  <c r="G71" i="14" s="1"/>
  <c r="C72" i="14" s="1"/>
  <c r="G72" i="14" s="1"/>
  <c r="C73" i="14" s="1"/>
  <c r="G73" i="14" s="1"/>
  <c r="C74" i="14" s="1"/>
  <c r="G74" i="14" s="1"/>
  <c r="C75" i="14" s="1"/>
  <c r="G75" i="14" s="1"/>
  <c r="C76" i="14" s="1"/>
  <c r="G76" i="14" s="1"/>
  <c r="C77" i="14" s="1"/>
  <c r="G77" i="14" s="1"/>
  <c r="C78" i="14" s="1"/>
  <c r="G78" i="14" s="1"/>
  <c r="C79" i="14" s="1"/>
  <c r="G79" i="14" s="1"/>
  <c r="C80" i="14" s="1"/>
  <c r="G80" i="14" s="1"/>
  <c r="C81" i="14" s="1"/>
  <c r="G81" i="14" s="1"/>
  <c r="C82" i="14" s="1"/>
  <c r="G82" i="14" s="1"/>
  <c r="H23" i="14"/>
  <c r="H24" i="14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G8" i="10"/>
  <c r="D23" i="14"/>
  <c r="B23" i="14"/>
  <c r="E9" i="10"/>
  <c r="E6" i="10"/>
  <c r="D9" i="10"/>
  <c r="D19" i="7"/>
  <c r="F19" i="7" l="1"/>
  <c r="D13" i="8"/>
  <c r="E12" i="8"/>
  <c r="E13" i="8" l="1"/>
  <c r="F12" i="8"/>
  <c r="G12" i="8" l="1"/>
  <c r="F13" i="8"/>
  <c r="G13" i="8" l="1"/>
  <c r="H12" i="8"/>
  <c r="I12" i="8" l="1"/>
  <c r="I13" i="8" s="1"/>
  <c r="H13" i="8"/>
</calcChain>
</file>

<file path=xl/sharedStrings.xml><?xml version="1.0" encoding="utf-8"?>
<sst xmlns="http://schemas.openxmlformats.org/spreadsheetml/2006/main" count="99" uniqueCount="79">
  <si>
    <t>Loan amount</t>
  </si>
  <si>
    <t>Annual interest rate</t>
  </si>
  <si>
    <t>Loan period in years</t>
  </si>
  <si>
    <t>Start date of loan</t>
  </si>
  <si>
    <t>Year</t>
  </si>
  <si>
    <t>Total</t>
  </si>
  <si>
    <t>Loan period in months</t>
  </si>
  <si>
    <t>Monthly Payment Due</t>
  </si>
  <si>
    <t>Monthly interest rate</t>
  </si>
  <si>
    <t>Beginning Balance</t>
  </si>
  <si>
    <t>Principal</t>
  </si>
  <si>
    <t>Interest</t>
  </si>
  <si>
    <t>Ending Balance</t>
  </si>
  <si>
    <t>Cumulative Interest</t>
  </si>
  <si>
    <t>Advertising</t>
  </si>
  <si>
    <t>Author:</t>
  </si>
  <si>
    <t>Note: Do not edit this sheet. If your name does not appear in cell B6, please download a new copy of the file from the SAM website.</t>
  </si>
  <si>
    <t>Jyoti Kurchania</t>
  </si>
  <si>
    <t>Cumulative Interest and Principal Payments per Year</t>
  </si>
  <si>
    <t>Months</t>
  </si>
  <si>
    <t>Principal Remaining</t>
  </si>
  <si>
    <t>Year 1</t>
  </si>
  <si>
    <t>Year 2</t>
  </si>
  <si>
    <t xml:space="preserve">Year 3 </t>
  </si>
  <si>
    <t>Year 4</t>
  </si>
  <si>
    <t>Year 5</t>
  </si>
  <si>
    <t>Straight-Line Depreciation</t>
  </si>
  <si>
    <t>Yearly Depreciation</t>
  </si>
  <si>
    <t>Cumulative Depreciation</t>
  </si>
  <si>
    <t>Declining Balance Depreciation</t>
  </si>
  <si>
    <t>Depreciated Asset Value</t>
  </si>
  <si>
    <t>Payroll</t>
  </si>
  <si>
    <t>Payments</t>
  </si>
  <si>
    <t>Net Cash Flow</t>
  </si>
  <si>
    <t>Startup</t>
  </si>
  <si>
    <t>Desired Rate of Return</t>
  </si>
  <si>
    <t>Net Present Value</t>
  </si>
  <si>
    <t>Internal Rate of Return</t>
  </si>
  <si>
    <t>Total General Expenses</t>
  </si>
  <si>
    <t>Income</t>
  </si>
  <si>
    <t>Total Revenue</t>
  </si>
  <si>
    <t>Initial Earnings</t>
  </si>
  <si>
    <t>Year 3</t>
  </si>
  <si>
    <t>Year 6</t>
  </si>
  <si>
    <t>Present Value</t>
  </si>
  <si>
    <r>
      <rPr>
        <b/>
        <sz val="11"/>
        <color rgb="FF000000"/>
        <rFont val="Century Gothic"/>
        <family val="2"/>
      </rPr>
      <t>New Perspectives</t>
    </r>
    <r>
      <rPr>
        <sz val="11"/>
        <color rgb="FF000000"/>
        <rFont val="Century Gothic"/>
        <family val="2"/>
      </rPr>
      <t xml:space="preserve"> Excel 2016 | Module 9: SAM Project 1a</t>
    </r>
  </si>
  <si>
    <t>The Mobile Vegan</t>
  </si>
  <si>
    <t>FINANCIAL TOOLS AND FUNCTIONS</t>
  </si>
  <si>
    <t>Conditions</t>
  </si>
  <si>
    <t>Add 1 Truck</t>
  </si>
  <si>
    <t>Add 2 Trucks</t>
  </si>
  <si>
    <t>Add 3 Trucks</t>
  </si>
  <si>
    <t>The Mobile Vegan Expansion Plan</t>
  </si>
  <si>
    <t>Loan Scenarios</t>
  </si>
  <si>
    <t>Amortization Schedule</t>
  </si>
  <si>
    <t>Loan Amortization Schedule</t>
  </si>
  <si>
    <t>Date</t>
  </si>
  <si>
    <t>Payment</t>
  </si>
  <si>
    <t>Depreciation</t>
  </si>
  <si>
    <t>Food Truck - Fully Equipped</t>
  </si>
  <si>
    <t>Salvage value (salvage)</t>
  </si>
  <si>
    <t>Life of asset (life)</t>
  </si>
  <si>
    <t>Expenses</t>
  </si>
  <si>
    <t>Investment</t>
  </si>
  <si>
    <t>Maintenance</t>
  </si>
  <si>
    <t>Catering</t>
  </si>
  <si>
    <t>Food sales</t>
  </si>
  <si>
    <t>Beverage sales</t>
  </si>
  <si>
    <t>Food cost of goods</t>
  </si>
  <si>
    <t>Beverage cost of goods</t>
  </si>
  <si>
    <t>Insurance</t>
  </si>
  <si>
    <t>Take Over</t>
  </si>
  <si>
    <t>Long-term assets (cost)</t>
  </si>
  <si>
    <t>Investor Repayment Schedule - Add 1 Truck Scenario</t>
  </si>
  <si>
    <t>Period</t>
  </si>
  <si>
    <t>Income Statement - Add 1 Truck</t>
  </si>
  <si>
    <t>Loan amount (pv)</t>
  </si>
  <si>
    <t>Monthly interest rate (rate)</t>
  </si>
  <si>
    <t>Loan period in months (nper)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</si>
</sst>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0.0"/>
    <numFmt numFmtId="167" formatCode="_(&quot;$&quot;* #,##0.00_);[Red]_(&quot;$&quot;* \(#,##0.00\);_(&quot;$&quot;* &quot;-&quot;??_);_(@_)"/>
    <numFmt numFmtId="168" formatCode="_(* #,##0_);_(* \(#,##0\);_(* &quot;-&quot;??_);_(@_)"/>
  </numFmts>
  <fonts count="41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6"/>
      <color theme="1" tint="0.24994659260841701"/>
      <name val="Franklin Gothic Book"/>
      <family val="2"/>
      <scheme val="major"/>
    </font>
    <font>
      <sz val="10"/>
      <name val="Franklin Gothic Book"/>
      <family val="2"/>
      <scheme val="minor"/>
    </font>
    <font>
      <b/>
      <sz val="10"/>
      <color theme="1" tint="0.24994659260841701"/>
      <name val="Franklin Gothic Book"/>
      <family val="2"/>
      <scheme val="major"/>
    </font>
    <font>
      <i/>
      <sz val="9"/>
      <color rgb="FF7F7F7F"/>
      <name val="Franklin Gothic Book"/>
      <family val="2"/>
      <scheme val="minor"/>
    </font>
    <font>
      <sz val="10"/>
      <color theme="1" tint="0.24994659260841701"/>
      <name val="Franklin Gothic Book"/>
      <family val="2"/>
      <scheme val="minor"/>
    </font>
    <font>
      <b/>
      <sz val="9"/>
      <color theme="3"/>
      <name val="Franklin Gothic Book"/>
      <family val="2"/>
      <scheme val="minor"/>
    </font>
    <font>
      <sz val="10"/>
      <name val="Arial"/>
      <family val="2"/>
    </font>
    <font>
      <sz val="40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20"/>
      <color theme="1"/>
      <name val="Franklin Gothic Book"/>
      <family val="2"/>
      <scheme val="minor"/>
    </font>
    <font>
      <sz val="14"/>
      <color theme="3"/>
      <name val="Franklin Gothic Book"/>
      <family val="2"/>
      <scheme val="minor"/>
    </font>
    <font>
      <u/>
      <sz val="10"/>
      <color indexed="12"/>
      <name val="Arial"/>
      <family val="2"/>
    </font>
    <font>
      <sz val="10"/>
      <color theme="1" tint="0.14996795556505021"/>
      <name val="Franklin Gothic Book"/>
      <family val="2"/>
      <scheme val="minor"/>
    </font>
    <font>
      <b/>
      <sz val="18"/>
      <color theme="3"/>
      <name val="Franklin Gothic Book"/>
      <family val="2"/>
      <scheme val="minor"/>
    </font>
    <font>
      <b/>
      <sz val="14"/>
      <color theme="3"/>
      <name val="Franklin Gothic Book"/>
      <family val="2"/>
      <scheme val="minor"/>
    </font>
    <font>
      <sz val="11"/>
      <color theme="3"/>
      <name val="Franklin Gothic Book"/>
      <family val="2"/>
      <scheme val="minor"/>
    </font>
    <font>
      <i/>
      <sz val="9"/>
      <color theme="1"/>
      <name val="Franklin Gothic Book"/>
      <family val="2"/>
      <scheme val="minor"/>
    </font>
    <font>
      <sz val="10"/>
      <color theme="1" tint="0.249977111117893"/>
      <name val="Franklin Gothic Book"/>
      <family val="2"/>
      <scheme val="minor"/>
    </font>
    <font>
      <b/>
      <sz val="14"/>
      <color theme="1" tint="0.14993743705557422"/>
      <name val="Franklin Gothic Book"/>
      <family val="2"/>
      <scheme val="minor"/>
    </font>
    <font>
      <b/>
      <sz val="16"/>
      <color theme="1" tint="0.249977111117893"/>
      <name val="Franklin Gothic Book"/>
      <family val="2"/>
      <scheme val="major"/>
    </font>
    <font>
      <b/>
      <sz val="12"/>
      <color theme="1" tint="0.249977111117893"/>
      <name val="Franklin Gothic Book"/>
      <family val="2"/>
      <scheme val="minor"/>
    </font>
    <font>
      <sz val="10"/>
      <color theme="1" tint="0.249977111117893"/>
      <name val="Arial"/>
      <family val="2"/>
    </font>
    <font>
      <sz val="10"/>
      <name val="Century Gothic"/>
      <family val="2"/>
    </font>
    <font>
      <sz val="10"/>
      <color rgb="FF0070C0"/>
      <name val="Century Gothic"/>
      <family val="2"/>
    </font>
    <font>
      <i/>
      <sz val="10"/>
      <name val="Century Gothic"/>
      <family val="2"/>
    </font>
    <font>
      <b/>
      <sz val="15"/>
      <color theme="3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28"/>
      <color rgb="FF0070C0"/>
      <name val="Century Gothic"/>
      <family val="2"/>
    </font>
    <font>
      <i/>
      <sz val="10"/>
      <color rgb="FFCC6600"/>
      <name val="Century Gothic"/>
      <family val="2"/>
    </font>
    <font>
      <sz val="12"/>
      <color theme="1" tint="0.249977111117893"/>
      <name val="Franklin Gothic Book"/>
      <family val="2"/>
      <scheme val="minor"/>
    </font>
    <font>
      <b/>
      <sz val="11"/>
      <color theme="1" tint="0.24994659260841701"/>
      <name val="Franklin Gothic Book"/>
      <family val="2"/>
      <scheme val="major"/>
    </font>
    <font>
      <sz val="11"/>
      <color theme="1" tint="0.24994659260841701"/>
      <name val="Franklin Gothic Book"/>
      <family val="2"/>
      <scheme val="minor"/>
    </font>
    <font>
      <sz val="11"/>
      <name val="Franklin Gothic Book"/>
      <family val="2"/>
      <scheme val="minor"/>
    </font>
    <font>
      <b/>
      <i/>
      <sz val="11"/>
      <color theme="1" tint="0.24994659260841701"/>
      <name val="Franklin Gothic Book"/>
      <family val="2"/>
      <scheme val="major"/>
    </font>
    <font>
      <sz val="11"/>
      <color rgb="FF7F7F7F"/>
      <name val="Franklin Gothic Book"/>
      <family val="2"/>
      <scheme val="minor"/>
    </font>
    <font>
      <sz val="11"/>
      <color theme="1" tint="0.24994659260841701"/>
      <name val="Franklin Gothic Book"/>
      <family val="2"/>
      <scheme val="major"/>
    </font>
    <font>
      <sz val="11"/>
      <color theme="4" tint="-0.249977111117893"/>
      <name val="Franklin Gothic Book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ck">
        <color theme="6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4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 style="thin">
        <color theme="1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ck">
        <color theme="9"/>
      </bottom>
      <diagonal/>
    </border>
    <border>
      <left/>
      <right/>
      <top/>
      <bottom style="medium">
        <color theme="9"/>
      </bottom>
      <diagonal/>
    </border>
    <border>
      <left/>
      <right/>
      <top style="medium">
        <color theme="9"/>
      </top>
      <bottom style="thin">
        <color theme="1" tint="0.34998626667073579"/>
      </bottom>
      <diagonal/>
    </border>
    <border>
      <left/>
      <right/>
      <top style="medium">
        <color theme="1" tint="0.34998626667073579"/>
      </top>
      <bottom style="thin">
        <color theme="1" tint="0.499984740745262"/>
      </bottom>
      <diagonal/>
    </border>
  </borders>
  <cellStyleXfs count="28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Protection="0">
      <alignment vertical="center"/>
    </xf>
    <xf numFmtId="0" fontId="3" fillId="0" borderId="0"/>
    <xf numFmtId="0" fontId="4" fillId="0" borderId="2" applyNumberFormat="0" applyFill="0" applyProtection="0">
      <alignment vertical="center"/>
    </xf>
    <xf numFmtId="0" fontId="5" fillId="0" borderId="3" applyNumberFormat="0" applyProtection="0">
      <alignment vertical="center"/>
    </xf>
    <xf numFmtId="0" fontId="6" fillId="2" borderId="3" applyNumberFormat="0" applyProtection="0"/>
    <xf numFmtId="0" fontId="7" fillId="0" borderId="4" applyNumberFormat="0" applyFill="0" applyProtection="0">
      <alignment vertical="center"/>
    </xf>
    <xf numFmtId="0" fontId="9" fillId="0" borderId="5" applyNumberFormat="0" applyFill="0" applyBorder="0" applyProtection="0">
      <alignment horizontal="left"/>
    </xf>
    <xf numFmtId="0" fontId="10" fillId="0" borderId="0">
      <alignment vertical="center"/>
    </xf>
    <xf numFmtId="0" fontId="10" fillId="0" borderId="0" applyNumberFormat="0" applyFill="0" applyBorder="0" applyProtection="0">
      <alignment horizontal="left" vertical="center"/>
    </xf>
    <xf numFmtId="0" fontId="11" fillId="0" borderId="0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5" fillId="0" borderId="6" applyNumberFormat="0" applyFill="0" applyProtection="0">
      <alignment vertical="center"/>
    </xf>
    <xf numFmtId="0" fontId="16" fillId="4" borderId="0" applyNumberFormat="0" applyProtection="0">
      <alignment vertical="center"/>
    </xf>
    <xf numFmtId="0" fontId="17" fillId="0" borderId="0" applyNumberFormat="0" applyFill="0" applyProtection="0">
      <alignment horizontal="left"/>
    </xf>
    <xf numFmtId="0" fontId="20" fillId="5" borderId="0" applyNumberFormat="0" applyProtection="0">
      <alignment vertical="center"/>
    </xf>
    <xf numFmtId="0" fontId="8" fillId="0" borderId="0"/>
    <xf numFmtId="0" fontId="27" fillId="0" borderId="14" applyNumberFormat="0" applyFill="0" applyAlignment="0" applyProtection="0"/>
    <xf numFmtId="0" fontId="28" fillId="0" borderId="15" applyNumberFormat="0" applyFill="0" applyAlignment="0" applyProtection="0"/>
    <xf numFmtId="0" fontId="1" fillId="7" borderId="0" applyNumberFormat="0" applyBorder="0" applyAlignment="0" applyProtection="0"/>
    <xf numFmtId="0" fontId="29" fillId="3" borderId="0">
      <alignment vertical="top" wrapText="1"/>
    </xf>
    <xf numFmtId="0" fontId="31" fillId="3" borderId="0">
      <alignment vertical="top" wrapText="1"/>
    </xf>
    <xf numFmtId="0" fontId="29" fillId="3" borderId="0">
      <alignment vertical="top" wrapText="1"/>
    </xf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3"/>
    <xf numFmtId="0" fontId="10" fillId="0" borderId="0" xfId="10" applyBorder="1" applyAlignment="1">
      <alignment horizontal="left" vertical="center" indent="1"/>
    </xf>
    <xf numFmtId="0" fontId="8" fillId="0" borderId="0" xfId="13" applyFont="1" applyProtection="1"/>
    <xf numFmtId="0" fontId="10" fillId="0" borderId="0" xfId="15" applyFont="1"/>
    <xf numFmtId="0" fontId="10" fillId="0" borderId="0" xfId="15" applyNumberFormat="1" applyFont="1" applyAlignment="1"/>
    <xf numFmtId="0" fontId="18" fillId="0" borderId="0" xfId="15" applyNumberFormat="1" applyFont="1" applyAlignment="1"/>
    <xf numFmtId="0" fontId="10" fillId="0" borderId="0" xfId="15" applyNumberFormat="1" applyFont="1" applyBorder="1" applyAlignment="1"/>
    <xf numFmtId="0" fontId="14" fillId="0" borderId="0" xfId="15"/>
    <xf numFmtId="0" fontId="1" fillId="0" borderId="0" xfId="15" applyFont="1"/>
    <xf numFmtId="0" fontId="13" fillId="0" borderId="0" xfId="14" applyFont="1" applyAlignment="1" applyProtection="1">
      <alignment horizontal="center" vertical="center"/>
    </xf>
    <xf numFmtId="0" fontId="10" fillId="0" borderId="0" xfId="10" applyFill="1" applyBorder="1" applyAlignment="1">
      <alignment horizontal="left" vertical="center" indent="1"/>
    </xf>
    <xf numFmtId="0" fontId="3" fillId="0" borderId="0" xfId="3" applyFill="1"/>
    <xf numFmtId="0" fontId="10" fillId="0" borderId="0" xfId="0" applyFont="1"/>
    <xf numFmtId="14" fontId="10" fillId="0" borderId="0" xfId="0" applyNumberFormat="1" applyFont="1"/>
    <xf numFmtId="0" fontId="8" fillId="0" borderId="0" xfId="13" applyFont="1" applyFill="1" applyProtection="1"/>
    <xf numFmtId="0" fontId="23" fillId="0" borderId="0" xfId="13" applyFont="1" applyProtection="1"/>
    <xf numFmtId="0" fontId="19" fillId="0" borderId="0" xfId="13" applyFont="1" applyFill="1" applyProtection="1"/>
    <xf numFmtId="0" fontId="8" fillId="0" borderId="0" xfId="13" applyFont="1" applyBorder="1" applyProtection="1"/>
    <xf numFmtId="0" fontId="22" fillId="0" borderId="0" xfId="11" applyFont="1" applyBorder="1">
      <alignment horizontal="left" vertical="center"/>
    </xf>
    <xf numFmtId="0" fontId="8" fillId="0" borderId="0" xfId="20" applyFill="1"/>
    <xf numFmtId="0" fontId="8" fillId="0" borderId="0" xfId="20" applyFill="1" applyAlignment="1">
      <alignment wrapText="1"/>
    </xf>
    <xf numFmtId="8" fontId="10" fillId="0" borderId="0" xfId="15" applyNumberFormat="1" applyFont="1" applyAlignment="1"/>
    <xf numFmtId="0" fontId="3" fillId="0" borderId="0" xfId="3" applyAlignment="1"/>
    <xf numFmtId="44" fontId="10" fillId="0" borderId="0" xfId="0" applyNumberFormat="1" applyFont="1"/>
    <xf numFmtId="44" fontId="10" fillId="0" borderId="0" xfId="0" applyNumberFormat="1" applyFont="1" applyFill="1"/>
    <xf numFmtId="167" fontId="10" fillId="0" borderId="0" xfId="0" applyNumberFormat="1" applyFont="1"/>
    <xf numFmtId="167" fontId="10" fillId="0" borderId="0" xfId="0" applyNumberFormat="1" applyFont="1" applyFill="1"/>
    <xf numFmtId="0" fontId="10" fillId="0" borderId="0" xfId="0" applyFont="1" applyAlignment="1">
      <alignment horizontal="right"/>
    </xf>
    <xf numFmtId="165" fontId="10" fillId="0" borderId="0" xfId="15" applyNumberFormat="1" applyFont="1" applyAlignment="1"/>
    <xf numFmtId="165" fontId="8" fillId="0" borderId="0" xfId="13" applyNumberFormat="1" applyFont="1" applyProtection="1"/>
    <xf numFmtId="44" fontId="8" fillId="0" borderId="0" xfId="13" applyNumberFormat="1" applyFont="1" applyProtection="1"/>
    <xf numFmtId="0" fontId="10" fillId="0" borderId="0" xfId="0" applyFont="1" applyFill="1" applyBorder="1" applyAlignment="1">
      <alignment horizontal="right"/>
    </xf>
    <xf numFmtId="0" fontId="4" fillId="0" borderId="12" xfId="4" applyBorder="1" applyAlignment="1">
      <alignment horizontal="center" vertical="center"/>
    </xf>
    <xf numFmtId="0" fontId="24" fillId="3" borderId="0" xfId="20" applyFont="1" applyFill="1" applyBorder="1" applyAlignment="1">
      <alignment horizontal="left"/>
    </xf>
    <xf numFmtId="0" fontId="24" fillId="3" borderId="16" xfId="20" applyFont="1" applyFill="1" applyBorder="1" applyAlignment="1">
      <alignment horizontal="left"/>
    </xf>
    <xf numFmtId="0" fontId="29" fillId="3" borderId="0" xfId="24">
      <alignment vertical="top" wrapText="1"/>
    </xf>
    <xf numFmtId="0" fontId="24" fillId="3" borderId="16" xfId="20" applyFont="1" applyFill="1" applyBorder="1" applyAlignment="1">
      <alignment horizontal="left" wrapText="1"/>
    </xf>
    <xf numFmtId="0" fontId="31" fillId="3" borderId="0" xfId="25">
      <alignment vertical="top" wrapText="1"/>
    </xf>
    <xf numFmtId="0" fontId="25" fillId="3" borderId="16" xfId="20" applyFont="1" applyFill="1" applyBorder="1" applyAlignment="1">
      <alignment horizontal="left" wrapText="1"/>
    </xf>
    <xf numFmtId="0" fontId="29" fillId="3" borderId="0" xfId="26">
      <alignment vertical="top" wrapText="1"/>
    </xf>
    <xf numFmtId="0" fontId="24" fillId="3" borderId="0" xfId="20" applyFont="1" applyFill="1" applyBorder="1" applyAlignment="1">
      <alignment horizontal="right"/>
    </xf>
    <xf numFmtId="0" fontId="32" fillId="6" borderId="17" xfId="20" applyFont="1" applyFill="1" applyBorder="1" applyAlignment="1">
      <alignment horizontal="left"/>
    </xf>
    <xf numFmtId="0" fontId="33" fillId="0" borderId="0" xfId="10" applyFont="1" applyBorder="1" applyAlignment="1">
      <alignment horizontal="left"/>
    </xf>
    <xf numFmtId="0" fontId="34" fillId="0" borderId="12" xfId="4" applyFont="1" applyBorder="1">
      <alignment vertical="center"/>
    </xf>
    <xf numFmtId="0" fontId="34" fillId="0" borderId="12" xfId="4" applyFont="1" applyBorder="1" applyAlignment="1">
      <alignment horizontal="center" vertical="center"/>
    </xf>
    <xf numFmtId="0" fontId="34" fillId="0" borderId="12" xfId="4" applyFont="1" applyFill="1" applyBorder="1" applyAlignment="1">
      <alignment horizontal="center" vertical="center"/>
    </xf>
    <xf numFmtId="0" fontId="1" fillId="7" borderId="3" xfId="23" applyBorder="1" applyAlignment="1">
      <alignment vertical="center"/>
    </xf>
    <xf numFmtId="164" fontId="35" fillId="0" borderId="7" xfId="6" applyNumberFormat="1" applyFont="1" applyFill="1" applyBorder="1"/>
    <xf numFmtId="10" fontId="35" fillId="0" borderId="3" xfId="6" applyNumberFormat="1" applyFont="1" applyFill="1"/>
    <xf numFmtId="0" fontId="35" fillId="0" borderId="3" xfId="6" applyFont="1" applyFill="1"/>
    <xf numFmtId="1" fontId="35" fillId="0" borderId="3" xfId="6" applyNumberFormat="1" applyFont="1" applyFill="1"/>
    <xf numFmtId="166" fontId="35" fillId="0" borderId="3" xfId="6" applyNumberFormat="1" applyFont="1" applyFill="1"/>
    <xf numFmtId="14" fontId="35" fillId="0" borderId="3" xfId="6" applyNumberFormat="1" applyFont="1" applyFill="1"/>
    <xf numFmtId="6" fontId="28" fillId="0" borderId="15" xfId="22" applyNumberFormat="1" applyFill="1" applyAlignment="1">
      <alignment vertical="center"/>
    </xf>
    <xf numFmtId="0" fontId="3" fillId="0" borderId="0" xfId="3" applyBorder="1"/>
    <xf numFmtId="0" fontId="0" fillId="0" borderId="0" xfId="0" applyBorder="1"/>
    <xf numFmtId="0" fontId="1" fillId="7" borderId="7" xfId="23" applyBorder="1" applyAlignment="1">
      <alignment vertical="center"/>
    </xf>
    <xf numFmtId="6" fontId="35" fillId="0" borderId="3" xfId="6" applyNumberFormat="1" applyFont="1" applyFill="1"/>
    <xf numFmtId="0" fontId="36" fillId="0" borderId="0" xfId="3" applyFont="1"/>
    <xf numFmtId="0" fontId="1" fillId="0" borderId="0" xfId="0" applyFont="1"/>
    <xf numFmtId="0" fontId="37" fillId="0" borderId="2" xfId="4" applyFont="1" applyAlignment="1">
      <alignment horizontal="center" vertical="center"/>
    </xf>
    <xf numFmtId="6" fontId="38" fillId="0" borderId="9" xfId="5" applyNumberFormat="1" applyFont="1" applyBorder="1">
      <alignment vertical="center"/>
    </xf>
    <xf numFmtId="0" fontId="34" fillId="0" borderId="21" xfId="4" applyFont="1" applyBorder="1">
      <alignment vertical="center"/>
    </xf>
    <xf numFmtId="0" fontId="39" fillId="0" borderId="2" xfId="4" applyFont="1" applyAlignment="1">
      <alignment horizontal="center" vertical="center"/>
    </xf>
    <xf numFmtId="0" fontId="1" fillId="7" borderId="8" xfId="23" applyBorder="1" applyAlignment="1">
      <alignment horizontal="center" vertical="center"/>
    </xf>
    <xf numFmtId="0" fontId="1" fillId="7" borderId="9" xfId="23" applyBorder="1" applyAlignment="1">
      <alignment horizontal="center" vertical="center"/>
    </xf>
    <xf numFmtId="6" fontId="1" fillId="7" borderId="8" xfId="23" applyNumberFormat="1" applyBorder="1"/>
    <xf numFmtId="6" fontId="1" fillId="7" borderId="9" xfId="23" applyNumberFormat="1" applyBorder="1"/>
    <xf numFmtId="0" fontId="4" fillId="0" borderId="12" xfId="4" applyBorder="1" applyAlignment="1">
      <alignment horizontal="center" vertical="center" wrapText="1"/>
    </xf>
    <xf numFmtId="0" fontId="39" fillId="0" borderId="21" xfId="4" applyFont="1" applyBorder="1">
      <alignment vertical="center"/>
    </xf>
    <xf numFmtId="165" fontId="35" fillId="0" borderId="7" xfId="1" applyNumberFormat="1" applyFont="1" applyFill="1" applyBorder="1"/>
    <xf numFmtId="0" fontId="0" fillId="7" borderId="7" xfId="23" applyFont="1" applyBorder="1" applyAlignment="1">
      <alignment vertical="center"/>
    </xf>
    <xf numFmtId="0" fontId="0" fillId="7" borderId="3" xfId="23" applyFont="1" applyBorder="1" applyAlignment="1">
      <alignment vertical="center"/>
    </xf>
    <xf numFmtId="168" fontId="35" fillId="0" borderId="3" xfId="27" applyNumberFormat="1" applyFont="1" applyFill="1" applyBorder="1"/>
    <xf numFmtId="164" fontId="1" fillId="7" borderId="9" xfId="23" applyNumberFormat="1" applyBorder="1" applyAlignment="1">
      <alignment horizontal="right"/>
    </xf>
    <xf numFmtId="0" fontId="1" fillId="7" borderId="7" xfId="23" applyBorder="1" applyAlignment="1">
      <alignment horizontal="right" vertical="center"/>
    </xf>
    <xf numFmtId="0" fontId="28" fillId="7" borderId="7" xfId="23" applyFont="1" applyBorder="1" applyAlignment="1">
      <alignment horizontal="right" vertical="center"/>
    </xf>
    <xf numFmtId="6" fontId="35" fillId="0" borderId="7" xfId="6" applyNumberFormat="1" applyFont="1" applyFill="1" applyBorder="1"/>
    <xf numFmtId="0" fontId="1" fillId="7" borderId="22" xfId="23" applyBorder="1" applyAlignment="1">
      <alignment horizontal="center" vertical="center"/>
    </xf>
    <xf numFmtId="0" fontId="34" fillId="0" borderId="21" xfId="4" applyFont="1" applyFill="1" applyBorder="1">
      <alignment vertical="center"/>
    </xf>
    <xf numFmtId="165" fontId="35" fillId="3" borderId="7" xfId="6" applyNumberFormat="1" applyFont="1" applyFill="1" applyBorder="1"/>
    <xf numFmtId="165" fontId="28" fillId="0" borderId="15" xfId="22" applyNumberFormat="1" applyProtection="1"/>
    <xf numFmtId="0" fontId="28" fillId="7" borderId="7" xfId="23" applyFont="1" applyBorder="1" applyAlignment="1">
      <alignment vertical="center"/>
    </xf>
    <xf numFmtId="0" fontId="34" fillId="0" borderId="21" xfId="4" applyFont="1" applyBorder="1" applyAlignment="1">
      <alignment horizontal="center" vertical="center"/>
    </xf>
    <xf numFmtId="168" fontId="35" fillId="3" borderId="3" xfId="27" applyNumberFormat="1" applyFont="1" applyFill="1" applyBorder="1"/>
    <xf numFmtId="168" fontId="35" fillId="3" borderId="7" xfId="27" applyNumberFormat="1" applyFont="1" applyFill="1" applyBorder="1"/>
    <xf numFmtId="0" fontId="0" fillId="7" borderId="23" xfId="23" applyFont="1" applyBorder="1" applyAlignment="1">
      <alignment vertical="center"/>
    </xf>
    <xf numFmtId="10" fontId="35" fillId="0" borderId="23" xfId="6" applyNumberFormat="1" applyFont="1" applyFill="1" applyBorder="1"/>
    <xf numFmtId="0" fontId="40" fillId="0" borderId="3" xfId="5" applyFont="1" applyAlignment="1">
      <alignment horizontal="right" vertical="center"/>
    </xf>
    <xf numFmtId="8" fontId="3" fillId="0" borderId="0" xfId="3" applyNumberFormat="1" applyFill="1"/>
    <xf numFmtId="0" fontId="26" fillId="3" borderId="0" xfId="20" applyFont="1" applyFill="1" applyBorder="1" applyAlignment="1">
      <alignment horizontal="center" vertical="center" wrapText="1"/>
    </xf>
    <xf numFmtId="0" fontId="26" fillId="3" borderId="16" xfId="20" applyFont="1" applyFill="1" applyBorder="1" applyAlignment="1">
      <alignment horizontal="center" vertical="center" wrapText="1"/>
    </xf>
    <xf numFmtId="0" fontId="26" fillId="3" borderId="18" xfId="20" applyFont="1" applyFill="1" applyBorder="1" applyAlignment="1">
      <alignment horizontal="center" vertical="center" wrapText="1"/>
    </xf>
    <xf numFmtId="0" fontId="26" fillId="3" borderId="19" xfId="20" applyFont="1" applyFill="1" applyBorder="1" applyAlignment="1">
      <alignment horizontal="center" vertical="center" wrapText="1"/>
    </xf>
    <xf numFmtId="0" fontId="1" fillId="7" borderId="3" xfId="23" applyBorder="1" applyAlignment="1">
      <alignment vertical="center"/>
    </xf>
    <xf numFmtId="0" fontId="28" fillId="7" borderId="15" xfId="22" applyFill="1" applyAlignment="1">
      <alignment vertical="center"/>
    </xf>
    <xf numFmtId="0" fontId="27" fillId="0" borderId="20" xfId="21" applyFill="1" applyBorder="1" applyAlignment="1">
      <alignment vertical="center"/>
    </xf>
    <xf numFmtId="0" fontId="1" fillId="7" borderId="13" xfId="23" applyBorder="1" applyAlignment="1">
      <alignment vertical="center"/>
    </xf>
    <xf numFmtId="0" fontId="34" fillId="0" borderId="21" xfId="4" applyFont="1" applyFill="1" applyBorder="1">
      <alignment vertical="center"/>
    </xf>
    <xf numFmtId="0" fontId="40" fillId="0" borderId="10" xfId="5" applyFont="1" applyBorder="1" applyAlignment="1">
      <alignment horizontal="right" vertical="center" textRotation="90" wrapText="1"/>
    </xf>
    <xf numFmtId="0" fontId="40" fillId="0" borderId="11" xfId="5" applyFont="1" applyBorder="1" applyAlignment="1">
      <alignment horizontal="right" vertical="center" textRotation="90" wrapText="1"/>
    </xf>
    <xf numFmtId="0" fontId="21" fillId="0" borderId="20" xfId="2" applyFont="1" applyFill="1" applyBorder="1">
      <alignment vertical="center"/>
    </xf>
    <xf numFmtId="0" fontId="2" fillId="0" borderId="20" xfId="2" applyFill="1" applyBorder="1">
      <alignment vertical="center"/>
    </xf>
  </cellXfs>
  <cellStyles count="28">
    <cellStyle name="40% - Accent6" xfId="23" builtinId="51"/>
    <cellStyle name="Comma" xfId="27" builtinId="3"/>
    <cellStyle name="Currency" xfId="1" builtinId="4"/>
    <cellStyle name="Explanatory Text 2" xfId="5" xr:uid="{00000000-0005-0000-0000-000003000000}"/>
    <cellStyle name="Heading 1" xfId="21" builtinId="16"/>
    <cellStyle name="Heading 1 2" xfId="2" xr:uid="{00000000-0005-0000-0000-000005000000}"/>
    <cellStyle name="Heading 1 3" xfId="8" xr:uid="{00000000-0005-0000-0000-000006000000}"/>
    <cellStyle name="Heading 1 4" xfId="16" xr:uid="{00000000-0005-0000-0000-000007000000}"/>
    <cellStyle name="Heading 2 2" xfId="4" xr:uid="{00000000-0005-0000-0000-000008000000}"/>
    <cellStyle name="Heading 2 3" xfId="11" xr:uid="{00000000-0005-0000-0000-000009000000}"/>
    <cellStyle name="Heading 2 4" xfId="17" xr:uid="{00000000-0005-0000-0000-00000A000000}"/>
    <cellStyle name="Heading 3 2" xfId="7" xr:uid="{00000000-0005-0000-0000-00000B000000}"/>
    <cellStyle name="Heading 3 3" xfId="10" xr:uid="{00000000-0005-0000-0000-00000C000000}"/>
    <cellStyle name="Heading 3 4" xfId="18" xr:uid="{00000000-0005-0000-0000-00000D000000}"/>
    <cellStyle name="Heading 4 2" xfId="12" xr:uid="{00000000-0005-0000-0000-00000E000000}"/>
    <cellStyle name="Heading 4 3" xfId="19" xr:uid="{00000000-0005-0000-0000-00000F000000}"/>
    <cellStyle name="Hyperlink" xfId="14" builtinId="8"/>
    <cellStyle name="Input 2" xfId="6" xr:uid="{00000000-0005-0000-0000-000011000000}"/>
    <cellStyle name="Normal" xfId="0" builtinId="0"/>
    <cellStyle name="Normal 2" xfId="3" xr:uid="{00000000-0005-0000-0000-000013000000}"/>
    <cellStyle name="Normal 2 2" xfId="20" xr:uid="{00000000-0005-0000-0000-000014000000}"/>
    <cellStyle name="Normal 3" xfId="9" xr:uid="{00000000-0005-0000-0000-000015000000}"/>
    <cellStyle name="Normal 4" xfId="13" xr:uid="{00000000-0005-0000-0000-000016000000}"/>
    <cellStyle name="Normal 5" xfId="15" xr:uid="{00000000-0005-0000-0000-000017000000}"/>
    <cellStyle name="Project Header" xfId="24" xr:uid="{00000000-0005-0000-0000-000018000000}"/>
    <cellStyle name="Student Name" xfId="25" xr:uid="{00000000-0005-0000-0000-000019000000}"/>
    <cellStyle name="Submission" xfId="26" xr:uid="{00000000-0005-0000-0000-00001A000000}"/>
    <cellStyle name="Total" xfId="22" builtinId="25"/>
  </cellStyles>
  <dxfs count="14">
    <dxf>
      <font>
        <color theme="5"/>
      </font>
    </dxf>
    <dxf>
      <font>
        <color theme="1"/>
      </font>
    </dxf>
    <dxf>
      <font>
        <color theme="5"/>
      </font>
    </dxf>
    <dxf>
      <font>
        <color theme="1"/>
      </font>
    </dxf>
    <dxf>
      <font>
        <b val="0"/>
        <i val="0"/>
        <color auto="1"/>
      </font>
      <border diagonalUp="0" diagonalDown="0">
        <left/>
        <right/>
        <top style="dotted">
          <color theme="1"/>
        </top>
        <bottom/>
        <vertical/>
        <horizontal/>
      </border>
    </dxf>
    <dxf>
      <font>
        <color auto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2" defaultTableStyle="TableStyleMedium2" defaultPivotStyle="PivotStyleLight16">
    <tableStyle name="Loan Amortization Schedule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rojected balance sheet table" pivot="0" count="7" xr9:uid="{00000000-0011-0000-FFFF-FFFF01000000}">
      <tableStyleElement type="wholeTable" dxfId="6"/>
      <tableStyleElement type="headerRow" dxfId="5"/>
      <tableStyleElement type="totalRow" dxfId="4"/>
      <tableStyleElement type="firstHeaderCell" dxfId="3"/>
      <tableStyleElement type="lastHeaderCell" dxfId="2"/>
      <tableStyleElement type="firstTotal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7</xdr:col>
      <xdr:colOff>419100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9881427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sa/Downloads/SAM/SAM%20Projects/Office%202016%20Projects/Excel/Intermediate%20Excel%20Capstones/NP%20Interm%20Capstone/NP_EX16_CS5-8a_FirstLastNam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Local Offices"/>
      <sheetName val="California"/>
      <sheetName val="Oregon"/>
      <sheetName val="Washington"/>
      <sheetName val="Consolidated"/>
      <sheetName val="Spring"/>
      <sheetName val="Fall"/>
    </sheetNames>
    <sheetDataSet>
      <sheetData sheetId="0" refreshError="1"/>
      <sheetData sheetId="1">
        <row r="12">
          <cell r="D12">
            <v>56350</v>
          </cell>
        </row>
        <row r="18">
          <cell r="D18">
            <v>51050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Crop">
  <a:themeElements>
    <a:clrScheme name="Crop">
      <a:dk1>
        <a:sysClr val="windowText" lastClr="000000"/>
      </a:dk1>
      <a:lt1>
        <a:sysClr val="window" lastClr="FFFFFF"/>
      </a:lt1>
      <a:dk2>
        <a:srgbClr val="191B0E"/>
      </a:dk2>
      <a:lt2>
        <a:srgbClr val="EFEDE3"/>
      </a:lt2>
      <a:accent1>
        <a:srgbClr val="8C8D86"/>
      </a:accent1>
      <a:accent2>
        <a:srgbClr val="E6C069"/>
      </a:accent2>
      <a:accent3>
        <a:srgbClr val="897B61"/>
      </a:accent3>
      <a:accent4>
        <a:srgbClr val="8DAB8E"/>
      </a:accent4>
      <a:accent5>
        <a:srgbClr val="77A2BB"/>
      </a:accent5>
      <a:accent6>
        <a:srgbClr val="E28394"/>
      </a:accent6>
      <a:hlink>
        <a:srgbClr val="77A2BB"/>
      </a:hlink>
      <a:folHlink>
        <a:srgbClr val="957A99"/>
      </a:folHlink>
    </a:clrScheme>
    <a:fontScheme name="Crop">
      <a:maj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Crop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8671875" defaultRowHeight="12.75" x14ac:dyDescent="0.2"/>
  <cols>
    <col min="1" max="1" width="21.44140625" style="20" customWidth="1"/>
    <col min="2" max="2" width="76.6640625" style="20" customWidth="1"/>
    <col min="3" max="3" width="5" style="20" customWidth="1"/>
    <col min="4" max="16384" width="8.88671875" style="20"/>
  </cols>
  <sheetData>
    <row r="1" spans="1:3" ht="32.25" customHeight="1" x14ac:dyDescent="0.25">
      <c r="A1" s="34"/>
      <c r="B1" s="34"/>
      <c r="C1" s="35"/>
    </row>
    <row r="2" spans="1:3" s="21" customFormat="1" ht="18" customHeight="1" x14ac:dyDescent="0.25">
      <c r="A2" s="34"/>
      <c r="B2" s="36" t="s">
        <v>45</v>
      </c>
      <c r="C2" s="37"/>
    </row>
    <row r="3" spans="1:3" s="21" customFormat="1" ht="34.5" x14ac:dyDescent="0.25">
      <c r="A3" s="34"/>
      <c r="B3" s="38" t="s">
        <v>46</v>
      </c>
      <c r="C3" s="39"/>
    </row>
    <row r="4" spans="1:3" ht="16.5" x14ac:dyDescent="0.25">
      <c r="A4" s="34"/>
      <c r="B4" s="40" t="s">
        <v>47</v>
      </c>
      <c r="C4" s="35"/>
    </row>
    <row r="5" spans="1:3" ht="15.75" customHeight="1" x14ac:dyDescent="0.25">
      <c r="A5" s="34"/>
      <c r="B5" s="34"/>
      <c r="C5" s="35"/>
    </row>
    <row r="6" spans="1:3" ht="13.5" x14ac:dyDescent="0.25">
      <c r="A6" s="41" t="s">
        <v>15</v>
      </c>
      <c r="B6" s="42" t="s">
        <v>17</v>
      </c>
      <c r="C6" s="35"/>
    </row>
    <row r="7" spans="1:3" ht="13.5" x14ac:dyDescent="0.25">
      <c r="A7" s="34"/>
      <c r="B7" s="34"/>
      <c r="C7" s="35"/>
    </row>
    <row r="8" spans="1:3" x14ac:dyDescent="0.2">
      <c r="A8" s="91" t="s">
        <v>16</v>
      </c>
      <c r="B8" s="91"/>
      <c r="C8" s="92"/>
    </row>
    <row r="9" spans="1:3" x14ac:dyDescent="0.2">
      <c r="A9" s="91"/>
      <c r="B9" s="91"/>
      <c r="C9" s="92"/>
    </row>
    <row r="10" spans="1:3" ht="13.5" thickBot="1" x14ac:dyDescent="0.25">
      <c r="A10" s="93"/>
      <c r="B10" s="93"/>
      <c r="C10" s="94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cc7b5b39-15e6-4c88-816a-b6f75a299e8d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showGridLines="0" tabSelected="1" workbookViewId="0">
      <selection activeCell="G10" sqref="G10"/>
    </sheetView>
  </sheetViews>
  <sheetFormatPr defaultRowHeight="15.75" x14ac:dyDescent="0.3"/>
  <cols>
    <col min="1" max="1" width="5.77734375" customWidth="1"/>
    <col min="2" max="2" width="13.77734375" customWidth="1"/>
    <col min="3" max="3" width="7.6640625" customWidth="1"/>
    <col min="4" max="7" width="14.77734375" customWidth="1"/>
    <col min="8" max="9" width="13.6640625" customWidth="1"/>
  </cols>
  <sheetData>
    <row r="1" spans="1:9" ht="27" customHeight="1" thickBot="1" x14ac:dyDescent="0.35">
      <c r="A1" s="97" t="s">
        <v>52</v>
      </c>
      <c r="B1" s="97"/>
      <c r="C1" s="97"/>
      <c r="D1" s="97"/>
      <c r="E1" s="97"/>
      <c r="F1" s="97"/>
      <c r="G1" s="97"/>
      <c r="H1" s="1"/>
      <c r="I1" s="1"/>
    </row>
    <row r="2" spans="1:9" ht="17.25" thickTop="1" x14ac:dyDescent="0.3">
      <c r="A2" s="43" t="s">
        <v>53</v>
      </c>
      <c r="B2" s="2"/>
      <c r="C2" s="2"/>
      <c r="D2" s="2"/>
      <c r="E2" s="11"/>
      <c r="F2" s="2"/>
      <c r="G2" s="2"/>
      <c r="H2" s="2"/>
      <c r="I2" s="2"/>
    </row>
    <row r="3" spans="1:9" ht="12.75" customHeight="1" x14ac:dyDescent="0.3">
      <c r="A3" s="1"/>
      <c r="B3" s="1"/>
      <c r="C3" s="1"/>
      <c r="D3" s="1"/>
      <c r="E3" s="12"/>
      <c r="F3" s="1"/>
      <c r="G3" s="1"/>
      <c r="H3" s="1"/>
      <c r="I3" s="1"/>
    </row>
    <row r="4" spans="1:9" ht="16.5" thickBot="1" x14ac:dyDescent="0.35">
      <c r="A4" s="1"/>
      <c r="B4" s="44" t="s">
        <v>48</v>
      </c>
      <c r="C4" s="44"/>
      <c r="D4" s="45" t="s">
        <v>49</v>
      </c>
      <c r="E4" s="45" t="s">
        <v>50</v>
      </c>
      <c r="F4" s="46" t="s">
        <v>51</v>
      </c>
      <c r="G4" s="46" t="s">
        <v>71</v>
      </c>
      <c r="H4" s="1"/>
      <c r="I4" s="1"/>
    </row>
    <row r="5" spans="1:9" x14ac:dyDescent="0.3">
      <c r="A5" s="1"/>
      <c r="B5" s="98" t="s">
        <v>0</v>
      </c>
      <c r="C5" s="98"/>
      <c r="D5" s="48">
        <v>56000</v>
      </c>
      <c r="E5" s="48">
        <v>112000</v>
      </c>
      <c r="F5" s="48">
        <f>PV(F7,F9,F11)</f>
        <v>161000.0000031091</v>
      </c>
      <c r="G5" s="48">
        <v>500000</v>
      </c>
      <c r="H5" s="1"/>
      <c r="I5" s="1"/>
    </row>
    <row r="6" spans="1:9" x14ac:dyDescent="0.3">
      <c r="A6" s="1"/>
      <c r="B6" s="95" t="s">
        <v>1</v>
      </c>
      <c r="C6" s="95"/>
      <c r="D6" s="49">
        <v>4.4999999999999998E-2</v>
      </c>
      <c r="E6" s="49">
        <f>E7*12</f>
        <v>4.9277247484015317E-2</v>
      </c>
      <c r="F6" s="49">
        <v>4.4999999999999998E-2</v>
      </c>
      <c r="G6" s="49">
        <v>0.05</v>
      </c>
      <c r="H6" s="1"/>
      <c r="I6" s="1"/>
    </row>
    <row r="7" spans="1:9" x14ac:dyDescent="0.3">
      <c r="A7" s="1"/>
      <c r="B7" s="95" t="s">
        <v>8</v>
      </c>
      <c r="C7" s="95"/>
      <c r="D7" s="49">
        <v>4.1666666666666666E-3</v>
      </c>
      <c r="E7" s="49">
        <f>RATE(E9,E11,E5)</f>
        <v>4.1064372903346098E-3</v>
      </c>
      <c r="F7" s="49">
        <v>4.4350144750984503E-3</v>
      </c>
      <c r="G7" s="49">
        <v>5.0000000000000001E-3</v>
      </c>
      <c r="H7" s="1"/>
      <c r="I7" s="1"/>
    </row>
    <row r="8" spans="1:9" x14ac:dyDescent="0.3">
      <c r="A8" s="1"/>
      <c r="B8" s="95" t="s">
        <v>2</v>
      </c>
      <c r="C8" s="95"/>
      <c r="D8" s="50">
        <v>5</v>
      </c>
      <c r="E8" s="50">
        <v>6</v>
      </c>
      <c r="F8" s="51">
        <v>7</v>
      </c>
      <c r="G8" s="52">
        <f>G9/12</f>
        <v>10.127498057388761</v>
      </c>
      <c r="H8" s="1"/>
      <c r="I8" s="1"/>
    </row>
    <row r="9" spans="1:9" x14ac:dyDescent="0.3">
      <c r="A9" s="1"/>
      <c r="B9" s="95" t="s">
        <v>6</v>
      </c>
      <c r="C9" s="95"/>
      <c r="D9" s="50">
        <f>D8*12</f>
        <v>60</v>
      </c>
      <c r="E9" s="50">
        <f>E8*12</f>
        <v>72</v>
      </c>
      <c r="F9" s="51">
        <v>84</v>
      </c>
      <c r="G9" s="51">
        <f>NPER(G7,G11,G5)</f>
        <v>121.52997668866514</v>
      </c>
      <c r="H9" s="1"/>
      <c r="I9" s="1"/>
    </row>
    <row r="10" spans="1:9" x14ac:dyDescent="0.3">
      <c r="A10" s="1"/>
      <c r="B10" s="95" t="s">
        <v>3</v>
      </c>
      <c r="C10" s="95"/>
      <c r="D10" s="53">
        <v>43467</v>
      </c>
      <c r="E10" s="53">
        <v>43467</v>
      </c>
      <c r="F10" s="53">
        <v>43467</v>
      </c>
      <c r="G10" s="53">
        <v>43467</v>
      </c>
      <c r="H10" s="1"/>
      <c r="I10" s="1"/>
    </row>
    <row r="11" spans="1:9" ht="21.75" customHeight="1" thickBot="1" x14ac:dyDescent="0.35">
      <c r="A11" s="1"/>
      <c r="B11" s="96" t="s">
        <v>7</v>
      </c>
      <c r="C11" s="96"/>
      <c r="D11" s="54">
        <f>PMT(D7,D9,D5)</f>
        <v>-1056.7890840646123</v>
      </c>
      <c r="E11" s="54">
        <v>-1800</v>
      </c>
      <c r="F11" s="54">
        <v>-2300</v>
      </c>
      <c r="G11" s="54">
        <v>-5500</v>
      </c>
      <c r="H11" s="1"/>
      <c r="I11" s="1"/>
    </row>
    <row r="12" spans="1:9" ht="36" customHeight="1" thickTop="1" x14ac:dyDescent="0.3">
      <c r="A12" s="1"/>
      <c r="B12" s="1"/>
      <c r="C12" s="1"/>
      <c r="D12" s="1"/>
      <c r="E12" s="1"/>
      <c r="F12" s="1"/>
      <c r="G12" s="1"/>
      <c r="H12" s="1"/>
      <c r="I12" s="1"/>
    </row>
  </sheetData>
  <mergeCells count="8">
    <mergeCell ref="B10:C10"/>
    <mergeCell ref="B11:C11"/>
    <mergeCell ref="A1:G1"/>
    <mergeCell ref="B5:C5"/>
    <mergeCell ref="B6:C6"/>
    <mergeCell ref="B7:C7"/>
    <mergeCell ref="B8:C8"/>
    <mergeCell ref="B9:C9"/>
  </mergeCells>
  <dataValidations count="1">
    <dataValidation allowBlank="1" error="pavI8MeUFtEyxX2I4tkycc7b5b39-15e6-4c88-816a-b6f75a299e8d" sqref="A1:I12" xr:uid="{00000000-0002-0000-0100-000000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2"/>
  <sheetViews>
    <sheetView showGridLines="0" topLeftCell="C1" workbookViewId="0">
      <pane ySplit="12" topLeftCell="A22" activePane="bottomLeft" state="frozen"/>
      <selection activeCell="A2" sqref="A2"/>
      <selection pane="bottomLeft" activeCell="F25" sqref="F25"/>
    </sheetView>
  </sheetViews>
  <sheetFormatPr defaultRowHeight="15.75" x14ac:dyDescent="0.3"/>
  <cols>
    <col min="1" max="1" width="5.77734375" customWidth="1"/>
    <col min="2" max="2" width="16.5546875" customWidth="1"/>
    <col min="3" max="5" width="13.6640625" customWidth="1"/>
    <col min="6" max="6" width="15.88671875" customWidth="1"/>
    <col min="7" max="10" width="11.5546875" customWidth="1"/>
    <col min="11" max="11" width="10.109375" customWidth="1"/>
  </cols>
  <sheetData>
    <row r="1" spans="1:9" ht="27" customHeight="1" thickBot="1" x14ac:dyDescent="0.35">
      <c r="A1" s="102" t="s">
        <v>52</v>
      </c>
      <c r="B1" s="102"/>
      <c r="C1" s="102"/>
      <c r="D1" s="102"/>
      <c r="E1" s="102"/>
      <c r="F1" s="102"/>
      <c r="G1" s="102"/>
      <c r="H1" s="102"/>
      <c r="I1" s="1"/>
    </row>
    <row r="2" spans="1:9" ht="17.25" customHeight="1" thickTop="1" x14ac:dyDescent="0.3">
      <c r="A2" s="43" t="s">
        <v>54</v>
      </c>
      <c r="B2" s="2"/>
      <c r="C2" s="2"/>
      <c r="D2" s="2"/>
      <c r="E2" s="11"/>
      <c r="F2" s="2"/>
      <c r="G2" s="2"/>
      <c r="H2" s="2"/>
      <c r="I2" s="2"/>
    </row>
    <row r="3" spans="1:9" ht="12.75" customHeight="1" x14ac:dyDescent="0.3">
      <c r="A3" s="1"/>
      <c r="B3" s="1"/>
      <c r="C3" s="1"/>
      <c r="D3" s="1"/>
      <c r="E3" s="12"/>
      <c r="F3" s="1"/>
      <c r="G3" s="1"/>
      <c r="H3" s="1"/>
      <c r="I3" s="1"/>
    </row>
    <row r="4" spans="1:9" ht="16.5" thickBot="1" x14ac:dyDescent="0.35">
      <c r="A4" s="1"/>
      <c r="B4" s="44" t="s">
        <v>48</v>
      </c>
      <c r="C4" s="44"/>
      <c r="D4" s="45" t="s">
        <v>49</v>
      </c>
      <c r="E4" s="12"/>
    </row>
    <row r="5" spans="1:9" ht="15.75" customHeight="1" x14ac:dyDescent="0.3">
      <c r="A5" s="1"/>
      <c r="B5" s="72" t="s">
        <v>76</v>
      </c>
      <c r="C5" s="57"/>
      <c r="D5" s="48">
        <v>56000</v>
      </c>
      <c r="E5" s="12"/>
    </row>
    <row r="6" spans="1:9" ht="15.75" customHeight="1" x14ac:dyDescent="0.3">
      <c r="A6" s="1"/>
      <c r="B6" s="47" t="s">
        <v>1</v>
      </c>
      <c r="C6" s="47"/>
      <c r="D6" s="49">
        <v>4.4999999999999998E-2</v>
      </c>
      <c r="E6" s="12"/>
    </row>
    <row r="7" spans="1:9" ht="15.75" customHeight="1" x14ac:dyDescent="0.3">
      <c r="A7" s="1"/>
      <c r="B7" s="73" t="s">
        <v>77</v>
      </c>
      <c r="C7" s="47"/>
      <c r="D7" s="49">
        <v>4.1666666666666666E-3</v>
      </c>
      <c r="E7" s="12"/>
    </row>
    <row r="8" spans="1:9" ht="15.75" customHeight="1" x14ac:dyDescent="0.3">
      <c r="A8" s="1"/>
      <c r="B8" s="47" t="s">
        <v>2</v>
      </c>
      <c r="C8" s="47"/>
      <c r="D8" s="50">
        <v>5</v>
      </c>
      <c r="E8" s="12"/>
    </row>
    <row r="9" spans="1:9" ht="15.75" customHeight="1" x14ac:dyDescent="0.3">
      <c r="A9" s="1"/>
      <c r="B9" s="73" t="s">
        <v>78</v>
      </c>
      <c r="C9" s="47"/>
      <c r="D9" s="50">
        <v>60</v>
      </c>
      <c r="E9" s="12"/>
    </row>
    <row r="10" spans="1:9" ht="15.75" customHeight="1" x14ac:dyDescent="0.3">
      <c r="A10" s="1"/>
      <c r="B10" s="47" t="s">
        <v>7</v>
      </c>
      <c r="C10" s="47"/>
      <c r="D10" s="58">
        <v>-1056.7890840646123</v>
      </c>
      <c r="E10" s="90"/>
    </row>
    <row r="11" spans="1:9" ht="15.75" customHeight="1" x14ac:dyDescent="0.3">
      <c r="A11" s="1"/>
      <c r="B11" s="47" t="s">
        <v>3</v>
      </c>
      <c r="C11" s="47"/>
      <c r="D11" s="53">
        <v>43467</v>
      </c>
      <c r="E11" s="12"/>
    </row>
    <row r="12" spans="1:9" x14ac:dyDescent="0.3">
      <c r="A12" s="1"/>
      <c r="G12" s="1"/>
      <c r="H12" s="1"/>
      <c r="I12" s="1"/>
    </row>
    <row r="13" spans="1:9" ht="16.5" thickBot="1" x14ac:dyDescent="0.35">
      <c r="A13" s="1"/>
      <c r="B13" s="63" t="s">
        <v>18</v>
      </c>
      <c r="C13" s="63"/>
      <c r="D13" s="63"/>
      <c r="E13" s="63"/>
      <c r="F13" s="63"/>
      <c r="G13" s="63"/>
      <c r="H13" s="59"/>
      <c r="I13" s="1"/>
    </row>
    <row r="14" spans="1:9" ht="15.75" customHeight="1" thickBot="1" x14ac:dyDescent="0.35">
      <c r="A14" s="1"/>
      <c r="B14" s="60"/>
      <c r="C14" s="64" t="s">
        <v>21</v>
      </c>
      <c r="D14" s="64" t="s">
        <v>22</v>
      </c>
      <c r="E14" s="64" t="s">
        <v>23</v>
      </c>
      <c r="F14" s="64" t="s">
        <v>24</v>
      </c>
      <c r="G14" s="64" t="s">
        <v>25</v>
      </c>
      <c r="H14" s="60"/>
      <c r="I14" s="1"/>
    </row>
    <row r="15" spans="1:9" ht="24.95" customHeight="1" x14ac:dyDescent="0.3">
      <c r="A15" s="1"/>
      <c r="B15" s="100" t="s">
        <v>19</v>
      </c>
      <c r="C15" s="65">
        <v>1</v>
      </c>
      <c r="D15" s="65">
        <v>13</v>
      </c>
      <c r="E15" s="65">
        <v>25</v>
      </c>
      <c r="F15" s="65">
        <v>37</v>
      </c>
      <c r="G15" s="65">
        <v>49</v>
      </c>
      <c r="H15" s="60"/>
      <c r="I15" s="1"/>
    </row>
    <row r="16" spans="1:9" ht="24.95" customHeight="1" thickBot="1" x14ac:dyDescent="0.35">
      <c r="A16" s="1"/>
      <c r="B16" s="101"/>
      <c r="C16" s="66">
        <v>12</v>
      </c>
      <c r="D16" s="66">
        <v>24</v>
      </c>
      <c r="E16" s="66">
        <v>36</v>
      </c>
      <c r="F16" s="66">
        <v>48</v>
      </c>
      <c r="G16" s="66">
        <v>60</v>
      </c>
      <c r="H16" s="61" t="s">
        <v>5</v>
      </c>
      <c r="I16" s="1"/>
    </row>
    <row r="17" spans="1:9" x14ac:dyDescent="0.3">
      <c r="A17" s="1"/>
      <c r="B17" s="89" t="s">
        <v>11</v>
      </c>
      <c r="C17" s="62">
        <f>CUMIPMT($D$7,$D$9,$D$5,C15,C16,0)</f>
        <v>-2570.3748418058349</v>
      </c>
      <c r="D17" s="62">
        <f t="shared" ref="D17:G17" si="0">CUMIPMT($D$7,$D$9,$D$5,D15,D16,0)</f>
        <v>-2053.0720745627532</v>
      </c>
      <c r="E17" s="62">
        <f t="shared" si="0"/>
        <v>-1509.3031159680431</v>
      </c>
      <c r="F17" s="62">
        <f t="shared" si="0"/>
        <v>-937.71390544245332</v>
      </c>
      <c r="G17" s="62">
        <f t="shared" si="0"/>
        <v>-336.88110609765499</v>
      </c>
      <c r="H17" s="67">
        <f>SUM(C17:G17)</f>
        <v>-7407.3450438767395</v>
      </c>
      <c r="I17" s="1"/>
    </row>
    <row r="18" spans="1:9" x14ac:dyDescent="0.3">
      <c r="A18" s="1"/>
      <c r="B18" s="89" t="s">
        <v>10</v>
      </c>
      <c r="C18" s="62">
        <f>CUMPRINC($D$7,$D$9,$D$5,C15,C16,0)</f>
        <v>-10111.094166969513</v>
      </c>
      <c r="D18" s="62">
        <f t="shared" ref="D18:G18" si="1">CUMPRINC($D$7,$D$9,$D$5,D15,D16,0)</f>
        <v>-10628.396934212595</v>
      </c>
      <c r="E18" s="62">
        <f t="shared" si="1"/>
        <v>-11172.165892807305</v>
      </c>
      <c r="F18" s="62">
        <f t="shared" si="1"/>
        <v>-11743.755103332895</v>
      </c>
      <c r="G18" s="62">
        <f t="shared" si="1"/>
        <v>-12344.587902677693</v>
      </c>
      <c r="H18" s="68">
        <f>SUM(C18:G18)</f>
        <v>-56000</v>
      </c>
      <c r="I18" s="1"/>
    </row>
    <row r="19" spans="1:9" x14ac:dyDescent="0.3">
      <c r="A19" s="1"/>
      <c r="B19" s="75" t="s">
        <v>20</v>
      </c>
      <c r="C19" s="68">
        <f>$D$5+C18</f>
        <v>45888.905833030483</v>
      </c>
      <c r="D19" s="68">
        <f>C19+D18</f>
        <v>35260.50889881789</v>
      </c>
      <c r="E19" s="68">
        <f>D19+E18</f>
        <v>24088.343006010586</v>
      </c>
      <c r="F19" s="68">
        <f>E19+F18</f>
        <v>12344.587902677691</v>
      </c>
      <c r="G19" s="68">
        <f>F19+G18</f>
        <v>0</v>
      </c>
      <c r="H19" s="60"/>
      <c r="I19" s="1"/>
    </row>
    <row r="20" spans="1:9" x14ac:dyDescent="0.3">
      <c r="A20" s="1"/>
      <c r="G20" s="1"/>
      <c r="H20" s="1"/>
      <c r="I20" s="1"/>
    </row>
    <row r="21" spans="1:9" ht="16.5" thickBot="1" x14ac:dyDescent="0.35">
      <c r="A21" s="99" t="s">
        <v>55</v>
      </c>
      <c r="B21" s="99"/>
      <c r="C21" s="99"/>
      <c r="D21" s="99"/>
      <c r="E21" s="99"/>
      <c r="F21" s="99"/>
      <c r="G21" s="99"/>
      <c r="H21" s="99"/>
      <c r="I21" s="1"/>
    </row>
    <row r="22" spans="1:9" ht="28.5" customHeight="1" thickBot="1" x14ac:dyDescent="0.35">
      <c r="A22" s="69" t="s">
        <v>74</v>
      </c>
      <c r="B22" s="69" t="s">
        <v>56</v>
      </c>
      <c r="C22" s="69" t="s">
        <v>9</v>
      </c>
      <c r="D22" s="69" t="s">
        <v>57</v>
      </c>
      <c r="E22" s="33" t="s">
        <v>10</v>
      </c>
      <c r="F22" s="33" t="s">
        <v>11</v>
      </c>
      <c r="G22" s="69" t="s">
        <v>12</v>
      </c>
      <c r="H22" s="69" t="s">
        <v>13</v>
      </c>
    </row>
    <row r="23" spans="1:9" x14ac:dyDescent="0.3">
      <c r="A23" s="13">
        <v>1</v>
      </c>
      <c r="B23" s="14">
        <f>D11</f>
        <v>43467</v>
      </c>
      <c r="C23" s="24">
        <f>D5</f>
        <v>56000</v>
      </c>
      <c r="D23" s="27">
        <f>$D$10</f>
        <v>-1056.7890840646123</v>
      </c>
      <c r="E23" s="26">
        <f>PPMT($D$7,A23,$D$9,$D$5)</f>
        <v>-823.45575073127895</v>
      </c>
      <c r="F23" s="27">
        <f>IPMT($D$7,A23,$D$9,$D$5)</f>
        <v>-233.33333333333334</v>
      </c>
      <c r="G23" s="25">
        <f>C23+E23</f>
        <v>55176.544249268722</v>
      </c>
      <c r="H23" s="27">
        <f>F23</f>
        <v>-233.33333333333334</v>
      </c>
      <c r="I23" s="13"/>
    </row>
    <row r="24" spans="1:9" x14ac:dyDescent="0.3">
      <c r="A24" s="13">
        <v>2</v>
      </c>
      <c r="B24" s="14">
        <v>43497</v>
      </c>
      <c r="C24" s="24">
        <f>G23</f>
        <v>55176.544249268722</v>
      </c>
      <c r="D24" s="27">
        <f t="shared" ref="D24:D82" si="2">$D$10</f>
        <v>-1056.7890840646123</v>
      </c>
      <c r="E24" s="26">
        <f t="shared" ref="E24:E82" si="3">PPMT($D$7,A24,$D$9,$D$5)</f>
        <v>-826.88681635932596</v>
      </c>
      <c r="F24" s="27">
        <f t="shared" ref="F24:F82" si="4">IPMT($D$7,A24,$D$9,$D$5)</f>
        <v>-229.90226770528631</v>
      </c>
      <c r="G24" s="25">
        <f>C24+E24</f>
        <v>54349.657432909393</v>
      </c>
      <c r="H24" s="27">
        <f>H23+F24</f>
        <v>-463.23560103861962</v>
      </c>
      <c r="I24" s="13"/>
    </row>
    <row r="25" spans="1:9" x14ac:dyDescent="0.3">
      <c r="A25" s="13">
        <v>3</v>
      </c>
      <c r="B25" s="14">
        <v>43525</v>
      </c>
      <c r="C25" s="25">
        <f>G24</f>
        <v>54349.657432909393</v>
      </c>
      <c r="D25" s="27">
        <f t="shared" si="2"/>
        <v>-1056.7890840646123</v>
      </c>
      <c r="E25" s="27">
        <f t="shared" si="3"/>
        <v>-830.33217809415657</v>
      </c>
      <c r="F25" s="27">
        <f t="shared" si="4"/>
        <v>-226.45690597045584</v>
      </c>
      <c r="G25" s="25">
        <f t="shared" ref="G25:G82" si="5">C25+E25</f>
        <v>53519.325254815238</v>
      </c>
      <c r="H25" s="27">
        <f t="shared" ref="H25:H82" si="6">H24+F25</f>
        <v>-689.69250700907548</v>
      </c>
      <c r="I25" s="13"/>
    </row>
    <row r="26" spans="1:9" x14ac:dyDescent="0.3">
      <c r="A26" s="13">
        <v>4</v>
      </c>
      <c r="B26" s="14">
        <v>43556</v>
      </c>
      <c r="C26" s="25">
        <f t="shared" ref="C26:C82" si="7">G25</f>
        <v>53519.325254815238</v>
      </c>
      <c r="D26" s="27">
        <f t="shared" si="2"/>
        <v>-1056.7890840646123</v>
      </c>
      <c r="E26" s="27">
        <f t="shared" si="3"/>
        <v>-833.7918955028822</v>
      </c>
      <c r="F26" s="27">
        <f t="shared" si="4"/>
        <v>-222.99718856173013</v>
      </c>
      <c r="G26" s="25">
        <f t="shared" si="5"/>
        <v>52685.533359312358</v>
      </c>
      <c r="H26" s="27">
        <f t="shared" si="6"/>
        <v>-912.68969557080561</v>
      </c>
      <c r="I26" s="13"/>
    </row>
    <row r="27" spans="1:9" x14ac:dyDescent="0.3">
      <c r="A27" s="13">
        <v>5</v>
      </c>
      <c r="B27" s="14">
        <v>43586</v>
      </c>
      <c r="C27" s="25">
        <f t="shared" si="7"/>
        <v>52685.533359312358</v>
      </c>
      <c r="D27" s="27">
        <f t="shared" si="2"/>
        <v>-1056.7890840646123</v>
      </c>
      <c r="E27" s="27">
        <f t="shared" si="3"/>
        <v>-837.26602840081091</v>
      </c>
      <c r="F27" s="27">
        <f t="shared" si="4"/>
        <v>-219.5230556638015</v>
      </c>
      <c r="G27" s="25">
        <f t="shared" si="5"/>
        <v>51848.267330911549</v>
      </c>
      <c r="H27" s="27">
        <f t="shared" si="6"/>
        <v>-1132.2127512346071</v>
      </c>
      <c r="I27" s="13"/>
    </row>
    <row r="28" spans="1:9" x14ac:dyDescent="0.3">
      <c r="A28" s="13">
        <v>6</v>
      </c>
      <c r="B28" s="14">
        <v>43617</v>
      </c>
      <c r="C28" s="25">
        <f t="shared" si="7"/>
        <v>51848.267330911549</v>
      </c>
      <c r="D28" s="27">
        <f t="shared" si="2"/>
        <v>-1056.7890840646123</v>
      </c>
      <c r="E28" s="27">
        <f t="shared" si="3"/>
        <v>-840.75463685248076</v>
      </c>
      <c r="F28" s="27">
        <f t="shared" si="4"/>
        <v>-216.0344472121314</v>
      </c>
      <c r="G28" s="25">
        <f t="shared" si="5"/>
        <v>51007.512694059071</v>
      </c>
      <c r="H28" s="27">
        <f t="shared" si="6"/>
        <v>-1348.2471984467386</v>
      </c>
      <c r="I28" s="13"/>
    </row>
    <row r="29" spans="1:9" x14ac:dyDescent="0.3">
      <c r="A29" s="13">
        <v>7</v>
      </c>
      <c r="B29" s="14">
        <v>43647</v>
      </c>
      <c r="C29" s="25">
        <f t="shared" si="7"/>
        <v>51007.512694059071</v>
      </c>
      <c r="D29" s="27">
        <f t="shared" si="2"/>
        <v>-1056.7890840646123</v>
      </c>
      <c r="E29" s="27">
        <f t="shared" si="3"/>
        <v>-844.25778117269942</v>
      </c>
      <c r="F29" s="27">
        <f t="shared" si="4"/>
        <v>-212.53130289191273</v>
      </c>
      <c r="G29" s="25">
        <f t="shared" si="5"/>
        <v>50163.254912886368</v>
      </c>
      <c r="H29" s="27">
        <f t="shared" si="6"/>
        <v>-1560.7785013386513</v>
      </c>
      <c r="I29" s="13"/>
    </row>
    <row r="30" spans="1:9" x14ac:dyDescent="0.3">
      <c r="A30" s="13">
        <v>8</v>
      </c>
      <c r="B30" s="14">
        <v>43678</v>
      </c>
      <c r="C30" s="25">
        <f t="shared" si="7"/>
        <v>50163.254912886368</v>
      </c>
      <c r="D30" s="27">
        <f t="shared" si="2"/>
        <v>-1056.7890840646123</v>
      </c>
      <c r="E30" s="27">
        <f t="shared" si="3"/>
        <v>-847.77552192758583</v>
      </c>
      <c r="F30" s="27">
        <f t="shared" si="4"/>
        <v>-209.0135621370265</v>
      </c>
      <c r="G30" s="25">
        <f t="shared" si="5"/>
        <v>49315.479390958782</v>
      </c>
      <c r="H30" s="27">
        <f t="shared" si="6"/>
        <v>-1769.7920634756779</v>
      </c>
      <c r="I30" s="13"/>
    </row>
    <row r="31" spans="1:9" x14ac:dyDescent="0.3">
      <c r="A31" s="13">
        <v>9</v>
      </c>
      <c r="B31" s="14">
        <v>43709</v>
      </c>
      <c r="C31" s="25">
        <f t="shared" si="7"/>
        <v>49315.479390958782</v>
      </c>
      <c r="D31" s="27">
        <f t="shared" si="2"/>
        <v>-1056.7890840646123</v>
      </c>
      <c r="E31" s="27">
        <f t="shared" si="3"/>
        <v>-851.30791993561752</v>
      </c>
      <c r="F31" s="27">
        <f t="shared" si="4"/>
        <v>-205.48116412899489</v>
      </c>
      <c r="G31" s="25">
        <f t="shared" si="5"/>
        <v>48464.171471023168</v>
      </c>
      <c r="H31" s="27">
        <f t="shared" si="6"/>
        <v>-1975.2732276046727</v>
      </c>
      <c r="I31" s="13"/>
    </row>
    <row r="32" spans="1:9" x14ac:dyDescent="0.3">
      <c r="A32" s="13">
        <v>10</v>
      </c>
      <c r="B32" s="14">
        <v>43739</v>
      </c>
      <c r="C32" s="25">
        <f t="shared" si="7"/>
        <v>48464.171471023168</v>
      </c>
      <c r="D32" s="27">
        <f t="shared" si="2"/>
        <v>-1056.7890840646123</v>
      </c>
      <c r="E32" s="27">
        <f t="shared" si="3"/>
        <v>-854.85503626868251</v>
      </c>
      <c r="F32" s="27">
        <f t="shared" si="4"/>
        <v>-201.93404779592981</v>
      </c>
      <c r="G32" s="25">
        <f t="shared" si="5"/>
        <v>47609.316434754488</v>
      </c>
      <c r="H32" s="27">
        <f t="shared" si="6"/>
        <v>-2177.2072754006026</v>
      </c>
      <c r="I32" s="13"/>
    </row>
    <row r="33" spans="1:9" x14ac:dyDescent="0.3">
      <c r="A33" s="13">
        <v>11</v>
      </c>
      <c r="B33" s="14">
        <v>43770</v>
      </c>
      <c r="C33" s="25">
        <f t="shared" si="7"/>
        <v>47609.316434754488</v>
      </c>
      <c r="D33" s="27">
        <f t="shared" si="2"/>
        <v>-1056.7890840646123</v>
      </c>
      <c r="E33" s="27">
        <f t="shared" si="3"/>
        <v>-858.41693225313531</v>
      </c>
      <c r="F33" s="27">
        <f t="shared" si="4"/>
        <v>-198.37215181147701</v>
      </c>
      <c r="G33" s="25">
        <f t="shared" si="5"/>
        <v>46750.89950250135</v>
      </c>
      <c r="H33" s="27">
        <f t="shared" si="6"/>
        <v>-2375.5794272120797</v>
      </c>
      <c r="I33" s="13"/>
    </row>
    <row r="34" spans="1:9" x14ac:dyDescent="0.3">
      <c r="A34" s="13">
        <v>12</v>
      </c>
      <c r="B34" s="14">
        <v>43800</v>
      </c>
      <c r="C34" s="25">
        <f t="shared" si="7"/>
        <v>46750.89950250135</v>
      </c>
      <c r="D34" s="27">
        <f t="shared" si="2"/>
        <v>-1056.7890840646123</v>
      </c>
      <c r="E34" s="27">
        <f t="shared" si="3"/>
        <v>-861.99366947085673</v>
      </c>
      <c r="F34" s="27">
        <f t="shared" si="4"/>
        <v>-194.79541459375557</v>
      </c>
      <c r="G34" s="25">
        <f t="shared" si="5"/>
        <v>45888.905833030491</v>
      </c>
      <c r="H34" s="27">
        <f t="shared" si="6"/>
        <v>-2570.3748418058353</v>
      </c>
      <c r="I34" s="13"/>
    </row>
    <row r="35" spans="1:9" x14ac:dyDescent="0.3">
      <c r="A35" s="13">
        <v>13</v>
      </c>
      <c r="B35" s="14">
        <v>43831</v>
      </c>
      <c r="C35" s="25">
        <f t="shared" si="7"/>
        <v>45888.905833030491</v>
      </c>
      <c r="D35" s="27">
        <f t="shared" si="2"/>
        <v>-1056.7890840646123</v>
      </c>
      <c r="E35" s="27">
        <f t="shared" si="3"/>
        <v>-865.58530976031852</v>
      </c>
      <c r="F35" s="27">
        <f t="shared" si="4"/>
        <v>-191.20377430429366</v>
      </c>
      <c r="G35" s="25">
        <f t="shared" si="5"/>
        <v>45023.320523270173</v>
      </c>
      <c r="H35" s="27">
        <f t="shared" si="6"/>
        <v>-2761.5786161101291</v>
      </c>
      <c r="I35" s="13"/>
    </row>
    <row r="36" spans="1:9" x14ac:dyDescent="0.3">
      <c r="A36" s="13">
        <v>14</v>
      </c>
      <c r="B36" s="14">
        <v>43862</v>
      </c>
      <c r="C36" s="25">
        <f t="shared" si="7"/>
        <v>45023.320523270173</v>
      </c>
      <c r="D36" s="27">
        <f t="shared" si="2"/>
        <v>-1056.7890840646123</v>
      </c>
      <c r="E36" s="27">
        <f t="shared" si="3"/>
        <v>-869.19191521765322</v>
      </c>
      <c r="F36" s="27">
        <f t="shared" si="4"/>
        <v>-187.59716884695902</v>
      </c>
      <c r="G36" s="25">
        <f t="shared" si="5"/>
        <v>44154.128608052517</v>
      </c>
      <c r="H36" s="27">
        <f t="shared" si="6"/>
        <v>-2949.1757849570881</v>
      </c>
      <c r="I36" s="13"/>
    </row>
    <row r="37" spans="1:9" x14ac:dyDescent="0.3">
      <c r="A37" s="13">
        <v>15</v>
      </c>
      <c r="B37" s="14">
        <v>43891</v>
      </c>
      <c r="C37" s="25">
        <f t="shared" si="7"/>
        <v>44154.128608052517</v>
      </c>
      <c r="D37" s="27">
        <f t="shared" si="2"/>
        <v>-1056.7890840646123</v>
      </c>
      <c r="E37" s="27">
        <f t="shared" si="3"/>
        <v>-872.81354819772685</v>
      </c>
      <c r="F37" s="27">
        <f t="shared" si="4"/>
        <v>-183.97553586688548</v>
      </c>
      <c r="G37" s="25">
        <f t="shared" si="5"/>
        <v>43281.315059854787</v>
      </c>
      <c r="H37" s="27">
        <f t="shared" si="6"/>
        <v>-3133.1513208239735</v>
      </c>
      <c r="I37" s="13"/>
    </row>
    <row r="38" spans="1:9" x14ac:dyDescent="0.3">
      <c r="A38" s="13">
        <v>16</v>
      </c>
      <c r="B38" s="14">
        <v>43922</v>
      </c>
      <c r="C38" s="25">
        <f t="shared" si="7"/>
        <v>43281.315059854787</v>
      </c>
      <c r="D38" s="27">
        <f t="shared" si="2"/>
        <v>-1056.7890840646123</v>
      </c>
      <c r="E38" s="27">
        <f t="shared" si="3"/>
        <v>-876.45027131521738</v>
      </c>
      <c r="F38" s="27">
        <f t="shared" si="4"/>
        <v>-180.33881274939492</v>
      </c>
      <c r="G38" s="25">
        <f t="shared" si="5"/>
        <v>42404.864788539569</v>
      </c>
      <c r="H38" s="27">
        <f t="shared" si="6"/>
        <v>-3313.4901335733684</v>
      </c>
      <c r="I38" s="13"/>
    </row>
    <row r="39" spans="1:9" x14ac:dyDescent="0.3">
      <c r="A39" s="13">
        <v>17</v>
      </c>
      <c r="B39" s="14">
        <v>43952</v>
      </c>
      <c r="C39" s="25">
        <f t="shared" si="7"/>
        <v>42404.864788539569</v>
      </c>
      <c r="D39" s="27">
        <f t="shared" si="2"/>
        <v>-1056.7890840646123</v>
      </c>
      <c r="E39" s="27">
        <f t="shared" si="3"/>
        <v>-880.10214744569737</v>
      </c>
      <c r="F39" s="27">
        <f t="shared" si="4"/>
        <v>-176.68693661891487</v>
      </c>
      <c r="G39" s="25">
        <f t="shared" si="5"/>
        <v>41524.762641093876</v>
      </c>
      <c r="H39" s="27">
        <f t="shared" si="6"/>
        <v>-3490.1770701922833</v>
      </c>
      <c r="I39" s="13"/>
    </row>
    <row r="40" spans="1:9" x14ac:dyDescent="0.3">
      <c r="A40" s="13">
        <v>18</v>
      </c>
      <c r="B40" s="14">
        <v>43983</v>
      </c>
      <c r="C40" s="25">
        <f t="shared" si="7"/>
        <v>41524.762641093876</v>
      </c>
      <c r="D40" s="27">
        <f t="shared" si="2"/>
        <v>-1056.7890840646123</v>
      </c>
      <c r="E40" s="27">
        <f t="shared" si="3"/>
        <v>-883.76923972672114</v>
      </c>
      <c r="F40" s="27">
        <f t="shared" si="4"/>
        <v>-173.01984433789113</v>
      </c>
      <c r="G40" s="25">
        <f t="shared" si="5"/>
        <v>40640.993401367152</v>
      </c>
      <c r="H40" s="27">
        <f t="shared" si="6"/>
        <v>-3663.1969145301746</v>
      </c>
      <c r="I40" s="13"/>
    </row>
    <row r="41" spans="1:9" x14ac:dyDescent="0.3">
      <c r="A41" s="13">
        <v>19</v>
      </c>
      <c r="B41" s="14">
        <v>44013</v>
      </c>
      <c r="C41" s="25">
        <f t="shared" si="7"/>
        <v>40640.993401367152</v>
      </c>
      <c r="D41" s="27">
        <f t="shared" si="2"/>
        <v>-1056.7890840646123</v>
      </c>
      <c r="E41" s="27">
        <f t="shared" si="3"/>
        <v>-887.45161155891594</v>
      </c>
      <c r="F41" s="27">
        <f t="shared" si="4"/>
        <v>-169.33747250569647</v>
      </c>
      <c r="G41" s="25">
        <f t="shared" si="5"/>
        <v>39753.541789808238</v>
      </c>
      <c r="H41" s="27">
        <f t="shared" si="6"/>
        <v>-3832.5343870358711</v>
      </c>
      <c r="I41" s="13"/>
    </row>
    <row r="42" spans="1:9" x14ac:dyDescent="0.3">
      <c r="A42" s="13">
        <v>20</v>
      </c>
      <c r="B42" s="14">
        <v>44044</v>
      </c>
      <c r="C42" s="25">
        <f t="shared" si="7"/>
        <v>39753.541789808238</v>
      </c>
      <c r="D42" s="27">
        <f t="shared" si="2"/>
        <v>-1056.7890840646123</v>
      </c>
      <c r="E42" s="27">
        <f t="shared" si="3"/>
        <v>-891.14932660707802</v>
      </c>
      <c r="F42" s="27">
        <f t="shared" si="4"/>
        <v>-165.63975745753433</v>
      </c>
      <c r="G42" s="25">
        <f t="shared" si="5"/>
        <v>38862.392463201162</v>
      </c>
      <c r="H42" s="27">
        <f t="shared" si="6"/>
        <v>-3998.1741444934055</v>
      </c>
      <c r="I42" s="13"/>
    </row>
    <row r="43" spans="1:9" x14ac:dyDescent="0.3">
      <c r="A43" s="13">
        <v>21</v>
      </c>
      <c r="B43" s="14">
        <v>44075</v>
      </c>
      <c r="C43" s="25">
        <f t="shared" si="7"/>
        <v>38862.392463201162</v>
      </c>
      <c r="D43" s="27">
        <f t="shared" si="2"/>
        <v>-1056.7890840646123</v>
      </c>
      <c r="E43" s="27">
        <f t="shared" si="3"/>
        <v>-894.86244880127413</v>
      </c>
      <c r="F43" s="27">
        <f t="shared" si="4"/>
        <v>-161.92663526333814</v>
      </c>
      <c r="G43" s="25">
        <f t="shared" si="5"/>
        <v>37967.53001439989</v>
      </c>
      <c r="H43" s="27">
        <f t="shared" si="6"/>
        <v>-4160.1007797567436</v>
      </c>
      <c r="I43" s="13"/>
    </row>
    <row r="44" spans="1:9" x14ac:dyDescent="0.3">
      <c r="A44" s="13">
        <v>22</v>
      </c>
      <c r="B44" s="14">
        <v>44105</v>
      </c>
      <c r="C44" s="25">
        <f t="shared" si="7"/>
        <v>37967.53001439989</v>
      </c>
      <c r="D44" s="27">
        <f t="shared" si="2"/>
        <v>-1056.7890840646123</v>
      </c>
      <c r="E44" s="27">
        <f t="shared" si="3"/>
        <v>-898.59104233794619</v>
      </c>
      <c r="F44" s="27">
        <f t="shared" si="4"/>
        <v>-158.19804172666619</v>
      </c>
      <c r="G44" s="25">
        <f t="shared" si="5"/>
        <v>37068.938972061944</v>
      </c>
      <c r="H44" s="27">
        <f t="shared" si="6"/>
        <v>-4318.2988214834095</v>
      </c>
      <c r="I44" s="13"/>
    </row>
    <row r="45" spans="1:9" x14ac:dyDescent="0.3">
      <c r="A45" s="13">
        <v>23</v>
      </c>
      <c r="B45" s="14">
        <v>44136</v>
      </c>
      <c r="C45" s="25">
        <f t="shared" si="7"/>
        <v>37068.938972061944</v>
      </c>
      <c r="D45" s="27">
        <f t="shared" si="2"/>
        <v>-1056.7890840646123</v>
      </c>
      <c r="E45" s="27">
        <f t="shared" si="3"/>
        <v>-902.33517168102094</v>
      </c>
      <c r="F45" s="27">
        <f t="shared" si="4"/>
        <v>-154.45391238359139</v>
      </c>
      <c r="G45" s="25">
        <f t="shared" si="5"/>
        <v>36166.603800380923</v>
      </c>
      <c r="H45" s="27">
        <f t="shared" si="6"/>
        <v>-4472.7527338670006</v>
      </c>
      <c r="I45" s="13"/>
    </row>
    <row r="46" spans="1:9" x14ac:dyDescent="0.3">
      <c r="A46" s="13">
        <v>24</v>
      </c>
      <c r="B46" s="14">
        <v>44166</v>
      </c>
      <c r="C46" s="25">
        <f t="shared" si="7"/>
        <v>36166.603800380923</v>
      </c>
      <c r="D46" s="27">
        <f t="shared" si="2"/>
        <v>-1056.7890840646123</v>
      </c>
      <c r="E46" s="27">
        <f t="shared" si="3"/>
        <v>-906.09490156302513</v>
      </c>
      <c r="F46" s="27">
        <f t="shared" si="4"/>
        <v>-150.69418250158714</v>
      </c>
      <c r="G46" s="25">
        <f t="shared" si="5"/>
        <v>35260.508898817898</v>
      </c>
      <c r="H46" s="27">
        <f t="shared" si="6"/>
        <v>-4623.4469163685881</v>
      </c>
      <c r="I46" s="13"/>
    </row>
    <row r="47" spans="1:9" x14ac:dyDescent="0.3">
      <c r="A47" s="13">
        <v>25</v>
      </c>
      <c r="B47" s="14">
        <v>44197</v>
      </c>
      <c r="C47" s="25">
        <f t="shared" si="7"/>
        <v>35260.508898817898</v>
      </c>
      <c r="D47" s="27">
        <f t="shared" si="2"/>
        <v>-1056.7890840646123</v>
      </c>
      <c r="E47" s="27">
        <f t="shared" si="3"/>
        <v>-909.87029698620438</v>
      </c>
      <c r="F47" s="27">
        <f t="shared" si="4"/>
        <v>-146.91878707840783</v>
      </c>
      <c r="G47" s="25">
        <f t="shared" si="5"/>
        <v>34350.638601831692</v>
      </c>
      <c r="H47" s="27">
        <f t="shared" si="6"/>
        <v>-4770.3657034469961</v>
      </c>
      <c r="I47" s="13"/>
    </row>
    <row r="48" spans="1:9" x14ac:dyDescent="0.3">
      <c r="A48" s="13">
        <v>26</v>
      </c>
      <c r="B48" s="14">
        <v>44228</v>
      </c>
      <c r="C48" s="25">
        <f t="shared" si="7"/>
        <v>34350.638601831692</v>
      </c>
      <c r="D48" s="27">
        <f t="shared" si="2"/>
        <v>-1056.7890840646123</v>
      </c>
      <c r="E48" s="27">
        <f t="shared" si="3"/>
        <v>-913.66142322364692</v>
      </c>
      <c r="F48" s="27">
        <f t="shared" si="4"/>
        <v>-143.12766084096535</v>
      </c>
      <c r="G48" s="25">
        <f t="shared" si="5"/>
        <v>33436.977178608046</v>
      </c>
      <c r="H48" s="27">
        <f t="shared" si="6"/>
        <v>-4913.4933642879614</v>
      </c>
      <c r="I48" s="13"/>
    </row>
    <row r="49" spans="1:9" x14ac:dyDescent="0.3">
      <c r="A49" s="13">
        <v>27</v>
      </c>
      <c r="B49" s="14">
        <v>44256</v>
      </c>
      <c r="C49" s="25">
        <f t="shared" si="7"/>
        <v>33436.977178608046</v>
      </c>
      <c r="D49" s="27">
        <f t="shared" si="2"/>
        <v>-1056.7890840646123</v>
      </c>
      <c r="E49" s="27">
        <f t="shared" si="3"/>
        <v>-917.4683458204122</v>
      </c>
      <c r="F49" s="27">
        <f t="shared" si="4"/>
        <v>-139.32073824420019</v>
      </c>
      <c r="G49" s="25">
        <f t="shared" si="5"/>
        <v>32519.508832787633</v>
      </c>
      <c r="H49" s="27">
        <f t="shared" si="6"/>
        <v>-5052.814102532162</v>
      </c>
      <c r="I49" s="13"/>
    </row>
    <row r="50" spans="1:9" x14ac:dyDescent="0.3">
      <c r="A50" s="13">
        <v>28</v>
      </c>
      <c r="B50" s="14">
        <v>44287</v>
      </c>
      <c r="C50" s="25">
        <f t="shared" si="7"/>
        <v>32519.508832787633</v>
      </c>
      <c r="D50" s="27">
        <f t="shared" si="2"/>
        <v>-1056.7890840646123</v>
      </c>
      <c r="E50" s="27">
        <f t="shared" si="3"/>
        <v>-921.29113059466385</v>
      </c>
      <c r="F50" s="27">
        <f t="shared" si="4"/>
        <v>-135.49795346994841</v>
      </c>
      <c r="G50" s="25">
        <f t="shared" si="5"/>
        <v>31598.217702192967</v>
      </c>
      <c r="H50" s="27">
        <f t="shared" si="6"/>
        <v>-5188.3120560021107</v>
      </c>
      <c r="I50" s="13"/>
    </row>
    <row r="51" spans="1:9" x14ac:dyDescent="0.3">
      <c r="A51" s="13">
        <v>29</v>
      </c>
      <c r="B51" s="14">
        <v>44317</v>
      </c>
      <c r="C51" s="25">
        <f t="shared" si="7"/>
        <v>31598.217702192967</v>
      </c>
      <c r="D51" s="27">
        <f t="shared" si="2"/>
        <v>-1056.7890840646123</v>
      </c>
      <c r="E51" s="27">
        <f t="shared" si="3"/>
        <v>-925.12984363880832</v>
      </c>
      <c r="F51" s="27">
        <f t="shared" si="4"/>
        <v>-131.659240425804</v>
      </c>
      <c r="G51" s="25">
        <f t="shared" si="5"/>
        <v>30673.087858554158</v>
      </c>
      <c r="H51" s="27">
        <f t="shared" si="6"/>
        <v>-5319.9712964279151</v>
      </c>
      <c r="I51" s="13"/>
    </row>
    <row r="52" spans="1:9" x14ac:dyDescent="0.3">
      <c r="A52" s="13">
        <v>30</v>
      </c>
      <c r="B52" s="14">
        <v>44348</v>
      </c>
      <c r="C52" s="25">
        <f t="shared" si="7"/>
        <v>30673.087858554158</v>
      </c>
      <c r="D52" s="27">
        <f t="shared" si="2"/>
        <v>-1056.7890840646123</v>
      </c>
      <c r="E52" s="27">
        <f t="shared" si="3"/>
        <v>-928.98455132063668</v>
      </c>
      <c r="F52" s="27">
        <f t="shared" si="4"/>
        <v>-127.80453274397567</v>
      </c>
      <c r="G52" s="25">
        <f t="shared" si="5"/>
        <v>29744.103307233519</v>
      </c>
      <c r="H52" s="27">
        <f t="shared" si="6"/>
        <v>-5447.775829171891</v>
      </c>
      <c r="I52" s="13"/>
    </row>
    <row r="53" spans="1:9" x14ac:dyDescent="0.3">
      <c r="A53" s="13">
        <v>31</v>
      </c>
      <c r="B53" s="14">
        <v>44378</v>
      </c>
      <c r="C53" s="25">
        <f t="shared" si="7"/>
        <v>29744.103307233519</v>
      </c>
      <c r="D53" s="27">
        <f t="shared" si="2"/>
        <v>-1056.7890840646123</v>
      </c>
      <c r="E53" s="27">
        <f t="shared" si="3"/>
        <v>-932.85532028447255</v>
      </c>
      <c r="F53" s="27">
        <f t="shared" si="4"/>
        <v>-123.93376378013966</v>
      </c>
      <c r="G53" s="25">
        <f t="shared" si="5"/>
        <v>28811.247986949045</v>
      </c>
      <c r="H53" s="27">
        <f t="shared" si="6"/>
        <v>-5571.709592952031</v>
      </c>
      <c r="I53" s="13"/>
    </row>
    <row r="54" spans="1:9" x14ac:dyDescent="0.3">
      <c r="A54" s="13">
        <v>32</v>
      </c>
      <c r="B54" s="14">
        <v>44409</v>
      </c>
      <c r="C54" s="25">
        <f t="shared" si="7"/>
        <v>28811.247986949045</v>
      </c>
      <c r="D54" s="27">
        <f t="shared" si="2"/>
        <v>-1056.7890840646123</v>
      </c>
      <c r="E54" s="27">
        <f t="shared" si="3"/>
        <v>-936.74221745232478</v>
      </c>
      <c r="F54" s="27">
        <f t="shared" si="4"/>
        <v>-120.0468666122877</v>
      </c>
      <c r="G54" s="25">
        <f t="shared" si="5"/>
        <v>27874.505769496722</v>
      </c>
      <c r="H54" s="27">
        <f t="shared" si="6"/>
        <v>-5691.7564595643189</v>
      </c>
      <c r="I54" s="13"/>
    </row>
    <row r="55" spans="1:9" x14ac:dyDescent="0.3">
      <c r="A55" s="13">
        <v>33</v>
      </c>
      <c r="B55" s="14">
        <v>44440</v>
      </c>
      <c r="C55" s="25">
        <f t="shared" si="7"/>
        <v>27874.505769496722</v>
      </c>
      <c r="D55" s="27">
        <f t="shared" si="2"/>
        <v>-1056.7890840646123</v>
      </c>
      <c r="E55" s="27">
        <f t="shared" si="3"/>
        <v>-940.64531002504259</v>
      </c>
      <c r="F55" s="27">
        <f t="shared" si="4"/>
        <v>-116.14377403956969</v>
      </c>
      <c r="G55" s="25">
        <f t="shared" si="5"/>
        <v>26933.860459471678</v>
      </c>
      <c r="H55" s="27">
        <f t="shared" si="6"/>
        <v>-5807.9002336038884</v>
      </c>
      <c r="I55" s="13"/>
    </row>
    <row r="56" spans="1:9" x14ac:dyDescent="0.3">
      <c r="A56" s="13">
        <v>34</v>
      </c>
      <c r="B56" s="14">
        <v>44470</v>
      </c>
      <c r="C56" s="25">
        <f t="shared" si="7"/>
        <v>26933.860459471678</v>
      </c>
      <c r="D56" s="27">
        <f t="shared" si="2"/>
        <v>-1056.7890840646123</v>
      </c>
      <c r="E56" s="27">
        <f t="shared" si="3"/>
        <v>-944.56466548348033</v>
      </c>
      <c r="F56" s="27">
        <f t="shared" si="4"/>
        <v>-112.224418581132</v>
      </c>
      <c r="G56" s="25">
        <f t="shared" si="5"/>
        <v>25989.295793988196</v>
      </c>
      <c r="H56" s="27">
        <f t="shared" si="6"/>
        <v>-5920.1246521850208</v>
      </c>
      <c r="I56" s="13"/>
    </row>
    <row r="57" spans="1:9" x14ac:dyDescent="0.3">
      <c r="A57" s="13">
        <v>35</v>
      </c>
      <c r="B57" s="14">
        <v>44501</v>
      </c>
      <c r="C57" s="25">
        <f t="shared" si="7"/>
        <v>25989.295793988196</v>
      </c>
      <c r="D57" s="27">
        <f t="shared" si="2"/>
        <v>-1056.7890840646123</v>
      </c>
      <c r="E57" s="27">
        <f t="shared" si="3"/>
        <v>-948.50035158966148</v>
      </c>
      <c r="F57" s="27">
        <f t="shared" si="4"/>
        <v>-108.28873247495082</v>
      </c>
      <c r="G57" s="25">
        <f t="shared" si="5"/>
        <v>25040.795442398536</v>
      </c>
      <c r="H57" s="27">
        <f t="shared" si="6"/>
        <v>-6028.4133846599716</v>
      </c>
      <c r="I57" s="13"/>
    </row>
    <row r="58" spans="1:9" x14ac:dyDescent="0.3">
      <c r="A58" s="13">
        <v>36</v>
      </c>
      <c r="B58" s="14">
        <v>44531</v>
      </c>
      <c r="C58" s="25">
        <f t="shared" si="7"/>
        <v>25040.795442398536</v>
      </c>
      <c r="D58" s="27">
        <f t="shared" si="2"/>
        <v>-1056.7890840646123</v>
      </c>
      <c r="E58" s="27">
        <f t="shared" si="3"/>
        <v>-952.45243638795182</v>
      </c>
      <c r="F58" s="27">
        <f t="shared" si="4"/>
        <v>-104.33664767666059</v>
      </c>
      <c r="G58" s="25">
        <f t="shared" si="5"/>
        <v>24088.343006010582</v>
      </c>
      <c r="H58" s="27">
        <f t="shared" si="6"/>
        <v>-6132.7500323366321</v>
      </c>
      <c r="I58" s="13"/>
    </row>
    <row r="59" spans="1:9" x14ac:dyDescent="0.3">
      <c r="A59" s="13">
        <v>37</v>
      </c>
      <c r="B59" s="14">
        <v>44562</v>
      </c>
      <c r="C59" s="25">
        <f t="shared" si="7"/>
        <v>24088.343006010582</v>
      </c>
      <c r="D59" s="27">
        <f t="shared" si="2"/>
        <v>-1056.7890840646123</v>
      </c>
      <c r="E59" s="27">
        <f t="shared" si="3"/>
        <v>-956.42098820623494</v>
      </c>
      <c r="F59" s="27">
        <f t="shared" si="4"/>
        <v>-100.36809585837746</v>
      </c>
      <c r="G59" s="25">
        <f t="shared" si="5"/>
        <v>23131.922017804347</v>
      </c>
      <c r="H59" s="27">
        <f t="shared" si="6"/>
        <v>-6233.1181281950094</v>
      </c>
      <c r="I59" s="13"/>
    </row>
    <row r="60" spans="1:9" x14ac:dyDescent="0.3">
      <c r="A60" s="13">
        <v>38</v>
      </c>
      <c r="B60" s="14">
        <v>44593</v>
      </c>
      <c r="C60" s="25">
        <f t="shared" si="7"/>
        <v>23131.922017804347</v>
      </c>
      <c r="D60" s="27">
        <f t="shared" si="2"/>
        <v>-1056.7890840646123</v>
      </c>
      <c r="E60" s="27">
        <f t="shared" si="3"/>
        <v>-960.40607565709422</v>
      </c>
      <c r="F60" s="27">
        <f t="shared" si="4"/>
        <v>-96.383008407518133</v>
      </c>
      <c r="G60" s="25">
        <f t="shared" si="5"/>
        <v>22171.515942147253</v>
      </c>
      <c r="H60" s="27">
        <f t="shared" si="6"/>
        <v>-6329.5011366025274</v>
      </c>
      <c r="I60" s="13"/>
    </row>
    <row r="61" spans="1:9" x14ac:dyDescent="0.3">
      <c r="A61" s="13">
        <v>39</v>
      </c>
      <c r="B61" s="14">
        <v>44621</v>
      </c>
      <c r="C61" s="25">
        <f t="shared" si="7"/>
        <v>22171.515942147253</v>
      </c>
      <c r="D61" s="27">
        <f t="shared" si="2"/>
        <v>-1056.7890840646123</v>
      </c>
      <c r="E61" s="27">
        <f t="shared" si="3"/>
        <v>-964.40776763899873</v>
      </c>
      <c r="F61" s="27">
        <f t="shared" si="4"/>
        <v>-92.381316425613562</v>
      </c>
      <c r="G61" s="25">
        <f t="shared" si="5"/>
        <v>21207.108174508256</v>
      </c>
      <c r="H61" s="27">
        <f t="shared" si="6"/>
        <v>-6421.8824530281408</v>
      </c>
      <c r="I61" s="13"/>
    </row>
    <row r="62" spans="1:9" x14ac:dyDescent="0.3">
      <c r="A62" s="13">
        <v>40</v>
      </c>
      <c r="B62" s="14">
        <v>44652</v>
      </c>
      <c r="C62" s="25">
        <f t="shared" si="7"/>
        <v>21207.108174508256</v>
      </c>
      <c r="D62" s="27">
        <f t="shared" si="2"/>
        <v>-1056.7890840646123</v>
      </c>
      <c r="E62" s="27">
        <f t="shared" si="3"/>
        <v>-968.42613333749455</v>
      </c>
      <c r="F62" s="27">
        <f t="shared" si="4"/>
        <v>-88.362950727117749</v>
      </c>
      <c r="G62" s="25">
        <f t="shared" si="5"/>
        <v>20238.682041170759</v>
      </c>
      <c r="H62" s="27">
        <f t="shared" si="6"/>
        <v>-6510.2454037552588</v>
      </c>
      <c r="I62" s="13"/>
    </row>
    <row r="63" spans="1:9" x14ac:dyDescent="0.3">
      <c r="A63" s="13">
        <v>41</v>
      </c>
      <c r="B63" s="14">
        <v>44682</v>
      </c>
      <c r="C63" s="25">
        <f t="shared" si="7"/>
        <v>20238.682041170759</v>
      </c>
      <c r="D63" s="27">
        <f t="shared" si="2"/>
        <v>-1056.7890840646123</v>
      </c>
      <c r="E63" s="27">
        <f t="shared" si="3"/>
        <v>-972.46124222640071</v>
      </c>
      <c r="F63" s="27">
        <f t="shared" si="4"/>
        <v>-84.327841838211512</v>
      </c>
      <c r="G63" s="25">
        <f t="shared" si="5"/>
        <v>19266.22079894436</v>
      </c>
      <c r="H63" s="27">
        <f t="shared" si="6"/>
        <v>-6594.5732455934703</v>
      </c>
      <c r="I63" s="13"/>
    </row>
    <row r="64" spans="1:9" x14ac:dyDescent="0.3">
      <c r="A64" s="13">
        <v>42</v>
      </c>
      <c r="B64" s="14">
        <v>44713</v>
      </c>
      <c r="C64" s="25">
        <f t="shared" si="7"/>
        <v>19266.22079894436</v>
      </c>
      <c r="D64" s="27">
        <f t="shared" si="2"/>
        <v>-1056.7890840646123</v>
      </c>
      <c r="E64" s="27">
        <f t="shared" si="3"/>
        <v>-976.51316406901083</v>
      </c>
      <c r="F64" s="27">
        <f t="shared" si="4"/>
        <v>-80.275919995601527</v>
      </c>
      <c r="G64" s="25">
        <f t="shared" si="5"/>
        <v>18289.707634875347</v>
      </c>
      <c r="H64" s="27">
        <f t="shared" si="6"/>
        <v>-6674.8491655890721</v>
      </c>
      <c r="I64" s="13"/>
    </row>
    <row r="65" spans="1:9" x14ac:dyDescent="0.3">
      <c r="A65" s="13">
        <v>43</v>
      </c>
      <c r="B65" s="14">
        <v>44743</v>
      </c>
      <c r="C65" s="25">
        <f t="shared" si="7"/>
        <v>18289.707634875347</v>
      </c>
      <c r="D65" s="27">
        <f t="shared" si="2"/>
        <v>-1056.7890840646123</v>
      </c>
      <c r="E65" s="27">
        <f t="shared" si="3"/>
        <v>-980.58196891929833</v>
      </c>
      <c r="F65" s="27">
        <f t="shared" si="4"/>
        <v>-76.207115145313963</v>
      </c>
      <c r="G65" s="25">
        <f t="shared" si="5"/>
        <v>17309.125665956049</v>
      </c>
      <c r="H65" s="27">
        <f t="shared" si="6"/>
        <v>-6751.0562807343858</v>
      </c>
      <c r="I65" s="13"/>
    </row>
    <row r="66" spans="1:9" x14ac:dyDescent="0.3">
      <c r="A66" s="13">
        <v>44</v>
      </c>
      <c r="B66" s="14">
        <v>44774</v>
      </c>
      <c r="C66" s="25">
        <f t="shared" si="7"/>
        <v>17309.125665956049</v>
      </c>
      <c r="D66" s="27">
        <f t="shared" si="2"/>
        <v>-1056.7890840646123</v>
      </c>
      <c r="E66" s="27">
        <f t="shared" si="3"/>
        <v>-984.66772712312888</v>
      </c>
      <c r="F66" s="27">
        <f t="shared" si="4"/>
        <v>-72.121356941483569</v>
      </c>
      <c r="G66" s="25">
        <f t="shared" si="5"/>
        <v>16324.45793883292</v>
      </c>
      <c r="H66" s="27">
        <f t="shared" si="6"/>
        <v>-6823.1776376758698</v>
      </c>
      <c r="I66" s="13"/>
    </row>
    <row r="67" spans="1:9" x14ac:dyDescent="0.3">
      <c r="A67" s="13">
        <v>45</v>
      </c>
      <c r="B67" s="14">
        <v>44805</v>
      </c>
      <c r="C67" s="25">
        <f t="shared" si="7"/>
        <v>16324.45793883292</v>
      </c>
      <c r="D67" s="27">
        <f t="shared" si="2"/>
        <v>-1056.7890840646123</v>
      </c>
      <c r="E67" s="27">
        <f t="shared" si="3"/>
        <v>-988.77050931947508</v>
      </c>
      <c r="F67" s="27">
        <f t="shared" si="4"/>
        <v>-68.018574745137201</v>
      </c>
      <c r="G67" s="25">
        <f t="shared" si="5"/>
        <v>15335.687429513446</v>
      </c>
      <c r="H67" s="27">
        <f t="shared" si="6"/>
        <v>-6891.1962124210067</v>
      </c>
      <c r="I67" s="13"/>
    </row>
    <row r="68" spans="1:9" x14ac:dyDescent="0.3">
      <c r="A68" s="13">
        <v>46</v>
      </c>
      <c r="B68" s="14">
        <v>44835</v>
      </c>
      <c r="C68" s="25">
        <f t="shared" si="7"/>
        <v>15335.687429513446</v>
      </c>
      <c r="D68" s="27">
        <f t="shared" si="2"/>
        <v>-1056.7890840646123</v>
      </c>
      <c r="E68" s="27">
        <f t="shared" si="3"/>
        <v>-992.89038644163963</v>
      </c>
      <c r="F68" s="27">
        <f t="shared" si="4"/>
        <v>-63.898697622972712</v>
      </c>
      <c r="G68" s="25">
        <f t="shared" si="5"/>
        <v>14342.797043071807</v>
      </c>
      <c r="H68" s="27">
        <f t="shared" si="6"/>
        <v>-6955.0949100439793</v>
      </c>
      <c r="I68" s="13"/>
    </row>
    <row r="69" spans="1:9" x14ac:dyDescent="0.3">
      <c r="A69" s="13">
        <v>47</v>
      </c>
      <c r="B69" s="14">
        <v>44866</v>
      </c>
      <c r="C69" s="25">
        <f t="shared" si="7"/>
        <v>14342.797043071807</v>
      </c>
      <c r="D69" s="27">
        <f t="shared" si="2"/>
        <v>-1056.7890840646123</v>
      </c>
      <c r="E69" s="27">
        <f t="shared" si="3"/>
        <v>-997.02742971847965</v>
      </c>
      <c r="F69" s="27">
        <f t="shared" si="4"/>
        <v>-59.761654346132559</v>
      </c>
      <c r="G69" s="25">
        <f t="shared" si="5"/>
        <v>13345.769613353328</v>
      </c>
      <c r="H69" s="27">
        <f t="shared" si="6"/>
        <v>-7014.856564390112</v>
      </c>
      <c r="I69" s="13"/>
    </row>
    <row r="70" spans="1:9" x14ac:dyDescent="0.3">
      <c r="A70" s="13">
        <v>48</v>
      </c>
      <c r="B70" s="14">
        <v>44896</v>
      </c>
      <c r="C70" s="25">
        <f t="shared" si="7"/>
        <v>13345.769613353328</v>
      </c>
      <c r="D70" s="27">
        <f t="shared" si="2"/>
        <v>-1056.7890840646123</v>
      </c>
      <c r="E70" s="27">
        <f t="shared" si="3"/>
        <v>-1001.1817106756401</v>
      </c>
      <c r="F70" s="27">
        <f t="shared" si="4"/>
        <v>-55.607373388972221</v>
      </c>
      <c r="G70" s="25">
        <f t="shared" si="5"/>
        <v>12344.587902677687</v>
      </c>
      <c r="H70" s="27">
        <f t="shared" si="6"/>
        <v>-7070.4639377790845</v>
      </c>
      <c r="I70" s="13"/>
    </row>
    <row r="71" spans="1:9" x14ac:dyDescent="0.3">
      <c r="A71" s="13">
        <v>49</v>
      </c>
      <c r="B71" s="14">
        <v>44927</v>
      </c>
      <c r="C71" s="25">
        <f t="shared" si="7"/>
        <v>12344.587902677687</v>
      </c>
      <c r="D71" s="27">
        <f t="shared" si="2"/>
        <v>-1056.7890840646123</v>
      </c>
      <c r="E71" s="27">
        <f t="shared" si="3"/>
        <v>-1005.3533011367887</v>
      </c>
      <c r="F71" s="27">
        <f t="shared" si="4"/>
        <v>-51.43578292782373</v>
      </c>
      <c r="G71" s="25">
        <f t="shared" si="5"/>
        <v>11339.234601540898</v>
      </c>
      <c r="H71" s="27">
        <f t="shared" si="6"/>
        <v>-7121.8997207069078</v>
      </c>
      <c r="I71" s="13"/>
    </row>
    <row r="72" spans="1:9" x14ac:dyDescent="0.3">
      <c r="A72" s="13">
        <v>50</v>
      </c>
      <c r="B72" s="14">
        <v>44958</v>
      </c>
      <c r="C72" s="25">
        <f t="shared" si="7"/>
        <v>11339.234601540898</v>
      </c>
      <c r="D72" s="27">
        <f t="shared" si="2"/>
        <v>-1056.7890840646123</v>
      </c>
      <c r="E72" s="27">
        <f t="shared" si="3"/>
        <v>-1009.5422732248586</v>
      </c>
      <c r="F72" s="27">
        <f t="shared" si="4"/>
        <v>-47.24681083975377</v>
      </c>
      <c r="G72" s="25">
        <f t="shared" si="5"/>
        <v>10329.692328316039</v>
      </c>
      <c r="H72" s="27">
        <f t="shared" si="6"/>
        <v>-7169.1465315466612</v>
      </c>
      <c r="I72" s="13"/>
    </row>
    <row r="73" spans="1:9" x14ac:dyDescent="0.3">
      <c r="A73" s="13">
        <v>51</v>
      </c>
      <c r="B73" s="14">
        <v>44986</v>
      </c>
      <c r="C73" s="25">
        <f t="shared" si="7"/>
        <v>10329.692328316039</v>
      </c>
      <c r="D73" s="27">
        <f t="shared" si="2"/>
        <v>-1056.7890840646123</v>
      </c>
      <c r="E73" s="27">
        <f t="shared" si="3"/>
        <v>-1013.7486993632955</v>
      </c>
      <c r="F73" s="27">
        <f t="shared" si="4"/>
        <v>-43.04038470131686</v>
      </c>
      <c r="G73" s="25">
        <f t="shared" si="5"/>
        <v>9315.9436289527439</v>
      </c>
      <c r="H73" s="27">
        <f t="shared" si="6"/>
        <v>-7212.1869162479779</v>
      </c>
      <c r="I73" s="13"/>
    </row>
    <row r="74" spans="1:9" x14ac:dyDescent="0.3">
      <c r="A74" s="13">
        <v>52</v>
      </c>
      <c r="B74" s="14">
        <v>45017</v>
      </c>
      <c r="C74" s="25">
        <f t="shared" si="7"/>
        <v>9315.9436289527439</v>
      </c>
      <c r="D74" s="27">
        <f t="shared" si="2"/>
        <v>-1056.7890840646123</v>
      </c>
      <c r="E74" s="27">
        <f t="shared" si="3"/>
        <v>-1017.9726522773092</v>
      </c>
      <c r="F74" s="27">
        <f t="shared" si="4"/>
        <v>-38.816431787303131</v>
      </c>
      <c r="G74" s="25">
        <f t="shared" si="5"/>
        <v>8297.9709766754349</v>
      </c>
      <c r="H74" s="27">
        <f t="shared" si="6"/>
        <v>-7251.0033480352813</v>
      </c>
      <c r="I74" s="13"/>
    </row>
    <row r="75" spans="1:9" x14ac:dyDescent="0.3">
      <c r="A75" s="13">
        <v>53</v>
      </c>
      <c r="B75" s="14">
        <v>45047</v>
      </c>
      <c r="C75" s="25">
        <f t="shared" si="7"/>
        <v>8297.9709766754349</v>
      </c>
      <c r="D75" s="27">
        <f t="shared" si="2"/>
        <v>-1056.7890840646123</v>
      </c>
      <c r="E75" s="27">
        <f t="shared" si="3"/>
        <v>-1022.2142049951312</v>
      </c>
      <c r="F75" s="27">
        <f t="shared" si="4"/>
        <v>-34.574879069481007</v>
      </c>
      <c r="G75" s="25">
        <f t="shared" si="5"/>
        <v>7275.7567716803042</v>
      </c>
      <c r="H75" s="27">
        <f t="shared" si="6"/>
        <v>-7285.5782271047619</v>
      </c>
      <c r="I75" s="13"/>
    </row>
    <row r="76" spans="1:9" x14ac:dyDescent="0.3">
      <c r="A76" s="13">
        <v>54</v>
      </c>
      <c r="B76" s="14">
        <v>45078</v>
      </c>
      <c r="C76" s="25">
        <f t="shared" si="7"/>
        <v>7275.7567716803042</v>
      </c>
      <c r="D76" s="27">
        <f t="shared" si="2"/>
        <v>-1056.7890840646123</v>
      </c>
      <c r="E76" s="27">
        <f t="shared" si="3"/>
        <v>-1026.4734308492777</v>
      </c>
      <c r="F76" s="27">
        <f t="shared" si="4"/>
        <v>-30.315653215334635</v>
      </c>
      <c r="G76" s="25">
        <f t="shared" si="5"/>
        <v>6249.2833408310262</v>
      </c>
      <c r="H76" s="27">
        <f t="shared" si="6"/>
        <v>-7315.8938803200963</v>
      </c>
      <c r="I76" s="13"/>
    </row>
    <row r="77" spans="1:9" x14ac:dyDescent="0.3">
      <c r="A77" s="13">
        <v>55</v>
      </c>
      <c r="B77" s="14">
        <v>45108</v>
      </c>
      <c r="C77" s="25">
        <f t="shared" si="7"/>
        <v>6249.2833408310262</v>
      </c>
      <c r="D77" s="27">
        <f t="shared" si="2"/>
        <v>-1056.7890840646123</v>
      </c>
      <c r="E77" s="27">
        <f t="shared" si="3"/>
        <v>-1030.7504034778165</v>
      </c>
      <c r="F77" s="27">
        <f t="shared" si="4"/>
        <v>-26.038680586795977</v>
      </c>
      <c r="G77" s="25">
        <f t="shared" si="5"/>
        <v>5218.5329373532095</v>
      </c>
      <c r="H77" s="27">
        <f t="shared" si="6"/>
        <v>-7341.9325609068919</v>
      </c>
      <c r="I77" s="13"/>
    </row>
    <row r="78" spans="1:9" x14ac:dyDescent="0.3">
      <c r="A78" s="13">
        <v>56</v>
      </c>
      <c r="B78" s="14">
        <v>45139</v>
      </c>
      <c r="C78" s="25">
        <f t="shared" si="7"/>
        <v>5218.5329373532095</v>
      </c>
      <c r="D78" s="27">
        <f t="shared" si="2"/>
        <v>-1056.7890840646123</v>
      </c>
      <c r="E78" s="27">
        <f t="shared" si="3"/>
        <v>-1035.0451968256407</v>
      </c>
      <c r="F78" s="27">
        <f t="shared" si="4"/>
        <v>-21.743887238971741</v>
      </c>
      <c r="G78" s="25">
        <f t="shared" si="5"/>
        <v>4183.4877405275693</v>
      </c>
      <c r="H78" s="27">
        <f t="shared" si="6"/>
        <v>-7363.676448145864</v>
      </c>
      <c r="I78" s="13"/>
    </row>
    <row r="79" spans="1:9" x14ac:dyDescent="0.3">
      <c r="A79" s="13">
        <v>57</v>
      </c>
      <c r="B79" s="14">
        <v>45170</v>
      </c>
      <c r="C79" s="25">
        <f t="shared" si="7"/>
        <v>4183.4877405275693</v>
      </c>
      <c r="D79" s="27">
        <f t="shared" si="2"/>
        <v>-1056.7890840646123</v>
      </c>
      <c r="E79" s="27">
        <f t="shared" si="3"/>
        <v>-1039.3578851457473</v>
      </c>
      <c r="F79" s="27">
        <f t="shared" si="4"/>
        <v>-17.431198918864904</v>
      </c>
      <c r="G79" s="25">
        <f t="shared" si="5"/>
        <v>3144.1298553818219</v>
      </c>
      <c r="H79" s="27">
        <f t="shared" si="6"/>
        <v>-7381.1076470647286</v>
      </c>
      <c r="I79" s="13"/>
    </row>
    <row r="80" spans="1:9" x14ac:dyDescent="0.3">
      <c r="A80" s="13">
        <v>58</v>
      </c>
      <c r="B80" s="14">
        <v>45200</v>
      </c>
      <c r="C80" s="25">
        <f t="shared" si="7"/>
        <v>3144.1298553818219</v>
      </c>
      <c r="D80" s="27">
        <f t="shared" si="2"/>
        <v>-1056.7890840646123</v>
      </c>
      <c r="E80" s="27">
        <f t="shared" si="3"/>
        <v>-1043.6885430005213</v>
      </c>
      <c r="F80" s="27">
        <f t="shared" si="4"/>
        <v>-13.100541064090958</v>
      </c>
      <c r="G80" s="25">
        <f t="shared" si="5"/>
        <v>2100.4413123813006</v>
      </c>
      <c r="H80" s="27">
        <f t="shared" si="6"/>
        <v>-7394.2081881288195</v>
      </c>
      <c r="I80" s="13"/>
    </row>
    <row r="81" spans="1:9" x14ac:dyDescent="0.3">
      <c r="A81" s="13">
        <v>59</v>
      </c>
      <c r="B81" s="14">
        <v>45231</v>
      </c>
      <c r="C81" s="25">
        <f t="shared" si="7"/>
        <v>2100.4413123813006</v>
      </c>
      <c r="D81" s="27">
        <f t="shared" si="2"/>
        <v>-1056.7890840646123</v>
      </c>
      <c r="E81" s="27">
        <f t="shared" si="3"/>
        <v>-1048.0372452630236</v>
      </c>
      <c r="F81" s="27">
        <f t="shared" si="4"/>
        <v>-8.7518388015887876</v>
      </c>
      <c r="G81" s="25">
        <f t="shared" si="5"/>
        <v>1052.404067118277</v>
      </c>
      <c r="H81" s="27">
        <f t="shared" si="6"/>
        <v>-7402.9600269304083</v>
      </c>
      <c r="I81" s="13"/>
    </row>
    <row r="82" spans="1:9" x14ac:dyDescent="0.3">
      <c r="A82" s="13">
        <v>60</v>
      </c>
      <c r="B82" s="14">
        <v>45261</v>
      </c>
      <c r="C82" s="25">
        <f t="shared" si="7"/>
        <v>1052.404067118277</v>
      </c>
      <c r="D82" s="27">
        <f t="shared" si="2"/>
        <v>-1056.7890840646123</v>
      </c>
      <c r="E82" s="27">
        <f t="shared" si="3"/>
        <v>-1052.4040671182861</v>
      </c>
      <c r="F82" s="27">
        <f t="shared" si="4"/>
        <v>-4.385016946326191</v>
      </c>
      <c r="G82" s="25">
        <f t="shared" si="5"/>
        <v>-9.0949470177292824E-12</v>
      </c>
      <c r="H82" s="27">
        <f t="shared" si="6"/>
        <v>-7407.3450438767341</v>
      </c>
      <c r="I82" s="13"/>
    </row>
  </sheetData>
  <mergeCells count="3">
    <mergeCell ref="A21:H21"/>
    <mergeCell ref="B15:B16"/>
    <mergeCell ref="A1:H1"/>
  </mergeCells>
  <dataValidations count="1">
    <dataValidation allowBlank="1" error="pavI8MeUFtEyxX2I4tkycc7b5b39-15e6-4c88-816a-b6f75a299e8d" sqref="A1:I82" xr:uid="{00000000-0002-0000-0200-000000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 fitToPage="1"/>
  </sheetPr>
  <dimension ref="A1:I20"/>
  <sheetViews>
    <sheetView showGridLines="0" topLeftCell="F2" zoomScaleNormal="100" workbookViewId="0">
      <selection activeCell="E19" sqref="E19"/>
    </sheetView>
  </sheetViews>
  <sheetFormatPr defaultRowHeight="15.75" x14ac:dyDescent="0.3"/>
  <cols>
    <col min="1" max="1" width="6.44140625" style="9" customWidth="1"/>
    <col min="2" max="2" width="22.77734375" style="9" customWidth="1"/>
    <col min="3" max="9" width="13.77734375" style="9" customWidth="1"/>
    <col min="10" max="16384" width="8.88671875" style="9"/>
  </cols>
  <sheetData>
    <row r="1" spans="1:9" s="4" customFormat="1" ht="27" customHeight="1" thickBot="1" x14ac:dyDescent="0.3">
      <c r="A1" s="103" t="s">
        <v>52</v>
      </c>
      <c r="B1" s="103"/>
      <c r="C1" s="103"/>
      <c r="D1" s="103"/>
      <c r="E1" s="103"/>
      <c r="F1" s="103"/>
      <c r="G1" s="103"/>
      <c r="H1" s="103"/>
      <c r="I1" s="103"/>
    </row>
    <row r="2" spans="1:9" s="4" customFormat="1" ht="17.25" customHeight="1" thickTop="1" x14ac:dyDescent="0.3">
      <c r="A2" s="43" t="s">
        <v>58</v>
      </c>
      <c r="B2" s="2"/>
      <c r="C2" s="2"/>
      <c r="D2" s="2"/>
      <c r="E2" s="2"/>
      <c r="F2" s="2"/>
    </row>
    <row r="3" spans="1:9" s="4" customFormat="1" ht="13.5" customHeight="1" x14ac:dyDescent="0.25">
      <c r="A3" s="5"/>
      <c r="B3" s="5"/>
      <c r="C3" s="5"/>
      <c r="D3" s="5"/>
      <c r="E3" s="5"/>
      <c r="F3" s="5"/>
    </row>
    <row r="4" spans="1:9" s="4" customFormat="1" ht="16.5" thickBot="1" x14ac:dyDescent="0.3">
      <c r="B4" s="63" t="s">
        <v>59</v>
      </c>
      <c r="C4" s="70"/>
      <c r="D4" s="70"/>
      <c r="E4" s="6"/>
      <c r="F4" s="6"/>
    </row>
    <row r="5" spans="1:9" s="4" customFormat="1" x14ac:dyDescent="0.3">
      <c r="B5" s="72" t="s">
        <v>72</v>
      </c>
      <c r="C5" s="57"/>
      <c r="D5" s="71">
        <v>56000</v>
      </c>
      <c r="E5" s="22"/>
      <c r="F5" s="29"/>
    </row>
    <row r="6" spans="1:9" s="4" customFormat="1" x14ac:dyDescent="0.3">
      <c r="B6" s="73" t="s">
        <v>60</v>
      </c>
      <c r="C6" s="47"/>
      <c r="D6" s="71">
        <v>8750</v>
      </c>
      <c r="E6" s="22"/>
      <c r="F6" s="5"/>
    </row>
    <row r="7" spans="1:9" s="4" customFormat="1" x14ac:dyDescent="0.3">
      <c r="B7" s="73" t="s">
        <v>61</v>
      </c>
      <c r="C7" s="47"/>
      <c r="D7" s="74">
        <v>7</v>
      </c>
      <c r="E7" s="22"/>
      <c r="F7" s="29"/>
    </row>
    <row r="8" spans="1:9" s="4" customFormat="1" ht="13.5" x14ac:dyDescent="0.25">
      <c r="B8" s="7"/>
      <c r="C8" s="7"/>
      <c r="D8" s="7"/>
      <c r="E8" s="5"/>
      <c r="F8" s="5"/>
    </row>
    <row r="9" spans="1:9" s="4" customFormat="1" ht="16.5" thickBot="1" x14ac:dyDescent="0.3">
      <c r="B9" s="63" t="s">
        <v>26</v>
      </c>
      <c r="C9" s="63"/>
      <c r="D9" s="63"/>
      <c r="E9" s="63"/>
      <c r="F9" s="63"/>
      <c r="G9" s="63"/>
      <c r="H9" s="63"/>
      <c r="I9" s="63"/>
    </row>
    <row r="10" spans="1:9" s="4" customFormat="1" ht="15.75" customHeight="1" x14ac:dyDescent="0.25">
      <c r="B10" s="76" t="s">
        <v>4</v>
      </c>
      <c r="C10" s="79">
        <v>1</v>
      </c>
      <c r="D10" s="79">
        <v>2</v>
      </c>
      <c r="E10" s="79">
        <v>3</v>
      </c>
      <c r="F10" s="79">
        <v>4</v>
      </c>
      <c r="G10" s="79">
        <v>5</v>
      </c>
      <c r="H10" s="79">
        <v>6</v>
      </c>
      <c r="I10" s="79">
        <v>7</v>
      </c>
    </row>
    <row r="11" spans="1:9" s="4" customFormat="1" ht="15.75" customHeight="1" x14ac:dyDescent="0.3">
      <c r="B11" s="76" t="s">
        <v>27</v>
      </c>
      <c r="C11" s="78">
        <f>SLN($D$5,$D$6,$D$7)</f>
        <v>6750</v>
      </c>
      <c r="D11" s="78">
        <f t="shared" ref="D11:I11" si="0">SLN($D$5,$D$6,$D$7)</f>
        <v>6750</v>
      </c>
      <c r="E11" s="78">
        <f t="shared" si="0"/>
        <v>6750</v>
      </c>
      <c r="F11" s="78">
        <f t="shared" si="0"/>
        <v>6750</v>
      </c>
      <c r="G11" s="78">
        <f t="shared" si="0"/>
        <v>6750</v>
      </c>
      <c r="H11" s="78">
        <f t="shared" si="0"/>
        <v>6750</v>
      </c>
      <c r="I11" s="78">
        <f t="shared" si="0"/>
        <v>6750</v>
      </c>
    </row>
    <row r="12" spans="1:9" s="4" customFormat="1" ht="15.75" customHeight="1" x14ac:dyDescent="0.3">
      <c r="B12" s="76" t="s">
        <v>28</v>
      </c>
      <c r="C12" s="58">
        <f>C11</f>
        <v>6750</v>
      </c>
      <c r="D12" s="58">
        <f>C12+D11</f>
        <v>13500</v>
      </c>
      <c r="E12" s="58">
        <f t="shared" ref="E12:I12" si="1">D12+E11</f>
        <v>20250</v>
      </c>
      <c r="F12" s="58">
        <f t="shared" si="1"/>
        <v>27000</v>
      </c>
      <c r="G12" s="58">
        <f t="shared" si="1"/>
        <v>33750</v>
      </c>
      <c r="H12" s="58">
        <f t="shared" si="1"/>
        <v>40500</v>
      </c>
      <c r="I12" s="58">
        <f t="shared" si="1"/>
        <v>47250</v>
      </c>
    </row>
    <row r="13" spans="1:9" s="4" customFormat="1" ht="15.75" customHeight="1" x14ac:dyDescent="0.3">
      <c r="B13" s="77" t="s">
        <v>30</v>
      </c>
      <c r="C13" s="58">
        <f>$D$5-C12</f>
        <v>49250</v>
      </c>
      <c r="D13" s="58">
        <f t="shared" ref="D13:I13" si="2">$D$5-D12</f>
        <v>42500</v>
      </c>
      <c r="E13" s="58">
        <f t="shared" si="2"/>
        <v>35750</v>
      </c>
      <c r="F13" s="58">
        <f t="shared" si="2"/>
        <v>29000</v>
      </c>
      <c r="G13" s="58">
        <f t="shared" si="2"/>
        <v>22250</v>
      </c>
      <c r="H13" s="58">
        <f t="shared" si="2"/>
        <v>15500</v>
      </c>
      <c r="I13" s="58">
        <f t="shared" si="2"/>
        <v>8750</v>
      </c>
    </row>
    <row r="14" spans="1:9" s="4" customFormat="1" ht="13.5" x14ac:dyDescent="0.25">
      <c r="A14" s="8"/>
      <c r="B14" s="8"/>
      <c r="C14" s="8"/>
      <c r="D14" s="8"/>
      <c r="E14" s="8"/>
      <c r="F14" s="8"/>
    </row>
    <row r="16" spans="1:9" ht="16.5" thickBot="1" x14ac:dyDescent="0.35">
      <c r="B16" s="63" t="s">
        <v>29</v>
      </c>
      <c r="C16" s="63"/>
      <c r="D16" s="63"/>
      <c r="E16" s="63"/>
      <c r="F16" s="63"/>
      <c r="G16" s="63"/>
      <c r="H16" s="63"/>
      <c r="I16" s="63"/>
    </row>
    <row r="17" spans="2:9" x14ac:dyDescent="0.3">
      <c r="B17" s="76" t="s">
        <v>4</v>
      </c>
      <c r="C17" s="79">
        <v>1</v>
      </c>
      <c r="D17" s="79">
        <v>2</v>
      </c>
      <c r="E17" s="79">
        <v>3</v>
      </c>
      <c r="F17" s="79">
        <v>4</v>
      </c>
      <c r="G17" s="79">
        <v>5</v>
      </c>
      <c r="H17" s="79">
        <v>6</v>
      </c>
      <c r="I17" s="79">
        <v>7</v>
      </c>
    </row>
    <row r="18" spans="2:9" x14ac:dyDescent="0.3">
      <c r="B18" s="76" t="s">
        <v>27</v>
      </c>
      <c r="C18" s="58">
        <f>DB($D$5,$D$6,$D$7,C17)</f>
        <v>13048</v>
      </c>
      <c r="D18" s="58">
        <f t="shared" ref="D18:I18" si="3">DB($D$5,$D$6,$D$7,D17)</f>
        <v>10007.816000000001</v>
      </c>
      <c r="E18" s="58">
        <f t="shared" si="3"/>
        <v>7675.9948720000011</v>
      </c>
      <c r="F18" s="58">
        <f t="shared" si="3"/>
        <v>5887.4880668240003</v>
      </c>
      <c r="G18" s="58">
        <f t="shared" si="3"/>
        <v>4515.7033472540079</v>
      </c>
      <c r="H18" s="58">
        <f t="shared" si="3"/>
        <v>3463.5444673438237</v>
      </c>
      <c r="I18" s="58">
        <f t="shared" si="3"/>
        <v>2656.5386064527129</v>
      </c>
    </row>
    <row r="19" spans="2:9" x14ac:dyDescent="0.3">
      <c r="B19" s="76" t="s">
        <v>28</v>
      </c>
      <c r="C19" s="58">
        <f>C18</f>
        <v>13048</v>
      </c>
      <c r="D19" s="58">
        <f>C19+D18</f>
        <v>23055.815999999999</v>
      </c>
      <c r="E19" s="58">
        <f t="shared" ref="E19:I19" si="4">D19+E18</f>
        <v>30731.810872000002</v>
      </c>
      <c r="F19" s="58">
        <f t="shared" si="4"/>
        <v>36619.298938824002</v>
      </c>
      <c r="G19" s="58">
        <f t="shared" si="4"/>
        <v>41135.002286078008</v>
      </c>
      <c r="H19" s="58">
        <f t="shared" si="4"/>
        <v>44598.546753421833</v>
      </c>
      <c r="I19" s="58">
        <f t="shared" si="4"/>
        <v>47255.085359874545</v>
      </c>
    </row>
    <row r="20" spans="2:9" x14ac:dyDescent="0.3">
      <c r="B20" s="77" t="s">
        <v>30</v>
      </c>
      <c r="C20" s="58">
        <f>$D$5-C19</f>
        <v>42952</v>
      </c>
      <c r="D20" s="58">
        <f t="shared" ref="D20" si="5">$D$5-D19</f>
        <v>32944.184000000001</v>
      </c>
      <c r="E20" s="58">
        <f t="shared" ref="E20" si="6">$D$5-E19</f>
        <v>25268.189127999998</v>
      </c>
      <c r="F20" s="58">
        <f t="shared" ref="F20" si="7">$D$5-F19</f>
        <v>19380.701061175998</v>
      </c>
      <c r="G20" s="58">
        <f t="shared" ref="G20" si="8">$D$5-G19</f>
        <v>14864.997713921992</v>
      </c>
      <c r="H20" s="58">
        <f t="shared" ref="H20" si="9">$D$5-H19</f>
        <v>11401.453246578167</v>
      </c>
      <c r="I20" s="58">
        <f t="shared" ref="I20" si="10">$D$5-I19</f>
        <v>8744.9146401254548</v>
      </c>
    </row>
  </sheetData>
  <mergeCells count="1">
    <mergeCell ref="A1:I1"/>
  </mergeCells>
  <dataValidations count="1">
    <dataValidation allowBlank="1" error="pavI8MeUFtEyxX2I4tkycc7b5b39-15e6-4c88-816a-b6f75a299e8d" sqref="A1:I20" xr:uid="{00000000-0002-0000-0300-000000000000}"/>
  </dataValidations>
  <printOptions horizontalCentered="1"/>
  <pageMargins left="0.4" right="0.4" top="0.4" bottom="0.4" header="0.25" footer="0.25"/>
  <pageSetup orientation="landscape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 fitToPage="1"/>
  </sheetPr>
  <dimension ref="A1:N25"/>
  <sheetViews>
    <sheetView showGridLines="0" topLeftCell="B4" zoomScaleNormal="100" workbookViewId="0">
      <selection activeCell="C13" sqref="C13:G13"/>
    </sheetView>
  </sheetViews>
  <sheetFormatPr defaultRowHeight="12.75" x14ac:dyDescent="0.2"/>
  <cols>
    <col min="1" max="1" width="6.6640625" style="3" customWidth="1"/>
    <col min="2" max="2" width="28.88671875" style="3" customWidth="1"/>
    <col min="3" max="7" width="15.77734375" style="3" customWidth="1"/>
    <col min="8" max="8" width="10" style="3" customWidth="1"/>
    <col min="9" max="16384" width="8.88671875" style="3"/>
  </cols>
  <sheetData>
    <row r="1" spans="1:14" ht="27" customHeight="1" thickBot="1" x14ac:dyDescent="0.25">
      <c r="A1" s="103" t="s">
        <v>52</v>
      </c>
      <c r="B1" s="103"/>
      <c r="C1" s="103"/>
      <c r="D1" s="103"/>
      <c r="E1" s="103"/>
      <c r="F1" s="103"/>
      <c r="G1" s="103"/>
      <c r="H1" s="18"/>
    </row>
    <row r="2" spans="1:14" ht="17.25" customHeight="1" thickTop="1" x14ac:dyDescent="0.3">
      <c r="A2" s="43" t="s">
        <v>75</v>
      </c>
      <c r="C2" s="2"/>
    </row>
    <row r="4" spans="1:14" ht="16.5" thickBot="1" x14ac:dyDescent="0.25">
      <c r="B4" s="80" t="s">
        <v>39</v>
      </c>
      <c r="C4" s="84">
        <v>2019</v>
      </c>
      <c r="D4" s="84">
        <v>2020</v>
      </c>
      <c r="E4" s="84">
        <v>2021</v>
      </c>
      <c r="F4" s="84">
        <v>2022</v>
      </c>
      <c r="G4" s="84">
        <v>2023</v>
      </c>
    </row>
    <row r="5" spans="1:14" ht="15.75" x14ac:dyDescent="0.3">
      <c r="B5" s="72" t="s">
        <v>66</v>
      </c>
      <c r="C5" s="81">
        <v>96000.000000000044</v>
      </c>
      <c r="D5" s="81">
        <v>125456.43218469889</v>
      </c>
      <c r="E5" s="81">
        <v>163951.2122553536</v>
      </c>
      <c r="F5" s="81">
        <v>214257.64731159306</v>
      </c>
      <c r="G5" s="81">
        <v>279999.99999999994</v>
      </c>
    </row>
    <row r="6" spans="1:14" ht="15.75" x14ac:dyDescent="0.3">
      <c r="B6" s="72" t="s">
        <v>67</v>
      </c>
      <c r="C6" s="85">
        <v>48000</v>
      </c>
      <c r="D6" s="85">
        <v>58000</v>
      </c>
      <c r="E6" s="85">
        <v>70000</v>
      </c>
      <c r="F6" s="85">
        <v>88000</v>
      </c>
      <c r="G6" s="85">
        <v>115000</v>
      </c>
    </row>
    <row r="7" spans="1:14" ht="15.75" x14ac:dyDescent="0.3">
      <c r="B7" s="72" t="s">
        <v>65</v>
      </c>
      <c r="C7" s="85">
        <v>89999.999999999985</v>
      </c>
      <c r="D7" s="85">
        <v>122500</v>
      </c>
      <c r="E7" s="85">
        <v>155000</v>
      </c>
      <c r="F7" s="85">
        <v>187500</v>
      </c>
      <c r="G7" s="85">
        <v>220000.00000000003</v>
      </c>
    </row>
    <row r="8" spans="1:14" ht="16.5" thickBot="1" x14ac:dyDescent="0.35">
      <c r="B8" s="83" t="s">
        <v>40</v>
      </c>
      <c r="C8" s="82">
        <f>SUM(C4:C7)</f>
        <v>236019.00000000006</v>
      </c>
      <c r="D8" s="82">
        <f>SUM(D4:D7)</f>
        <v>307976.43218469888</v>
      </c>
      <c r="E8" s="82">
        <f>SUM(E4:E7)</f>
        <v>390972.21225535357</v>
      </c>
      <c r="F8" s="82">
        <f>SUM(F4:F7)</f>
        <v>491779.64731159306</v>
      </c>
      <c r="G8" s="82">
        <f>SUM(G4:G7)</f>
        <v>617023</v>
      </c>
    </row>
    <row r="9" spans="1:14" ht="14.25" thickTop="1" x14ac:dyDescent="0.25">
      <c r="B9" s="17"/>
      <c r="C9" s="16"/>
      <c r="D9" s="16"/>
      <c r="E9" s="16"/>
      <c r="F9" s="16"/>
      <c r="G9" s="16"/>
    </row>
    <row r="10" spans="1:14" ht="16.5" thickBot="1" x14ac:dyDescent="0.25">
      <c r="B10" s="80" t="s">
        <v>62</v>
      </c>
      <c r="C10" s="80"/>
      <c r="D10" s="80"/>
      <c r="E10" s="80"/>
      <c r="F10" s="80"/>
      <c r="G10" s="80"/>
    </row>
    <row r="11" spans="1:14" ht="15.75" customHeight="1" x14ac:dyDescent="0.3">
      <c r="B11" s="72" t="s">
        <v>68</v>
      </c>
      <c r="C11" s="81">
        <v>48000</v>
      </c>
      <c r="D11" s="81">
        <v>50000</v>
      </c>
      <c r="E11" s="81">
        <v>52000</v>
      </c>
      <c r="F11" s="81">
        <v>55000</v>
      </c>
      <c r="G11" s="81">
        <v>58000</v>
      </c>
      <c r="I11" s="30"/>
      <c r="J11" s="30"/>
      <c r="K11" s="30"/>
      <c r="L11" s="30"/>
      <c r="M11" s="30"/>
      <c r="N11" s="30"/>
    </row>
    <row r="12" spans="1:14" ht="15.75" customHeight="1" x14ac:dyDescent="0.3">
      <c r="B12" s="72" t="s">
        <v>69</v>
      </c>
      <c r="C12" s="86">
        <v>24000</v>
      </c>
      <c r="D12" s="86">
        <v>27500</v>
      </c>
      <c r="E12" s="86">
        <v>28500</v>
      </c>
      <c r="F12" s="86">
        <v>30000</v>
      </c>
      <c r="G12" s="86">
        <v>32000</v>
      </c>
      <c r="I12" s="30"/>
      <c r="J12" s="30"/>
      <c r="K12" s="30"/>
      <c r="L12" s="30"/>
      <c r="M12" s="30"/>
      <c r="N12" s="30"/>
    </row>
    <row r="13" spans="1:14" ht="15.75" customHeight="1" x14ac:dyDescent="0.3">
      <c r="B13" s="72" t="s">
        <v>31</v>
      </c>
      <c r="C13" s="86">
        <v>120000</v>
      </c>
      <c r="D13" s="86">
        <v>128400.00000000001</v>
      </c>
      <c r="E13" s="86">
        <v>137388</v>
      </c>
      <c r="F13" s="86">
        <v>147005.16</v>
      </c>
      <c r="G13" s="86">
        <v>157295.52119999999</v>
      </c>
      <c r="I13" s="30"/>
      <c r="J13" s="30"/>
      <c r="K13" s="30"/>
      <c r="L13" s="30"/>
      <c r="M13" s="30"/>
      <c r="N13" s="30"/>
    </row>
    <row r="14" spans="1:14" ht="15.75" customHeight="1" x14ac:dyDescent="0.3">
      <c r="B14" s="72" t="s">
        <v>64</v>
      </c>
      <c r="C14" s="86">
        <v>1500</v>
      </c>
      <c r="D14" s="86">
        <v>2000</v>
      </c>
      <c r="E14" s="86">
        <v>2000</v>
      </c>
      <c r="F14" s="86">
        <v>2500</v>
      </c>
      <c r="G14" s="86">
        <v>2500</v>
      </c>
      <c r="I14" s="30"/>
      <c r="J14" s="30"/>
      <c r="K14" s="30"/>
      <c r="L14" s="30"/>
      <c r="M14" s="30"/>
      <c r="N14" s="30"/>
    </row>
    <row r="15" spans="1:14" ht="15.75" customHeight="1" x14ac:dyDescent="0.3">
      <c r="B15" s="72" t="s">
        <v>70</v>
      </c>
      <c r="C15" s="86">
        <v>2400</v>
      </c>
      <c r="D15" s="86">
        <v>2400</v>
      </c>
      <c r="E15" s="86">
        <v>2400</v>
      </c>
      <c r="F15" s="86">
        <v>2600</v>
      </c>
      <c r="G15" s="86">
        <v>2600</v>
      </c>
      <c r="H15" s="31"/>
      <c r="I15" s="31"/>
      <c r="J15" s="31"/>
      <c r="K15" s="31"/>
      <c r="L15" s="31"/>
      <c r="M15" s="30"/>
      <c r="N15" s="30"/>
    </row>
    <row r="16" spans="1:14" ht="15.75" customHeight="1" x14ac:dyDescent="0.3">
      <c r="B16" s="72" t="s">
        <v>14</v>
      </c>
      <c r="C16" s="86">
        <v>12000</v>
      </c>
      <c r="D16" s="86">
        <v>12000</v>
      </c>
      <c r="E16" s="86">
        <v>12000</v>
      </c>
      <c r="F16" s="86">
        <v>12000</v>
      </c>
      <c r="G16" s="86">
        <v>12000</v>
      </c>
      <c r="I16" s="30"/>
    </row>
    <row r="17" spans="2:9" ht="16.5" customHeight="1" thickBot="1" x14ac:dyDescent="0.35">
      <c r="B17" s="83" t="s">
        <v>38</v>
      </c>
      <c r="C17" s="82">
        <f>SUM(C11:C16)</f>
        <v>207900</v>
      </c>
      <c r="D17" s="82">
        <f>SUM(D11:D16)</f>
        <v>222300</v>
      </c>
      <c r="E17" s="82">
        <f>SUM(E11:E16)</f>
        <v>234288</v>
      </c>
      <c r="F17" s="82">
        <f>SUM(F11:F16)</f>
        <v>249105.16</v>
      </c>
      <c r="G17" s="82">
        <f>SUM(G11:G16)</f>
        <v>264395.52119999996</v>
      </c>
      <c r="I17" s="30"/>
    </row>
    <row r="18" spans="2:9" ht="17.25" thickTop="1" x14ac:dyDescent="0.2">
      <c r="B18" s="19"/>
      <c r="C18" s="19"/>
      <c r="D18" s="19"/>
      <c r="E18" s="19"/>
      <c r="F18" s="19"/>
      <c r="G18" s="19"/>
      <c r="H18" s="18"/>
      <c r="I18" s="18"/>
    </row>
    <row r="19" spans="2:9" ht="16.5" thickBot="1" x14ac:dyDescent="0.35">
      <c r="B19" s="83" t="s">
        <v>41</v>
      </c>
      <c r="C19" s="82">
        <f>C8-C17</f>
        <v>28119.000000000058</v>
      </c>
      <c r="D19" s="82">
        <f>D8-D17</f>
        <v>85676.432184698875</v>
      </c>
      <c r="E19" s="82">
        <f>E8-E17</f>
        <v>156684.21225535357</v>
      </c>
      <c r="F19" s="82">
        <f>F8-F17</f>
        <v>242674.48731159305</v>
      </c>
      <c r="G19" s="82">
        <f>G8-G17</f>
        <v>352627.47880000004</v>
      </c>
    </row>
    <row r="20" spans="2:9" ht="13.5" thickTop="1" x14ac:dyDescent="0.2">
      <c r="B20" s="15"/>
    </row>
    <row r="23" spans="2:9" x14ac:dyDescent="0.2">
      <c r="B23" s="10"/>
    </row>
    <row r="24" spans="2:9" x14ac:dyDescent="0.2">
      <c r="H24" s="18"/>
    </row>
    <row r="25" spans="2:9" x14ac:dyDescent="0.2">
      <c r="H25" s="18"/>
    </row>
  </sheetData>
  <mergeCells count="1">
    <mergeCell ref="A1:G1"/>
  </mergeCells>
  <dataValidations count="1">
    <dataValidation allowBlank="1" error="pavI8MeUFtEyxX2I4tkycc7b5b39-15e6-4c88-816a-b6f75a299e8d" sqref="A1:N25" xr:uid="{00000000-0002-0000-0400-000000000000}"/>
  </dataValidations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"/>
  <sheetViews>
    <sheetView showGridLines="0" topLeftCell="B1" workbookViewId="0">
      <selection activeCell="F13" sqref="F13"/>
    </sheetView>
  </sheetViews>
  <sheetFormatPr defaultRowHeight="15.75" x14ac:dyDescent="0.3"/>
  <cols>
    <col min="1" max="1" width="5.77734375" customWidth="1"/>
    <col min="2" max="2" width="17.77734375" customWidth="1"/>
    <col min="3" max="3" width="21.44140625" customWidth="1"/>
    <col min="4" max="4" width="19.44140625" customWidth="1"/>
    <col min="5" max="5" width="13.6640625" customWidth="1"/>
    <col min="6" max="6" width="14.5546875" customWidth="1"/>
    <col min="7" max="7" width="8"/>
    <col min="8" max="8" width="15.5546875" bestFit="1" customWidth="1"/>
    <col min="9" max="9" width="10.44140625" bestFit="1" customWidth="1"/>
  </cols>
  <sheetData>
    <row r="1" spans="1:7" ht="27" customHeight="1" thickBot="1" x14ac:dyDescent="0.35">
      <c r="A1" s="102" t="s">
        <v>52</v>
      </c>
      <c r="B1" s="102"/>
      <c r="C1" s="102"/>
      <c r="D1" s="102"/>
      <c r="E1" s="55"/>
      <c r="F1" s="56"/>
      <c r="G1" s="56"/>
    </row>
    <row r="2" spans="1:7" ht="17.25" customHeight="1" thickTop="1" x14ac:dyDescent="0.3">
      <c r="A2" s="43" t="s">
        <v>63</v>
      </c>
      <c r="B2" s="2"/>
      <c r="C2" s="11"/>
      <c r="D2" s="11"/>
      <c r="E2" s="2"/>
    </row>
    <row r="3" spans="1:7" ht="12.75" customHeight="1" x14ac:dyDescent="0.3">
      <c r="A3" s="1"/>
      <c r="B3" s="1"/>
      <c r="C3" s="12"/>
      <c r="D3" s="12"/>
      <c r="E3" s="1"/>
    </row>
    <row r="4" spans="1:7" ht="16.5" thickBot="1" x14ac:dyDescent="0.35">
      <c r="A4" s="1"/>
      <c r="B4" s="63" t="s">
        <v>73</v>
      </c>
      <c r="C4" s="63"/>
      <c r="D4" s="63"/>
      <c r="E4" s="23"/>
    </row>
    <row r="5" spans="1:7" ht="16.5" thickBot="1" x14ac:dyDescent="0.35">
      <c r="A5" s="1"/>
      <c r="B5" s="45"/>
      <c r="C5" s="45" t="s">
        <v>32</v>
      </c>
      <c r="D5" s="45" t="s">
        <v>33</v>
      </c>
    </row>
    <row r="6" spans="1:7" x14ac:dyDescent="0.3">
      <c r="A6" s="1"/>
      <c r="B6" s="72" t="s">
        <v>34</v>
      </c>
      <c r="C6" s="81">
        <v>-25000</v>
      </c>
      <c r="D6" s="81">
        <v>-25000</v>
      </c>
    </row>
    <row r="7" spans="1:7" x14ac:dyDescent="0.3">
      <c r="A7" s="1"/>
      <c r="B7" s="72" t="s">
        <v>21</v>
      </c>
      <c r="C7" s="86">
        <v>2500</v>
      </c>
      <c r="D7" s="86">
        <v>-22500</v>
      </c>
    </row>
    <row r="8" spans="1:7" x14ac:dyDescent="0.3">
      <c r="A8" s="1"/>
      <c r="B8" s="72" t="s">
        <v>22</v>
      </c>
      <c r="C8" s="86">
        <v>4000</v>
      </c>
      <c r="D8" s="86">
        <v>-18500</v>
      </c>
    </row>
    <row r="9" spans="1:7" x14ac:dyDescent="0.3">
      <c r="A9" s="1"/>
      <c r="B9" s="72" t="s">
        <v>42</v>
      </c>
      <c r="C9" s="86">
        <v>5500</v>
      </c>
      <c r="D9" s="86">
        <v>-13000</v>
      </c>
    </row>
    <row r="10" spans="1:7" x14ac:dyDescent="0.3">
      <c r="A10" s="1"/>
      <c r="B10" s="72" t="s">
        <v>24</v>
      </c>
      <c r="C10" s="86">
        <v>6800</v>
      </c>
      <c r="D10" s="86">
        <v>-6000</v>
      </c>
    </row>
    <row r="11" spans="1:7" x14ac:dyDescent="0.3">
      <c r="A11" s="1"/>
      <c r="B11" s="72" t="s">
        <v>25</v>
      </c>
      <c r="C11" s="86">
        <v>7250</v>
      </c>
      <c r="D11" s="86">
        <v>1500</v>
      </c>
    </row>
    <row r="12" spans="1:7" x14ac:dyDescent="0.3">
      <c r="A12" s="1"/>
      <c r="B12" s="72" t="s">
        <v>43</v>
      </c>
      <c r="C12" s="86">
        <v>7500</v>
      </c>
      <c r="D12" s="86">
        <v>9000</v>
      </c>
    </row>
    <row r="13" spans="1:7" ht="16.5" thickBot="1" x14ac:dyDescent="0.35"/>
    <row r="14" spans="1:7" x14ac:dyDescent="0.3">
      <c r="B14" s="87" t="s">
        <v>35</v>
      </c>
      <c r="C14" s="88">
        <v>7.2499999999999995E-2</v>
      </c>
    </row>
    <row r="15" spans="1:7" x14ac:dyDescent="0.3">
      <c r="B15" s="72" t="s">
        <v>44</v>
      </c>
      <c r="C15" s="81">
        <f>NPV(C14,C7:C12)</f>
        <v>25443.550175934524</v>
      </c>
      <c r="E15" s="28"/>
    </row>
    <row r="16" spans="1:7" x14ac:dyDescent="0.3">
      <c r="B16" s="72" t="s">
        <v>36</v>
      </c>
      <c r="C16" s="81">
        <f>C15+C6</f>
        <v>443.5501759345243</v>
      </c>
      <c r="E16" s="28"/>
    </row>
    <row r="17" spans="2:5" x14ac:dyDescent="0.3">
      <c r="B17" s="72" t="s">
        <v>37</v>
      </c>
      <c r="C17" s="49">
        <f>IRR(C6:C12)</f>
        <v>7.7398745052334794E-2</v>
      </c>
      <c r="E17" s="28"/>
    </row>
    <row r="18" spans="2:5" x14ac:dyDescent="0.3">
      <c r="E18" s="28"/>
    </row>
    <row r="20" spans="2:5" x14ac:dyDescent="0.3">
      <c r="E20" s="23"/>
    </row>
    <row r="21" spans="2:5" x14ac:dyDescent="0.3">
      <c r="E21" s="32"/>
    </row>
  </sheetData>
  <mergeCells count="1">
    <mergeCell ref="A1:D1"/>
  </mergeCells>
  <dataValidations count="1">
    <dataValidation allowBlank="1" error="pavI8MeUFtEyxX2I4tkycc7b5b39-15e6-4c88-816a-b6f75a299e8d" sqref="A1:G21" xr:uid="{00000000-0002-0000-0500-000000000000}"/>
  </dataValidations>
  <pageMargins left="0.7" right="0.7" top="0.75" bottom="0.75" header="0.3" footer="0.3"/>
  <pageSetup orientation="portrait" r:id="rId1"/>
  <ignoredErrors>
    <ignoredError sqref="C15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{cc7b5b39-15e6-4c88-816a-b6f75a299e8d}</UserID>
  <AssignmentID>{cc7b5b39-15e6-4c88-816a-b6f75a299e8d}</AssignmentID>
</GradingEngineProps>
</file>

<file path=customXml/itemProps1.xml><?xml version="1.0" encoding="utf-8"?>
<ds:datastoreItem xmlns:ds="http://schemas.openxmlformats.org/officeDocument/2006/customXml" ds:itemID="{435830CC-4335-4CE3-B924-310CB79FD9EC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Loan Scenarios</vt:lpstr>
      <vt:lpstr>Amortization</vt:lpstr>
      <vt:lpstr>Depreciation</vt:lpstr>
      <vt:lpstr>Income Statement</vt:lpstr>
      <vt:lpstr>Investment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© 2018 Cengage Learning. All rights reserved.</dc:creator>
  <cp:lastModifiedBy>Jyoti Gautam</cp:lastModifiedBy>
  <dcterms:created xsi:type="dcterms:W3CDTF">2013-04-09T17:45:45Z</dcterms:created>
  <dcterms:modified xsi:type="dcterms:W3CDTF">2019-11-10T18:20:33Z</dcterms:modified>
</cp:coreProperties>
</file>