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yoti_000\Desktop\ACC\ITSW-1304\Review_Worksheet\Excel10\"/>
    </mc:Choice>
  </mc:AlternateContent>
  <xr:revisionPtr revIDLastSave="0" documentId="13_ncr:1_{782EF435-7B54-43D3-B1E3-0681A2CD70D9}" xr6:coauthVersionLast="41" xr6:coauthVersionMax="41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Documentation" sheetId="14" r:id="rId1"/>
    <sheet name="Wireless" sheetId="5" r:id="rId2"/>
    <sheet name="Noise-Cancelling" sheetId="10" r:id="rId3"/>
    <sheet name="Earphones" sheetId="11" r:id="rId4"/>
    <sheet name="Earphone Suppliers" sheetId="19" r:id="rId5"/>
    <sheet name="Scenario Summary" sheetId="15" r:id="rId6"/>
    <sheet name="Scenario PivotTable" sheetId="18" r:id="rId7"/>
    <sheet name="All Products" sheetId="8" r:id="rId8"/>
  </sheets>
  <externalReferences>
    <externalReference r:id="rId9"/>
    <externalReference r:id="rId10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CA_RunWalk">'[1]Local Offices'!$D$12</definedName>
    <definedName name="Data.Dump" localSheetId="4" hidden="1">OFFSET([0]!Data.Top.Left,1,0)</definedName>
    <definedName name="Data.Dump" hidden="1">OFFSET([0]!Data.Top.Left,1,0)</definedName>
    <definedName name="Database.File" hidden="1">#REF!</definedName>
    <definedName name="File.Type" hidden="1">#REF!</definedName>
    <definedName name="File.Type2" hidden="1">#REF!</definedName>
    <definedName name="Fixed_Costs_Earphones" localSheetId="4">'[2]All Products'!$D$11</definedName>
    <definedName name="Fixed_Costs_Earphones">'All Products'!$D$11</definedName>
    <definedName name="Fixed_Costs_Noise_Cancelling" localSheetId="4">'[2]All Products'!$C$11</definedName>
    <definedName name="Fixed_Costs_Noise_Cancelling">'All Products'!$C$11</definedName>
    <definedName name="Fixed_Costs_Wireless" localSheetId="4">'[2]All Products'!$B$11</definedName>
    <definedName name="Fixed_Costs_Wireless">'All Products'!$B$11</definedName>
    <definedName name="HTML_CodePage" hidden="1">1252</definedName>
    <definedName name="HTML_Control" localSheetId="4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Noise_Cancelling_Fixed_Cost" localSheetId="4">'[2]Noise-Cancelling'!$B$14</definedName>
    <definedName name="Noise_Cancelling_Fixed_Cost">'Noise-Cancelling'!$B$14</definedName>
    <definedName name="Noise_Cancelling_Variable_Cost" localSheetId="4">'[2]Noise-Cancelling'!$B$11</definedName>
    <definedName name="Noise_Cancelling_Variable_Cost">'Noise-Cancelling'!$B$11</definedName>
    <definedName name="OR_Run">'[1]Local Offices'!$D$18</definedName>
    <definedName name="Ownership" localSheetId="4" hidden="1">OFFSET([0]!Data.Top.Left,1,0)</definedName>
    <definedName name="Ownership" hidden="1">OFFSET([0]!Data.Top.Left,1,0)</definedName>
    <definedName name="Price_Per_Unit_Earphones">'All Products'!$D$6</definedName>
    <definedName name="Price_Per_Unit_Noise_Cancelling">'All Products'!$C$6</definedName>
    <definedName name="Price_Per_Unit_Wireless">'All Products'!$B$6</definedName>
    <definedName name="Profit_per_Unit_Sold_Earphones">'All Products'!$D$17</definedName>
    <definedName name="Profit_per_Unit_Sold_Noise_Cancelling">'All Products'!$C$17</definedName>
    <definedName name="Profit_per_Unit_Sold_Wireless">'All Products'!$B$17</definedName>
    <definedName name="s" hidden="1">#REF!</definedName>
    <definedName name="Show.Acct.Update.Warning" hidden="1">#REF!</definedName>
    <definedName name="Show.MDB.Update.Warning" hidden="1">#REF!</definedName>
    <definedName name="solver_adj" localSheetId="7" hidden="1">'All Products'!$B$6:$D$6</definedName>
    <definedName name="solver_adj" localSheetId="4" hidden="1">'Earphone Suppliers'!$B$4:$D$4</definedName>
    <definedName name="solver_cvg" localSheetId="7" hidden="1">0.0001</definedName>
    <definedName name="solver_cvg" localSheetId="4" hidden="1">0.0001</definedName>
    <definedName name="solver_cvg" localSheetId="1" hidden="1">0.0001</definedName>
    <definedName name="solver_drv" localSheetId="7" hidden="1">1</definedName>
    <definedName name="solver_drv" localSheetId="4" hidden="1">1</definedName>
    <definedName name="solver_drv" localSheetId="1" hidden="1">1</definedName>
    <definedName name="solver_eng" localSheetId="7" hidden="1">1</definedName>
    <definedName name="solver_eng" localSheetId="4" hidden="1">1</definedName>
    <definedName name="solver_eng" localSheetId="1" hidden="1">1</definedName>
    <definedName name="solver_est" localSheetId="7" hidden="1">1</definedName>
    <definedName name="solver_est" localSheetId="4" hidden="1">1</definedName>
    <definedName name="solver_est" localSheetId="1" hidden="1">1</definedName>
    <definedName name="solver_itr" localSheetId="7" hidden="1">2147483647</definedName>
    <definedName name="solver_itr" localSheetId="4" hidden="1">2147483647</definedName>
    <definedName name="solver_itr" localSheetId="1" hidden="1">2147483647</definedName>
    <definedName name="solver_lhs1" localSheetId="7" hidden="1">'All Products'!$B$5</definedName>
    <definedName name="solver_lhs1" localSheetId="4" hidden="1">'Earphone Suppliers'!$B$4:$D$4</definedName>
    <definedName name="solver_lhs1" localSheetId="1" hidden="1">Wireless!#REF!</definedName>
    <definedName name="solver_lhs2" localSheetId="7" hidden="1">'All Products'!$C$5</definedName>
    <definedName name="solver_lhs2" localSheetId="4" hidden="1">'Earphone Suppliers'!$B$4:$D$4</definedName>
    <definedName name="solver_lhs2" localSheetId="1" hidden="1">Wireless!#REF!</definedName>
    <definedName name="solver_lhs3" localSheetId="7" hidden="1">'All Products'!$D$5</definedName>
    <definedName name="solver_lhs3" localSheetId="4" hidden="1">'Earphone Suppliers'!$E$10</definedName>
    <definedName name="solver_lhs4" localSheetId="4" hidden="1">'Earphone Suppliers'!$E$4</definedName>
    <definedName name="solver_lhs5" localSheetId="4" hidden="1">'Earphone Suppliers'!#REF!</definedName>
    <definedName name="solver_lhs6" localSheetId="4" hidden="1">'Earphone Suppliers'!$E$4</definedName>
    <definedName name="solver_lhs7" localSheetId="4" hidden="1">'Earphone Suppliers'!$E$4</definedName>
    <definedName name="solver_lhs8" localSheetId="4" hidden="1">'Earphone Suppliers'!$E$4</definedName>
    <definedName name="solver_lhs9" localSheetId="4" hidden="1">'Earphone Suppliers'!$E$4</definedName>
    <definedName name="solver_mip" localSheetId="7" hidden="1">2147483647</definedName>
    <definedName name="solver_mip" localSheetId="4" hidden="1">2147483647</definedName>
    <definedName name="solver_mip" localSheetId="1" hidden="1">2147483647</definedName>
    <definedName name="solver_mni" localSheetId="7" hidden="1">30</definedName>
    <definedName name="solver_mni" localSheetId="4" hidden="1">30</definedName>
    <definedName name="solver_mni" localSheetId="1" hidden="1">30</definedName>
    <definedName name="solver_mrt" localSheetId="7" hidden="1">0.075</definedName>
    <definedName name="solver_mrt" localSheetId="4" hidden="1">0.075</definedName>
    <definedName name="solver_mrt" localSheetId="1" hidden="1">0.075</definedName>
    <definedName name="solver_msl" localSheetId="7" hidden="1">2</definedName>
    <definedName name="solver_msl" localSheetId="4" hidden="1">2</definedName>
    <definedName name="solver_msl" localSheetId="1" hidden="1">2</definedName>
    <definedName name="solver_neg" localSheetId="7" hidden="1">1</definedName>
    <definedName name="solver_neg" localSheetId="4" hidden="1">1</definedName>
    <definedName name="solver_neg" localSheetId="1" hidden="1">1</definedName>
    <definedName name="solver_nod" localSheetId="7" hidden="1">2147483647</definedName>
    <definedName name="solver_nod" localSheetId="4" hidden="1">2147483647</definedName>
    <definedName name="solver_nod" localSheetId="1" hidden="1">2147483647</definedName>
    <definedName name="solver_num" localSheetId="7" hidden="1">3</definedName>
    <definedName name="solver_num" localSheetId="4" hidden="1">4</definedName>
    <definedName name="solver_num" localSheetId="1" hidden="1">2</definedName>
    <definedName name="solver_nwt" localSheetId="7" hidden="1">1</definedName>
    <definedName name="solver_nwt" localSheetId="4" hidden="1">1</definedName>
    <definedName name="solver_nwt" localSheetId="1" hidden="1">1</definedName>
    <definedName name="solver_opt" localSheetId="7" hidden="1">'All Products'!#REF!</definedName>
    <definedName name="solver_opt" localSheetId="4" hidden="1">'Earphone Suppliers'!$E$10</definedName>
    <definedName name="solver_opt" localSheetId="1" hidden="1">Wireless!$C$5</definedName>
    <definedName name="solver_pre" localSheetId="7" hidden="1">0.000001</definedName>
    <definedName name="solver_pre" localSheetId="4" hidden="1">0.000001</definedName>
    <definedName name="solver_pre" localSheetId="1" hidden="1">0.000001</definedName>
    <definedName name="solver_rbv" localSheetId="7" hidden="1">1</definedName>
    <definedName name="solver_rbv" localSheetId="4" hidden="1">1</definedName>
    <definedName name="solver_rbv" localSheetId="1" hidden="1">1</definedName>
    <definedName name="solver_rel1" localSheetId="7" hidden="1">1</definedName>
    <definedName name="solver_rel1" localSheetId="4" hidden="1">1</definedName>
    <definedName name="solver_rel1" localSheetId="1" hidden="1">1</definedName>
    <definedName name="solver_rel2" localSheetId="7" hidden="1">1</definedName>
    <definedName name="solver_rel2" localSheetId="4" hidden="1">4</definedName>
    <definedName name="solver_rel2" localSheetId="1" hidden="1">3</definedName>
    <definedName name="solver_rel3" localSheetId="7" hidden="1">1</definedName>
    <definedName name="solver_rel3" localSheetId="4" hidden="1">1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7" hidden="1">75000</definedName>
    <definedName name="solver_rhs1" localSheetId="4" hidden="1">5000</definedName>
    <definedName name="solver_rhs1" localSheetId="1" hidden="1">60000</definedName>
    <definedName name="solver_rhs2" localSheetId="7" hidden="1">10000</definedName>
    <definedName name="solver_rhs2" localSheetId="4" hidden="1">integer</definedName>
    <definedName name="solver_rhs2" localSheetId="1" hidden="1">0.05</definedName>
    <definedName name="solver_rhs3" localSheetId="7" hidden="1">12000</definedName>
    <definedName name="solver_rhs3" localSheetId="4" hidden="1">1200000</definedName>
    <definedName name="solver_rhs4" localSheetId="4" hidden="1">12500</definedName>
    <definedName name="solver_rhs5" localSheetId="4" hidden="1">60000</definedName>
    <definedName name="solver_rhs6" localSheetId="4" hidden="1">60000</definedName>
    <definedName name="solver_rhs7" localSheetId="4" hidden="1">60000</definedName>
    <definedName name="solver_rhs8" localSheetId="4" hidden="1">60000</definedName>
    <definedName name="solver_rhs9" localSheetId="4" hidden="1">60000</definedName>
    <definedName name="solver_rlx" localSheetId="7" hidden="1">2</definedName>
    <definedName name="solver_rlx" localSheetId="4" hidden="1">2</definedName>
    <definedName name="solver_rlx" localSheetId="1" hidden="1">2</definedName>
    <definedName name="solver_rsd" localSheetId="7" hidden="1">0</definedName>
    <definedName name="solver_rsd" localSheetId="4" hidden="1">0</definedName>
    <definedName name="solver_rsd" localSheetId="1" hidden="1">0</definedName>
    <definedName name="solver_scl" localSheetId="7" hidden="1">1</definedName>
    <definedName name="solver_scl" localSheetId="4" hidden="1">1</definedName>
    <definedName name="solver_scl" localSheetId="1" hidden="1">1</definedName>
    <definedName name="solver_sho" localSheetId="7" hidden="1">2</definedName>
    <definedName name="solver_sho" localSheetId="4" hidden="1">2</definedName>
    <definedName name="solver_sho" localSheetId="1" hidden="1">2</definedName>
    <definedName name="solver_ssz" localSheetId="7" hidden="1">100</definedName>
    <definedName name="solver_ssz" localSheetId="4" hidden="1">100</definedName>
    <definedName name="solver_ssz" localSheetId="1" hidden="1">100</definedName>
    <definedName name="solver_tim" localSheetId="7" hidden="1">2147483647</definedName>
    <definedName name="solver_tim" localSheetId="4" hidden="1">2147483647</definedName>
    <definedName name="solver_tim" localSheetId="1" hidden="1">2147483647</definedName>
    <definedName name="solver_tol" localSheetId="7" hidden="1">0.01</definedName>
    <definedName name="solver_tol" localSheetId="4" hidden="1">0.01</definedName>
    <definedName name="solver_tol" localSheetId="1" hidden="1">0.01</definedName>
    <definedName name="solver_typ" localSheetId="7" hidden="1">1</definedName>
    <definedName name="solver_typ" localSheetId="4" hidden="1">2</definedName>
    <definedName name="solver_typ" localSheetId="1" hidden="1">1</definedName>
    <definedName name="solver_val" localSheetId="7" hidden="1">135000</definedName>
    <definedName name="solver_val" localSheetId="4" hidden="1">0</definedName>
    <definedName name="solver_val" localSheetId="1" hidden="1">135000</definedName>
    <definedName name="solver_ver" localSheetId="7" hidden="1">3</definedName>
    <definedName name="solver_ver" localSheetId="4" hidden="1">3</definedName>
    <definedName name="solver_ver" localSheetId="1" hidden="1">3</definedName>
    <definedName name="Total_Costs_Earphones">'All Products'!$D$14</definedName>
    <definedName name="Total_Costs_Noise_Cancelling">'All Products'!$C$14</definedName>
    <definedName name="Total_Costs_Wireless">'All Products'!$B$14</definedName>
    <definedName name="Total_Profit_Earphones" localSheetId="4">'[2]All Products'!$D$16</definedName>
    <definedName name="Total_Profit_Earphones">'All Products'!$D$16</definedName>
    <definedName name="Total_Profit_Noise_Cancelling" localSheetId="4">'[2]All Products'!$C$16</definedName>
    <definedName name="Total_Profit_Noise_Cancelling">'All Products'!$C$16</definedName>
    <definedName name="Total_Profit_Wireless" localSheetId="4">'[2]All Products'!$B$16</definedName>
    <definedName name="Total_Profit_Wireless">'All Products'!$B$16</definedName>
    <definedName name="Total_Sales_Earphones">'All Products'!$D$7</definedName>
    <definedName name="Total_Sales_Noise_Cancelling">'All Products'!$C$7</definedName>
    <definedName name="Total_Sales_Wireless">'All Products'!$B$7</definedName>
    <definedName name="Units_Manufactured_Earphones">'All Products'!$D$10</definedName>
    <definedName name="Units_Manufactured_Noise_Cancelling" localSheetId="4">'[2]All Products'!$C$10</definedName>
    <definedName name="Units_Manufactured_Noise_Cancelling">'All Products'!$C$10</definedName>
    <definedName name="Units_Manufactured_Wireless" localSheetId="4">'[2]All Products'!$B$10</definedName>
    <definedName name="Units_Manufactured_Wireless">'All Products'!$B$10</definedName>
    <definedName name="Units_Sold_Earphones" localSheetId="4">'[2]All Products'!$D$5</definedName>
    <definedName name="Units_Sold_Earphones">'All Products'!$D$5</definedName>
    <definedName name="Units_Sold_Noise_Cancelling" localSheetId="4">'[2]All Products'!$C$5</definedName>
    <definedName name="Units_Sold_Noise_Cancelling">'All Products'!$C$5</definedName>
    <definedName name="Units_Sold_Wireless" localSheetId="4">'[2]All Products'!$B$5</definedName>
    <definedName name="Units_Sold_Wireless">'All Products'!$B$5</definedName>
    <definedName name="Variable_Cost_per_Unit_Earphones">'All Products'!$D$12</definedName>
    <definedName name="Variable_Cost_per_Unit_Noise_Cancelling" localSheetId="4">'[2]All Products'!$C$12</definedName>
    <definedName name="Variable_Cost_per_Unit_Noise_Cancelling">'All Products'!$C$12</definedName>
    <definedName name="Variable_Cost_per_Unit_Wireless" localSheetId="4">'[2]All Products'!$B$12</definedName>
    <definedName name="Variable_Cost_per_Unit_Wireless">'All Products'!$B$12</definedName>
    <definedName name="Variable_Costs_Earphones" localSheetId="4">'[2]All Products'!$D$13</definedName>
    <definedName name="Variable_Costs_Earphones">'All Products'!$D$13</definedName>
    <definedName name="Variable_Costs_Noise_Cancelling" localSheetId="4">'[2]All Products'!$C$13</definedName>
    <definedName name="Variable_Costs_Noise_Cancelling">'All Products'!$C$13</definedName>
    <definedName name="Variable_Costs_Wireless" localSheetId="4">'[2]All Products'!$B$13</definedName>
    <definedName name="Variable_Costs_Wireless">'All Products'!$B$13</definedName>
  </definedNames>
  <calcPr calcId="191029" concurrentCalc="0"/>
  <pivotCaches>
    <pivotCache cacheId="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9" l="1"/>
  <c r="A20" i="19"/>
  <c r="A19" i="19"/>
  <c r="A18" i="19"/>
  <c r="A17" i="19" a="1"/>
  <c r="A17" i="19"/>
  <c r="A16" i="19" a="1"/>
  <c r="A16" i="19"/>
  <c r="A15" i="19"/>
  <c r="A14" i="19"/>
  <c r="B8" i="19"/>
  <c r="B10" i="19"/>
  <c r="C8" i="19"/>
  <c r="C10" i="19"/>
  <c r="D8" i="19"/>
  <c r="D10" i="19"/>
  <c r="E10" i="19"/>
  <c r="D7" i="19"/>
  <c r="C7" i="19"/>
  <c r="B7" i="19"/>
  <c r="E4" i="19"/>
  <c r="B6" i="5"/>
  <c r="B19" i="5"/>
  <c r="B10" i="5"/>
  <c r="B12" i="5"/>
  <c r="B15" i="5"/>
  <c r="B20" i="5"/>
  <c r="B21" i="5"/>
  <c r="G5" i="5"/>
  <c r="F5" i="5"/>
  <c r="E5" i="5"/>
  <c r="D5" i="5"/>
  <c r="D5" i="8"/>
  <c r="C5" i="8"/>
  <c r="B5" i="8"/>
  <c r="D10" i="8"/>
  <c r="C10" i="8"/>
  <c r="B10" i="8"/>
  <c r="B25" i="11"/>
  <c r="B24" i="11"/>
  <c r="B10" i="11"/>
  <c r="B12" i="11"/>
  <c r="B15" i="11"/>
  <c r="B6" i="11"/>
  <c r="B19" i="11"/>
  <c r="D5" i="10"/>
  <c r="B6" i="10"/>
  <c r="B19" i="10"/>
  <c r="E5" i="10"/>
  <c r="B10" i="10"/>
  <c r="B12" i="10"/>
  <c r="B15" i="10"/>
  <c r="B24" i="10"/>
  <c r="B25" i="10"/>
  <c r="B25" i="5"/>
  <c r="B27" i="10"/>
  <c r="B27" i="11"/>
  <c r="B20" i="11"/>
  <c r="B21" i="11"/>
  <c r="D5" i="11"/>
  <c r="B16" i="11"/>
  <c r="B16" i="10"/>
  <c r="B20" i="10"/>
  <c r="F5" i="10"/>
  <c r="B21" i="10"/>
  <c r="G5" i="10"/>
  <c r="B24" i="5"/>
  <c r="B27" i="5"/>
  <c r="B7" i="8"/>
  <c r="B13" i="8"/>
  <c r="B14" i="8"/>
  <c r="D7" i="8"/>
  <c r="D13" i="8"/>
  <c r="D14" i="8"/>
  <c r="C7" i="8"/>
  <c r="C13" i="8"/>
  <c r="C14" i="8"/>
  <c r="B16" i="8"/>
  <c r="B17" i="8"/>
  <c r="C16" i="8"/>
  <c r="C17" i="8"/>
  <c r="D16" i="8"/>
  <c r="D17" i="8"/>
  <c r="B16" i="5"/>
  <c r="D14" i="5"/>
</calcChain>
</file>

<file path=xl/sharedStrings.xml><?xml version="1.0" encoding="utf-8"?>
<sst xmlns="http://schemas.openxmlformats.org/spreadsheetml/2006/main" count="146" uniqueCount="75">
  <si>
    <t>Total</t>
  </si>
  <si>
    <t>Revenues</t>
  </si>
  <si>
    <t>Units Sold</t>
  </si>
  <si>
    <t>Price Per Unit</t>
  </si>
  <si>
    <t>Total Sales</t>
  </si>
  <si>
    <t>Cost of Goods Sold</t>
  </si>
  <si>
    <t>Fixed Costs</t>
  </si>
  <si>
    <t>Total Costs</t>
  </si>
  <si>
    <t>Profit</t>
  </si>
  <si>
    <t>Total Profit</t>
  </si>
  <si>
    <t>Profit per Unit Sold</t>
  </si>
  <si>
    <t>Sales</t>
  </si>
  <si>
    <t>Total Expenses</t>
  </si>
  <si>
    <t>Gross Profit</t>
  </si>
  <si>
    <t>Expenses</t>
  </si>
  <si>
    <t>Variable Expenses</t>
  </si>
  <si>
    <t>Units Manufactured</t>
  </si>
  <si>
    <t>Variable Cost per Unit</t>
  </si>
  <si>
    <t>Total Variable Costs</t>
  </si>
  <si>
    <t>Total Fixed Cost</t>
  </si>
  <si>
    <t>Expenses - Total</t>
  </si>
  <si>
    <t>Total Expense Per Unit Sold</t>
  </si>
  <si>
    <t>Break-even Analysis</t>
  </si>
  <si>
    <t>Price per Unit</t>
  </si>
  <si>
    <t>Cost Per Unit</t>
  </si>
  <si>
    <t>Variable Costs</t>
  </si>
  <si>
    <t>Author:</t>
  </si>
  <si>
    <t>Jyoti Kurchania</t>
  </si>
  <si>
    <t>Note: Do not edit this sheet. If your name does not appear in cell B6, please download a new copy of the file from the SAM website.</t>
  </si>
  <si>
    <t>WHAT-IF ANALYSES AND SCENARIOS</t>
  </si>
  <si>
    <t>Fixed Expenses</t>
  </si>
  <si>
    <t>Average Price per Unit</t>
  </si>
  <si>
    <t>Fixed Cost per Unit</t>
  </si>
  <si>
    <t>Units Produced</t>
  </si>
  <si>
    <t>Minimum Total Cost Model</t>
  </si>
  <si>
    <r>
      <rPr>
        <b/>
        <sz val="11"/>
        <color rgb="FF000000"/>
        <rFont val="Century Gothic"/>
        <family val="2"/>
      </rPr>
      <t>New Perspectives</t>
    </r>
    <r>
      <rPr>
        <sz val="11"/>
        <color rgb="FF000000"/>
        <rFont val="Century Gothic"/>
        <family val="2"/>
      </rPr>
      <t xml:space="preserve"> Excel 2016 | Module 10: SAM Project 1a</t>
    </r>
  </si>
  <si>
    <t>Hurdy Headphones</t>
  </si>
  <si>
    <t>Wireless</t>
  </si>
  <si>
    <t>Noise-Cancelling</t>
  </si>
  <si>
    <t>Earphones</t>
  </si>
  <si>
    <t>Hurdy Headphones - Wireless Models</t>
  </si>
  <si>
    <t>Wireless Headphones - Profit Analysis</t>
  </si>
  <si>
    <t>Wireless Headphones - Gross Profit Analysis</t>
  </si>
  <si>
    <t>Noise-Cancelling - Break-Even Analysis</t>
  </si>
  <si>
    <t>Hurdy Headphones - Noise-Cancelling Models</t>
  </si>
  <si>
    <t>Personalized Earphones - Net Income Analysis</t>
  </si>
  <si>
    <t>Hurdy Headphones - Personalized Earphones</t>
  </si>
  <si>
    <t>Prima Electronics</t>
  </si>
  <si>
    <t>Claret Audio Components</t>
  </si>
  <si>
    <t>Shengyin Technology</t>
  </si>
  <si>
    <t>Hurdy Headphones - Earphone Suppliers</t>
  </si>
  <si>
    <t>Hurdy Headphones - Product Mix</t>
  </si>
  <si>
    <t>Price_Per_Unit_Wireless</t>
  </si>
  <si>
    <t>Price_Per_Unit_Noise_Cancelling</t>
  </si>
  <si>
    <t>Price_Per_Unit_Earphones</t>
  </si>
  <si>
    <t>Fixed_Costs_Wireless</t>
  </si>
  <si>
    <t>Fixed_Costs_Noise_Cancelling</t>
  </si>
  <si>
    <t>Fixed_Costs_Earphones</t>
  </si>
  <si>
    <t>Variable_Cost_per_Unit_Wireless</t>
  </si>
  <si>
    <t>Variable_Cost_per_Unit_Noise_Ca</t>
  </si>
  <si>
    <t>Variable_Cost_per_Unit_Earphone</t>
  </si>
  <si>
    <t>Profit_per_Unit_Sold_Wireless</t>
  </si>
  <si>
    <t>Profit_per_Unit_Sold_Noise_Canc</t>
  </si>
  <si>
    <t>Profit_per_Unit_Sold_Earphones</t>
  </si>
  <si>
    <t>Status Quo</t>
  </si>
  <si>
    <t>Subcontract</t>
  </si>
  <si>
    <t>Raise Prices 5%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</si>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</sst>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$&quot;#,##0.00"/>
    <numFmt numFmtId="167" formatCode="_(&quot;$&quot;* #,##0_);_(&quot;$&quot;* \(#,##0\);_(&quot;$&quot;* &quot;-&quot;??_);_(@_)"/>
    <numFmt numFmtId="168" formatCode="_(&quot;$&quot;* #,##0.00_);_(&quot;$&quot;* \(#,##0.00\);_(&quot;$&quot;* &quot;-&quot;_);_(@_)"/>
    <numFmt numFmtId="169" formatCode="&quot;Units Sold&quot;"/>
    <numFmt numFmtId="170" formatCode="&quot;Units Sold/Price&quot;"/>
  </numFmts>
  <fonts count="19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sz val="10"/>
      <color rgb="FF0070C0"/>
      <name val="Century Gothic"/>
      <family val="2"/>
    </font>
    <font>
      <i/>
      <sz val="10"/>
      <name val="Century Gothic"/>
      <family val="2"/>
    </font>
    <font>
      <sz val="18"/>
      <color theme="3"/>
      <name val="Trebuchet MS"/>
      <family val="2"/>
      <scheme val="maj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28"/>
      <color rgb="FF0070C0"/>
      <name val="Century Gothic"/>
      <family val="2"/>
    </font>
    <font>
      <i/>
      <sz val="10"/>
      <color rgb="FFCC6600"/>
      <name val="Century Gothic"/>
      <family val="2"/>
    </font>
    <font>
      <b/>
      <sz val="12"/>
      <color indexed="9"/>
      <name val="Trebuchet MS"/>
      <family val="2"/>
      <scheme val="minor"/>
    </font>
    <font>
      <b/>
      <sz val="11"/>
      <color indexed="8"/>
      <name val="Trebuchet MS"/>
      <family val="2"/>
      <scheme val="minor"/>
    </font>
    <font>
      <b/>
      <sz val="11"/>
      <color indexed="18"/>
      <name val="Trebuchet MS"/>
      <family val="2"/>
      <scheme val="minor"/>
    </font>
    <font>
      <sz val="10"/>
      <color indexed="9"/>
      <name val="Trebuchet MS"/>
      <family val="2"/>
      <scheme val="minor"/>
    </font>
    <font>
      <sz val="8"/>
      <color theme="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/>
      </left>
      <right style="thin">
        <color theme="4" tint="0.59996337778862885"/>
      </right>
      <top style="thin">
        <color theme="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/>
      </top>
      <bottom/>
      <diagonal/>
    </border>
    <border>
      <left style="thin">
        <color theme="4" tint="0.59996337778862885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/>
      </right>
      <top/>
      <bottom/>
      <diagonal/>
    </border>
    <border>
      <left style="thin">
        <color theme="4"/>
      </left>
      <right style="thin">
        <color theme="4" tint="0.59996337778862885"/>
      </right>
      <top/>
      <bottom style="thin">
        <color theme="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/>
      </bottom>
      <diagonal/>
    </border>
    <border>
      <left style="thin">
        <color theme="4" tint="0.59996337778862885"/>
      </left>
      <right style="thin">
        <color theme="4"/>
      </right>
      <top/>
      <bottom style="thin">
        <color theme="4"/>
      </bottom>
      <diagonal/>
    </border>
    <border>
      <left/>
      <right/>
      <top/>
      <bottom style="thick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medium">
        <color theme="4" tint="0.59996337778862885"/>
      </bottom>
      <diagonal/>
    </border>
    <border>
      <left/>
      <right style="thin">
        <color theme="4"/>
      </right>
      <top/>
      <bottom style="medium">
        <color theme="4" tint="0.59996337778862885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0" fillId="3" borderId="0">
      <alignment vertical="top" wrapText="1"/>
    </xf>
    <xf numFmtId="0" fontId="12" fillId="3" borderId="0">
      <alignment vertical="top" wrapText="1"/>
    </xf>
    <xf numFmtId="0" fontId="10" fillId="3" borderId="0">
      <alignment vertical="top" wrapText="1"/>
    </xf>
  </cellStyleXfs>
  <cellXfs count="15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2" applyAlignment="1">
      <alignment horizontal="right"/>
    </xf>
    <xf numFmtId="0" fontId="0" fillId="0" borderId="0" xfId="0" applyAlignment="1">
      <alignment horizontal="left" indent="1"/>
    </xf>
    <xf numFmtId="165" fontId="0" fillId="0" borderId="0" xfId="1" applyNumberFormat="1" applyFont="1" applyAlignment="1"/>
    <xf numFmtId="0" fontId="2" fillId="0" borderId="1" xfId="2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 applyAlignment="1"/>
    <xf numFmtId="0" fontId="2" fillId="0" borderId="1" xfId="2" applyAlignment="1"/>
    <xf numFmtId="165" fontId="0" fillId="0" borderId="0" xfId="1" applyNumberFormat="1" applyFont="1" applyAlignment="1">
      <alignment horizontal="left" indent="1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4" fillId="0" borderId="2" xfId="4" applyAlignment="1">
      <alignment horizontal="left" indent="1"/>
    </xf>
    <xf numFmtId="167" fontId="0" fillId="0" borderId="0" xfId="3" applyNumberFormat="1" applyFont="1" applyAlignment="1">
      <alignment horizontal="right"/>
    </xf>
    <xf numFmtId="0" fontId="2" fillId="0" borderId="1" xfId="2" applyFill="1"/>
    <xf numFmtId="0" fontId="0" fillId="0" borderId="0" xfId="0" applyFill="1" applyAlignment="1">
      <alignment horizontal="left" indent="1"/>
    </xf>
    <xf numFmtId="165" fontId="0" fillId="0" borderId="0" xfId="1" applyNumberFormat="1" applyFont="1" applyFill="1"/>
    <xf numFmtId="166" fontId="0" fillId="0" borderId="0" xfId="3" applyNumberFormat="1" applyFont="1" applyAlignment="1">
      <alignment horizontal="right"/>
    </xf>
    <xf numFmtId="44" fontId="0" fillId="0" borderId="0" xfId="1" applyNumberFormat="1" applyFont="1" applyFill="1"/>
    <xf numFmtId="44" fontId="0" fillId="0" borderId="0" xfId="0" applyNumberFormat="1" applyAlignment="1"/>
    <xf numFmtId="44" fontId="4" fillId="0" borderId="2" xfId="4" applyNumberFormat="1" applyAlignment="1"/>
    <xf numFmtId="44" fontId="0" fillId="0" borderId="0" xfId="0" applyNumberFormat="1" applyFill="1" applyAlignment="1"/>
    <xf numFmtId="44" fontId="0" fillId="0" borderId="3" xfId="0" applyNumberFormat="1" applyBorder="1" applyAlignment="1"/>
    <xf numFmtId="167" fontId="0" fillId="0" borderId="0" xfId="0" applyNumberFormat="1" applyAlignment="1"/>
    <xf numFmtId="44" fontId="0" fillId="0" borderId="0" xfId="0" applyNumberFormat="1" applyFill="1"/>
    <xf numFmtId="168" fontId="0" fillId="0" borderId="0" xfId="0" applyNumberFormat="1" applyAlignment="1"/>
    <xf numFmtId="168" fontId="0" fillId="0" borderId="3" xfId="0" applyNumberFormat="1" applyBorder="1" applyAlignment="1"/>
    <xf numFmtId="168" fontId="0" fillId="0" borderId="0" xfId="0" applyNumberFormat="1" applyFill="1" applyAlignment="1"/>
    <xf numFmtId="168" fontId="4" fillId="0" borderId="2" xfId="4" applyNumberFormat="1" applyAlignment="1"/>
    <xf numFmtId="168" fontId="0" fillId="0" borderId="0" xfId="0" applyNumberFormat="1" applyFill="1"/>
    <xf numFmtId="168" fontId="0" fillId="0" borderId="0" xfId="1" applyNumberFormat="1" applyFont="1" applyFill="1"/>
    <xf numFmtId="44" fontId="0" fillId="0" borderId="0" xfId="3" applyNumberFormat="1" applyFont="1" applyAlignment="1"/>
    <xf numFmtId="44" fontId="4" fillId="0" borderId="2" xfId="3" applyNumberFormat="1" applyFont="1" applyBorder="1" applyAlignment="1"/>
    <xf numFmtId="44" fontId="0" fillId="0" borderId="0" xfId="3" applyNumberFormat="1" applyFont="1" applyAlignment="1">
      <alignment horizontal="right"/>
    </xf>
    <xf numFmtId="44" fontId="0" fillId="0" borderId="0" xfId="3" applyFont="1" applyAlignment="1">
      <alignment horizontal="right"/>
    </xf>
    <xf numFmtId="0" fontId="3" fillId="0" borderId="0" xfId="0" applyFont="1" applyFill="1" applyAlignment="1">
      <alignment horizontal="center"/>
    </xf>
    <xf numFmtId="0" fontId="6" fillId="3" borderId="0" xfId="7" applyFont="1" applyFill="1" applyBorder="1" applyAlignment="1">
      <alignment horizontal="left"/>
    </xf>
    <xf numFmtId="0" fontId="6" fillId="3" borderId="4" xfId="7" applyFont="1" applyFill="1" applyBorder="1" applyAlignment="1">
      <alignment horizontal="left"/>
    </xf>
    <xf numFmtId="0" fontId="5" fillId="0" borderId="0" xfId="7" applyFill="1"/>
    <xf numFmtId="0" fontId="10" fillId="3" borderId="0" xfId="8">
      <alignment vertical="top" wrapText="1"/>
    </xf>
    <xf numFmtId="0" fontId="6" fillId="3" borderId="4" xfId="7" applyFont="1" applyFill="1" applyBorder="1" applyAlignment="1">
      <alignment horizontal="left" wrapText="1"/>
    </xf>
    <xf numFmtId="0" fontId="5" fillId="0" borderId="0" xfId="7" applyFill="1" applyAlignment="1">
      <alignment wrapText="1"/>
    </xf>
    <xf numFmtId="0" fontId="12" fillId="3" borderId="0" xfId="9">
      <alignment vertical="top" wrapText="1"/>
    </xf>
    <xf numFmtId="0" fontId="7" fillId="3" borderId="4" xfId="7" applyFont="1" applyFill="1" applyBorder="1" applyAlignment="1">
      <alignment horizontal="left" wrapText="1"/>
    </xf>
    <xf numFmtId="0" fontId="10" fillId="3" borderId="0" xfId="10">
      <alignment vertical="top" wrapText="1"/>
    </xf>
    <xf numFmtId="0" fontId="6" fillId="3" borderId="0" xfId="7" applyFont="1" applyFill="1" applyBorder="1" applyAlignment="1">
      <alignment horizontal="right"/>
    </xf>
    <xf numFmtId="0" fontId="13" fillId="2" borderId="5" xfId="7" applyFont="1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40" fontId="0" fillId="0" borderId="8" xfId="3" applyNumberFormat="1" applyFont="1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65" fontId="0" fillId="0" borderId="12" xfId="1" applyNumberFormat="1" applyFont="1" applyBorder="1"/>
    <xf numFmtId="40" fontId="0" fillId="0" borderId="13" xfId="3" applyNumberFormat="1" applyFont="1" applyFill="1" applyBorder="1"/>
    <xf numFmtId="165" fontId="0" fillId="0" borderId="14" xfId="1" applyNumberFormat="1" applyFont="1" applyBorder="1"/>
    <xf numFmtId="40" fontId="0" fillId="0" borderId="15" xfId="3" applyNumberFormat="1" applyFont="1" applyFill="1" applyBorder="1"/>
    <xf numFmtId="40" fontId="0" fillId="0" borderId="16" xfId="3" applyNumberFormat="1" applyFont="1" applyFill="1" applyBorder="1"/>
    <xf numFmtId="0" fontId="2" fillId="0" borderId="18" xfId="2" applyBorder="1"/>
    <xf numFmtId="0" fontId="2" fillId="0" borderId="18" xfId="2" applyBorder="1" applyAlignment="1">
      <alignment horizontal="left"/>
    </xf>
    <xf numFmtId="0" fontId="2" fillId="0" borderId="18" xfId="2" applyFill="1" applyBorder="1"/>
    <xf numFmtId="44" fontId="0" fillId="0" borderId="15" xfId="3" applyFont="1" applyFill="1" applyBorder="1"/>
    <xf numFmtId="44" fontId="0" fillId="0" borderId="16" xfId="3" applyFont="1" applyFill="1" applyBorder="1"/>
    <xf numFmtId="0" fontId="2" fillId="0" borderId="18" xfId="2" applyBorder="1" applyAlignment="1">
      <alignment horizontal="right"/>
    </xf>
    <xf numFmtId="0" fontId="2" fillId="0" borderId="18" xfId="2" applyBorder="1" applyAlignment="1"/>
    <xf numFmtId="3" fontId="0" fillId="0" borderId="12" xfId="1" applyNumberFormat="1" applyFont="1" applyBorder="1"/>
    <xf numFmtId="169" fontId="0" fillId="0" borderId="14" xfId="0" applyNumberFormat="1" applyBorder="1" applyAlignment="1">
      <alignment horizontal="center"/>
    </xf>
    <xf numFmtId="44" fontId="0" fillId="0" borderId="15" xfId="3" applyNumberFormat="1" applyFont="1" applyBorder="1"/>
    <xf numFmtId="44" fontId="0" fillId="0" borderId="16" xfId="3" applyNumberFormat="1" applyFont="1" applyBorder="1"/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19" xfId="0" applyBorder="1"/>
    <xf numFmtId="165" fontId="0" fillId="0" borderId="19" xfId="1" applyNumberFormat="1" applyFont="1" applyBorder="1" applyAlignment="1">
      <alignment horizontal="right"/>
    </xf>
    <xf numFmtId="0" fontId="0" fillId="0" borderId="19" xfId="0" applyBorder="1" applyAlignment="1">
      <alignment horizontal="left" indent="1"/>
    </xf>
    <xf numFmtId="0" fontId="4" fillId="0" borderId="2" xfId="4"/>
    <xf numFmtId="167" fontId="4" fillId="0" borderId="2" xfId="4" applyNumberFormat="1" applyAlignment="1">
      <alignment horizontal="right"/>
    </xf>
    <xf numFmtId="167" fontId="0" fillId="0" borderId="20" xfId="3" applyNumberFormat="1" applyFont="1" applyBorder="1" applyAlignment="1">
      <alignment horizontal="right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2" fillId="0" borderId="24" xfId="2" applyBorder="1"/>
    <xf numFmtId="0" fontId="2" fillId="0" borderId="25" xfId="2" applyBorder="1" applyAlignment="1">
      <alignment horizontal="left"/>
    </xf>
    <xf numFmtId="0" fontId="0" fillId="0" borderId="26" xfId="0" applyBorder="1"/>
    <xf numFmtId="165" fontId="0" fillId="0" borderId="0" xfId="1" applyNumberFormat="1" applyFont="1" applyBorder="1" applyAlignment="1">
      <alignment horizontal="right"/>
    </xf>
    <xf numFmtId="165" fontId="0" fillId="0" borderId="27" xfId="1" applyNumberFormat="1" applyFont="1" applyBorder="1" applyAlignment="1">
      <alignment horizontal="right"/>
    </xf>
    <xf numFmtId="44" fontId="0" fillId="0" borderId="0" xfId="0" applyNumberFormat="1" applyBorder="1" applyAlignment="1">
      <alignment horizontal="right"/>
    </xf>
    <xf numFmtId="44" fontId="0" fillId="0" borderId="27" xfId="0" applyNumberFormat="1" applyBorder="1" applyAlignment="1">
      <alignment horizontal="right"/>
    </xf>
    <xf numFmtId="44" fontId="0" fillId="0" borderId="0" xfId="3" applyNumberFormat="1" applyFont="1" applyBorder="1" applyAlignment="1">
      <alignment horizontal="right"/>
    </xf>
    <xf numFmtId="44" fontId="0" fillId="0" borderId="27" xfId="3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7" xfId="0" applyBorder="1" applyAlignment="1">
      <alignment horizontal="right"/>
    </xf>
    <xf numFmtId="0" fontId="2" fillId="0" borderId="25" xfId="2" applyBorder="1" applyAlignment="1">
      <alignment horizontal="right"/>
    </xf>
    <xf numFmtId="0" fontId="0" fillId="0" borderId="28" xfId="0" applyBorder="1"/>
    <xf numFmtId="167" fontId="0" fillId="0" borderId="29" xfId="3" applyNumberFormat="1" applyFont="1" applyBorder="1" applyAlignment="1">
      <alignment horizontal="right"/>
    </xf>
    <xf numFmtId="167" fontId="0" fillId="0" borderId="30" xfId="3" applyNumberFormat="1" applyFont="1" applyBorder="1" applyAlignment="1">
      <alignment horizontal="right"/>
    </xf>
    <xf numFmtId="0" fontId="0" fillId="0" borderId="31" xfId="0" applyBorder="1"/>
    <xf numFmtId="167" fontId="0" fillId="0" borderId="32" xfId="3" applyNumberFormat="1" applyFont="1" applyBorder="1" applyAlignment="1">
      <alignment horizontal="right"/>
    </xf>
    <xf numFmtId="0" fontId="4" fillId="4" borderId="33" xfId="4" applyFill="1" applyBorder="1" applyAlignment="1">
      <alignment horizontal="left"/>
    </xf>
    <xf numFmtId="166" fontId="4" fillId="4" borderId="2" xfId="4" applyNumberFormat="1" applyFill="1" applyBorder="1"/>
    <xf numFmtId="166" fontId="4" fillId="4" borderId="34" xfId="4" applyNumberFormat="1" applyFill="1" applyBorder="1"/>
    <xf numFmtId="38" fontId="0" fillId="0" borderId="15" xfId="0" applyNumberFormat="1" applyBorder="1"/>
    <xf numFmtId="38" fontId="0" fillId="0" borderId="16" xfId="0" applyNumberFormat="1" applyBorder="1"/>
    <xf numFmtId="38" fontId="0" fillId="0" borderId="8" xfId="3" applyNumberFormat="1" applyFont="1" applyBorder="1"/>
    <xf numFmtId="38" fontId="0" fillId="0" borderId="13" xfId="3" applyNumberFormat="1" applyFont="1" applyBorder="1"/>
    <xf numFmtId="38" fontId="0" fillId="0" borderId="15" xfId="3" applyNumberFormat="1" applyFont="1" applyBorder="1"/>
    <xf numFmtId="38" fontId="0" fillId="0" borderId="16" xfId="3" applyNumberFormat="1" applyFont="1" applyBorder="1"/>
    <xf numFmtId="3" fontId="0" fillId="0" borderId="14" xfId="1" applyNumberFormat="1" applyFont="1" applyBorder="1"/>
    <xf numFmtId="43" fontId="0" fillId="0" borderId="0" xfId="1" applyFont="1"/>
    <xf numFmtId="43" fontId="0" fillId="0" borderId="19" xfId="1" applyFont="1" applyBorder="1" applyAlignment="1">
      <alignment horizontal="right"/>
    </xf>
    <xf numFmtId="43" fontId="0" fillId="0" borderId="0" xfId="1" applyFont="1" applyAlignment="1">
      <alignment horizontal="right"/>
    </xf>
    <xf numFmtId="167" fontId="0" fillId="0" borderId="15" xfId="3" applyNumberFormat="1" applyFont="1" applyBorder="1"/>
    <xf numFmtId="167" fontId="0" fillId="0" borderId="16" xfId="3" applyNumberFormat="1" applyFont="1" applyBorder="1"/>
    <xf numFmtId="167" fontId="0" fillId="0" borderId="8" xfId="3" applyNumberFormat="1" applyFont="1" applyFill="1" applyBorder="1"/>
    <xf numFmtId="167" fontId="0" fillId="0" borderId="13" xfId="3" applyNumberFormat="1" applyFont="1" applyFill="1" applyBorder="1"/>
    <xf numFmtId="167" fontId="0" fillId="0" borderId="15" xfId="3" applyNumberFormat="1" applyFont="1" applyFill="1" applyBorder="1"/>
    <xf numFmtId="167" fontId="0" fillId="0" borderId="16" xfId="3" applyNumberFormat="1" applyFont="1" applyFill="1" applyBorder="1"/>
    <xf numFmtId="38" fontId="0" fillId="0" borderId="8" xfId="0" applyNumberFormat="1" applyBorder="1"/>
    <xf numFmtId="38" fontId="0" fillId="0" borderId="13" xfId="0" applyNumberFormat="1" applyBorder="1"/>
    <xf numFmtId="0" fontId="8" fillId="3" borderId="0" xfId="7" applyFont="1" applyFill="1" applyBorder="1" applyAlignment="1">
      <alignment horizontal="center" vertical="center" wrapText="1"/>
    </xf>
    <xf numFmtId="0" fontId="8" fillId="3" borderId="4" xfId="7" applyFont="1" applyFill="1" applyBorder="1" applyAlignment="1">
      <alignment horizontal="center" vertical="center" wrapText="1"/>
    </xf>
    <xf numFmtId="0" fontId="8" fillId="3" borderId="6" xfId="7" applyFont="1" applyFill="1" applyBorder="1" applyAlignment="1">
      <alignment horizontal="center" vertical="center" wrapText="1"/>
    </xf>
    <xf numFmtId="0" fontId="8" fillId="3" borderId="7" xfId="7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9" fillId="0" borderId="17" xfId="6" applyBorder="1" applyAlignment="1">
      <alignment vertical="center"/>
    </xf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70" fontId="0" fillId="0" borderId="14" xfId="3" applyNumberFormat="1" applyFont="1" applyFill="1" applyBorder="1" applyAlignment="1"/>
    <xf numFmtId="167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6" fontId="0" fillId="0" borderId="36" xfId="0" applyNumberFormat="1" applyFill="1" applyBorder="1" applyAlignment="1"/>
    <xf numFmtId="0" fontId="14" fillId="6" borderId="37" xfId="0" applyFont="1" applyFill="1" applyBorder="1" applyAlignment="1">
      <alignment horizontal="left"/>
    </xf>
    <xf numFmtId="0" fontId="14" fillId="6" borderId="35" xfId="0" applyFont="1" applyFill="1" applyBorder="1" applyAlignment="1">
      <alignment horizontal="left"/>
    </xf>
    <xf numFmtId="0" fontId="0" fillId="0" borderId="38" xfId="0" applyFill="1" applyBorder="1" applyAlignment="1"/>
    <xf numFmtId="0" fontId="15" fillId="7" borderId="0" xfId="0" applyFont="1" applyFill="1" applyBorder="1" applyAlignment="1">
      <alignment horizontal="left"/>
    </xf>
    <xf numFmtId="0" fontId="16" fillId="7" borderId="38" xfId="0" applyFont="1" applyFill="1" applyBorder="1" applyAlignment="1">
      <alignment horizontal="left"/>
    </xf>
    <xf numFmtId="0" fontId="15" fillId="7" borderId="36" xfId="0" applyFont="1" applyFill="1" applyBorder="1" applyAlignment="1">
      <alignment horizontal="left"/>
    </xf>
    <xf numFmtId="0" fontId="17" fillId="6" borderId="35" xfId="0" applyFont="1" applyFill="1" applyBorder="1" applyAlignment="1">
      <alignment horizontal="right"/>
    </xf>
    <xf numFmtId="0" fontId="17" fillId="6" borderId="37" xfId="0" applyFont="1" applyFill="1" applyBorder="1" applyAlignment="1">
      <alignment horizontal="right"/>
    </xf>
    <xf numFmtId="0" fontId="0" fillId="8" borderId="0" xfId="0" applyFill="1" applyBorder="1" applyAlignment="1"/>
    <xf numFmtId="0" fontId="18" fillId="0" borderId="0" xfId="0" applyFont="1" applyFill="1" applyBorder="1" applyAlignment="1"/>
    <xf numFmtId="0" fontId="0" fillId="0" borderId="0" xfId="0" pivotButton="1"/>
    <xf numFmtId="0" fontId="9" fillId="0" borderId="0" xfId="6"/>
  </cellXfs>
  <cellStyles count="11">
    <cellStyle name="Comma" xfId="1" builtinId="3"/>
    <cellStyle name="Currency" xfId="3" builtinId="4"/>
    <cellStyle name="Heading 3" xfId="2" builtinId="18"/>
    <cellStyle name="Normal" xfId="0" builtinId="0"/>
    <cellStyle name="Normal 2" xfId="5" xr:uid="{00000000-0005-0000-0000-000004000000}"/>
    <cellStyle name="Normal 2 2" xfId="7" xr:uid="{00000000-0005-0000-0000-000005000000}"/>
    <cellStyle name="Project Header" xfId="8" xr:uid="{00000000-0005-0000-0000-000006000000}"/>
    <cellStyle name="Student Name" xfId="9" xr:uid="{00000000-0005-0000-0000-000007000000}"/>
    <cellStyle name="Submission" xfId="10" xr:uid="{00000000-0005-0000-0000-000008000000}"/>
    <cellStyle name="Title" xfId="6" builtinId="15"/>
    <cellStyle name="Total" xfId="4" builtinId="25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'Noise-Cancelling'!$E$4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'Noise-Cancelling'!$D$5:$D$14</c:f>
              <c:numCache>
                <c:formatCode>_(* #,##0_);_(* \(#,##0\);_(* "-"??_);_(@_)</c:formatCode>
                <c:ptCount val="10"/>
                <c:pt idx="0">
                  <c:v>10500</c:v>
                </c:pt>
                <c:pt idx="1">
                  <c:v>8000</c:v>
                </c:pt>
                <c:pt idx="2">
                  <c:v>8500</c:v>
                </c:pt>
                <c:pt idx="3">
                  <c:v>9000</c:v>
                </c:pt>
                <c:pt idx="4">
                  <c:v>9500</c:v>
                </c:pt>
                <c:pt idx="5">
                  <c:v>10000</c:v>
                </c:pt>
                <c:pt idx="6">
                  <c:v>10500</c:v>
                </c:pt>
                <c:pt idx="7">
                  <c:v>11000</c:v>
                </c:pt>
                <c:pt idx="8">
                  <c:v>11500</c:v>
                </c:pt>
                <c:pt idx="9">
                  <c:v>12000</c:v>
                </c:pt>
              </c:numCache>
            </c:numRef>
          </c:xVal>
          <c:yVal>
            <c:numRef>
              <c:f>'Noise-Cancelling'!$E$5:$E$14</c:f>
              <c:numCache>
                <c:formatCode>#,##0_);[Red]\(#,##0\)</c:formatCode>
                <c:ptCount val="10"/>
                <c:pt idx="0">
                  <c:v>2194500</c:v>
                </c:pt>
                <c:pt idx="1">
                  <c:v>1672000</c:v>
                </c:pt>
                <c:pt idx="2">
                  <c:v>1776500</c:v>
                </c:pt>
                <c:pt idx="3">
                  <c:v>1881000</c:v>
                </c:pt>
                <c:pt idx="4">
                  <c:v>1985500</c:v>
                </c:pt>
                <c:pt idx="5">
                  <c:v>2090000</c:v>
                </c:pt>
                <c:pt idx="6">
                  <c:v>2194500</c:v>
                </c:pt>
                <c:pt idx="7">
                  <c:v>2299000</c:v>
                </c:pt>
                <c:pt idx="8">
                  <c:v>2403500</c:v>
                </c:pt>
                <c:pt idx="9">
                  <c:v>2508000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17-4FA8-8364-A5F6D08AE267}"/>
            </c:ext>
          </c:extLst>
        </c:ser>
        <c:ser>
          <c:idx val="1"/>
          <c:order val="1"/>
          <c:tx>
            <c:strRef>
              <c:f>'Noise-Cancelling'!$F$4</c:f>
              <c:strCache>
                <c:ptCount val="1"/>
                <c:pt idx="0">
                  <c:v>Total 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'Noise-Cancelling'!$D$5:$D$14</c:f>
              <c:numCache>
                <c:formatCode>_(* #,##0_);_(* \(#,##0\);_(* "-"??_);_(@_)</c:formatCode>
                <c:ptCount val="10"/>
                <c:pt idx="0">
                  <c:v>10500</c:v>
                </c:pt>
                <c:pt idx="1">
                  <c:v>8000</c:v>
                </c:pt>
                <c:pt idx="2">
                  <c:v>8500</c:v>
                </c:pt>
                <c:pt idx="3">
                  <c:v>9000</c:v>
                </c:pt>
                <c:pt idx="4">
                  <c:v>9500</c:v>
                </c:pt>
                <c:pt idx="5">
                  <c:v>10000</c:v>
                </c:pt>
                <c:pt idx="6">
                  <c:v>10500</c:v>
                </c:pt>
                <c:pt idx="7">
                  <c:v>11000</c:v>
                </c:pt>
                <c:pt idx="8">
                  <c:v>11500</c:v>
                </c:pt>
                <c:pt idx="9">
                  <c:v>12000</c:v>
                </c:pt>
              </c:numCache>
            </c:numRef>
          </c:xVal>
          <c:yVal>
            <c:numRef>
              <c:f>'Noise-Cancelling'!$F$5:$F$14</c:f>
              <c:numCache>
                <c:formatCode>#,##0_);[Red]\(#,##0\)</c:formatCode>
                <c:ptCount val="10"/>
                <c:pt idx="0">
                  <c:v>2139500</c:v>
                </c:pt>
                <c:pt idx="1">
                  <c:v>1692000</c:v>
                </c:pt>
                <c:pt idx="2">
                  <c:v>1781500</c:v>
                </c:pt>
                <c:pt idx="3">
                  <c:v>1871000</c:v>
                </c:pt>
                <c:pt idx="4">
                  <c:v>1960500</c:v>
                </c:pt>
                <c:pt idx="5">
                  <c:v>2050000</c:v>
                </c:pt>
                <c:pt idx="6">
                  <c:v>2139500</c:v>
                </c:pt>
                <c:pt idx="7">
                  <c:v>2229000</c:v>
                </c:pt>
                <c:pt idx="8">
                  <c:v>2318500</c:v>
                </c:pt>
                <c:pt idx="9">
                  <c:v>2408000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7-4FA8-8364-A5F6D08AE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0015"/>
        <c:axId val="14155263"/>
      </c:scatterChart>
      <c:valAx>
        <c:axId val="12630015"/>
        <c:scaling>
          <c:orientation val="minMax"/>
          <c:min val="8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5263"/>
        <c:crosses val="autoZero"/>
        <c:crossBetween val="midCat"/>
      </c:valAx>
      <c:valAx>
        <c:axId val="14155263"/>
        <c:scaling>
          <c:orientation val="minMax"/>
          <c:max val="2650000"/>
          <c:min val="17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and</a:t>
                </a:r>
                <a:r>
                  <a:rPr lang="en-US" baseline="0"/>
                  <a:t> Expenses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Earphones!$E$5</c:f>
              <c:strCache>
                <c:ptCount val="1"/>
                <c:pt idx="0">
                  <c:v> $79.00 </c:v>
                </c:pt>
              </c:strCache>
            </c:strRef>
          </c:tx>
          <c:spPr>
            <a:ln w="19050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Earphones!$D$6:$D$14</c:f>
              <c:numCache>
                <c:formatCode>#,##0</c:formatCode>
                <c:ptCount val="9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</c:numCache>
            </c:numRef>
          </c:xVal>
          <c:yVal>
            <c:numRef>
              <c:f>Earphones!$E$6:$E$14</c:f>
              <c:numCache>
                <c:formatCode>#,##0_);[Red]\(#,##0\)</c:formatCode>
                <c:ptCount val="9"/>
                <c:pt idx="0">
                  <c:v>-55250</c:v>
                </c:pt>
                <c:pt idx="1">
                  <c:v>-45500</c:v>
                </c:pt>
                <c:pt idx="2">
                  <c:v>-35750</c:v>
                </c:pt>
                <c:pt idx="3">
                  <c:v>-26000</c:v>
                </c:pt>
                <c:pt idx="4">
                  <c:v>-16250</c:v>
                </c:pt>
                <c:pt idx="5">
                  <c:v>-6500</c:v>
                </c:pt>
                <c:pt idx="6">
                  <c:v>3250</c:v>
                </c:pt>
                <c:pt idx="7">
                  <c:v>13000</c:v>
                </c:pt>
                <c:pt idx="8">
                  <c:v>22750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DE-46A5-A395-B87B13DDE43F}"/>
            </c:ext>
          </c:extLst>
        </c:ser>
        <c:ser>
          <c:idx val="1"/>
          <c:order val="1"/>
          <c:tx>
            <c:strRef>
              <c:f>Earphones!$F$5</c:f>
              <c:strCache>
                <c:ptCount val="1"/>
                <c:pt idx="0">
                  <c:v> $89.00 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Earphones!$D$6:$D$14</c:f>
              <c:numCache>
                <c:formatCode>#,##0</c:formatCode>
                <c:ptCount val="9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</c:numCache>
            </c:numRef>
          </c:xVal>
          <c:yVal>
            <c:numRef>
              <c:f>Earphones!$F$6:$F$14</c:f>
              <c:numCache>
                <c:formatCode>#,##0_);[Red]\(#,##0\)</c:formatCode>
                <c:ptCount val="9"/>
                <c:pt idx="0">
                  <c:v>49750</c:v>
                </c:pt>
                <c:pt idx="1">
                  <c:v>64500</c:v>
                </c:pt>
                <c:pt idx="2">
                  <c:v>79250</c:v>
                </c:pt>
                <c:pt idx="3">
                  <c:v>94000</c:v>
                </c:pt>
                <c:pt idx="4">
                  <c:v>108750</c:v>
                </c:pt>
                <c:pt idx="5">
                  <c:v>123500</c:v>
                </c:pt>
                <c:pt idx="6">
                  <c:v>138250</c:v>
                </c:pt>
                <c:pt idx="7">
                  <c:v>153000</c:v>
                </c:pt>
                <c:pt idx="8">
                  <c:v>167750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DE-46A5-A395-B87B13DDE43F}"/>
            </c:ext>
          </c:extLst>
        </c:ser>
        <c:ser>
          <c:idx val="2"/>
          <c:order val="2"/>
          <c:tx>
            <c:strRef>
              <c:f>Earphones!$G$5</c:f>
              <c:strCache>
                <c:ptCount val="1"/>
                <c:pt idx="0">
                  <c:v> $99.00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Earphones!$D$6:$D$14</c:f>
              <c:numCache>
                <c:formatCode>#,##0</c:formatCode>
                <c:ptCount val="9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</c:numCache>
            </c:numRef>
          </c:xVal>
          <c:yVal>
            <c:numRef>
              <c:f>Earphones!$G$6:$G$14</c:f>
              <c:numCache>
                <c:formatCode>#,##0_);[Red]\(#,##0\)</c:formatCode>
                <c:ptCount val="9"/>
                <c:pt idx="0">
                  <c:v>154750</c:v>
                </c:pt>
                <c:pt idx="1">
                  <c:v>174500</c:v>
                </c:pt>
                <c:pt idx="2">
                  <c:v>194250</c:v>
                </c:pt>
                <c:pt idx="3">
                  <c:v>214000</c:v>
                </c:pt>
                <c:pt idx="4">
                  <c:v>233750</c:v>
                </c:pt>
                <c:pt idx="5">
                  <c:v>253500</c:v>
                </c:pt>
                <c:pt idx="6">
                  <c:v>273250</c:v>
                </c:pt>
                <c:pt idx="7">
                  <c:v>293000</c:v>
                </c:pt>
                <c:pt idx="8">
                  <c:v>312750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DE-46A5-A395-B87B13DDE43F}"/>
            </c:ext>
          </c:extLst>
        </c:ser>
        <c:ser>
          <c:idx val="3"/>
          <c:order val="3"/>
          <c:tx>
            <c:strRef>
              <c:f>Earphones!$H$5</c:f>
              <c:strCache>
                <c:ptCount val="1"/>
                <c:pt idx="0">
                  <c:v> $109.00 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Earphones!$D$6:$D$14</c:f>
              <c:numCache>
                <c:formatCode>#,##0</c:formatCode>
                <c:ptCount val="9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</c:numCache>
            </c:numRef>
          </c:xVal>
          <c:yVal>
            <c:numRef>
              <c:f>Earphones!$H$6:$H$14</c:f>
              <c:numCache>
                <c:formatCode>#,##0_);[Red]\(#,##0\)</c:formatCode>
                <c:ptCount val="9"/>
                <c:pt idx="0">
                  <c:v>259750</c:v>
                </c:pt>
                <c:pt idx="1">
                  <c:v>284500</c:v>
                </c:pt>
                <c:pt idx="2">
                  <c:v>309250</c:v>
                </c:pt>
                <c:pt idx="3">
                  <c:v>334000</c:v>
                </c:pt>
                <c:pt idx="4">
                  <c:v>358750</c:v>
                </c:pt>
                <c:pt idx="5">
                  <c:v>383500</c:v>
                </c:pt>
                <c:pt idx="6">
                  <c:v>408250</c:v>
                </c:pt>
                <c:pt idx="7">
                  <c:v>433000</c:v>
                </c:pt>
                <c:pt idx="8">
                  <c:v>457750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DE-46A5-A395-B87B13DDE43F}"/>
            </c:ext>
          </c:extLst>
        </c:ser>
        <c:ser>
          <c:idx val="4"/>
          <c:order val="4"/>
          <c:tx>
            <c:strRef>
              <c:f>Earphones!$I$5</c:f>
              <c:strCache>
                <c:ptCount val="1"/>
                <c:pt idx="0">
                  <c:v> $119.00 </c:v>
                </c:pt>
              </c:strCache>
            </c:strRef>
          </c:tx>
          <c:spPr>
            <a:ln w="19050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Earphones!$D$6:$D$14</c:f>
              <c:numCache>
                <c:formatCode>#,##0</c:formatCode>
                <c:ptCount val="9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</c:numCache>
            </c:numRef>
          </c:xVal>
          <c:yVal>
            <c:numRef>
              <c:f>Earphones!$I$6:$I$14</c:f>
              <c:numCache>
                <c:formatCode>#,##0_);[Red]\(#,##0\)</c:formatCode>
                <c:ptCount val="9"/>
                <c:pt idx="0">
                  <c:v>364750</c:v>
                </c:pt>
                <c:pt idx="1">
                  <c:v>394500</c:v>
                </c:pt>
                <c:pt idx="2">
                  <c:v>424250</c:v>
                </c:pt>
                <c:pt idx="3">
                  <c:v>454000</c:v>
                </c:pt>
                <c:pt idx="4">
                  <c:v>483750</c:v>
                </c:pt>
                <c:pt idx="5">
                  <c:v>513500</c:v>
                </c:pt>
                <c:pt idx="6">
                  <c:v>543250</c:v>
                </c:pt>
                <c:pt idx="7">
                  <c:v>573000</c:v>
                </c:pt>
                <c:pt idx="8">
                  <c:v>602750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DE-46A5-A395-B87B13DDE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47359"/>
        <c:axId val="14154015"/>
      </c:scatterChart>
      <c:valAx>
        <c:axId val="133647359"/>
        <c:scaling>
          <c:orientation val="minMax"/>
          <c:max val="14500"/>
          <c:min val="10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4015"/>
        <c:crosses val="autoZero"/>
        <c:crossBetween val="midCat"/>
      </c:valAx>
      <c:valAx>
        <c:axId val="14154015"/>
        <c:scaling>
          <c:orientation val="minMax"/>
          <c:max val="620000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[NP_EX16_10a_JyotiKurchania_2.xlsx]Scenario PivotTable!PivotTable5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Wireless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Prices 5%</c:v>
                </c:pt>
                <c:pt idx="1">
                  <c:v>Status Quo</c:v>
                </c:pt>
                <c:pt idx="2">
                  <c:v>Subcontract</c:v>
                </c:pt>
              </c:strCache>
            </c:strRef>
          </c:cat>
          <c:val>
            <c:numRef>
              <c:f>'Scenario PivotTable'!$B$4:$B$6</c:f>
              <c:numCache>
                <c:formatCode>"$"#,##0.00</c:formatCode>
                <c:ptCount val="3"/>
                <c:pt idx="0">
                  <c:v>27.55</c:v>
                </c:pt>
                <c:pt idx="1">
                  <c:v>18.600000000000001</c:v>
                </c:pt>
                <c:pt idx="2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E-4E79-BA7F-EDE4DE958FE5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Noise-Cancelling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Prices 5%</c:v>
                </c:pt>
                <c:pt idx="1">
                  <c:v>Status Quo</c:v>
                </c:pt>
                <c:pt idx="2">
                  <c:v>Subcontract</c:v>
                </c:pt>
              </c:strCache>
            </c:strRef>
          </c:cat>
          <c:val>
            <c:numRef>
              <c:f>'Scenario PivotTable'!$C$4:$C$6</c:f>
              <c:numCache>
                <c:formatCode>"$"#,##0.00</c:formatCode>
                <c:ptCount val="3"/>
                <c:pt idx="0">
                  <c:v>15.688095238095238</c:v>
                </c:pt>
                <c:pt idx="1">
                  <c:v>5.2380952380952381</c:v>
                </c:pt>
                <c:pt idx="2">
                  <c:v>29.476190476190474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5E-4E79-BA7F-EDE4DE958FE5}"/>
            </c:ext>
          </c:extLst>
        </c:ser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Earphones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Raise Prices 5%</c:v>
                </c:pt>
                <c:pt idx="1">
                  <c:v>Status Quo</c:v>
                </c:pt>
                <c:pt idx="2">
                  <c:v>Subcontract</c:v>
                </c:pt>
              </c:strCache>
            </c:strRef>
          </c:cat>
          <c:val>
            <c:numRef>
              <c:f>'Scenario PivotTable'!$D$4:$D$6</c:f>
              <c:numCache>
                <c:formatCode>"$"#,##0.00</c:formatCode>
                <c:ptCount val="3"/>
                <c:pt idx="0">
                  <c:v>23.65</c:v>
                </c:pt>
                <c:pt idx="1">
                  <c:v>18.7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5E-4E79-BA7F-EDE4DE95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9616095"/>
        <c:axId val="129693295"/>
      </c:barChart>
      <c:catAx>
        <c:axId val="208961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93295"/>
        <c:crosses val="autoZero"/>
        <c:auto val="1"/>
        <c:lblAlgn val="ctr"/>
        <c:lblOffset val="100"/>
        <c:noMultiLvlLbl val="0"/>
      </c:catAx>
      <c:valAx>
        <c:axId val="1296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61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7</xdr:col>
      <xdr:colOff>419100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11186352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1004887</xdr:colOff>
      <xdr:row>14</xdr:row>
      <xdr:rowOff>19049</xdr:rowOff>
    </xdr:from>
    <xdr:to>
      <xdr:col>8</xdr:col>
      <xdr:colOff>0</xdr:colOff>
      <xdr:row>31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C9F89-9D26-444C-B348-C95356591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14</xdr:row>
      <xdr:rowOff>19049</xdr:rowOff>
    </xdr:from>
    <xdr:to>
      <xdr:col>9</xdr:col>
      <xdr:colOff>9525</xdr:colOff>
      <xdr:row>31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A21A5-CF30-49D0-A42B-1D75844D3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4</xdr:col>
      <xdr:colOff>0</xdr:colOff>
      <xdr:row>19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0A3FC-4A62-4E75-BBB9-7ED718C53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sa/Downloads/SAM/SAM%20Projects/Office%202016%20Projects/Excel/Intermediate%20Excel%20Capstones/NP%20Interm%20Capstone/NP_EX16_CS5-8a_FirstLastName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P_EX16_10a_JyotiKurchania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Local Offices"/>
      <sheetName val="California"/>
      <sheetName val="Oregon"/>
      <sheetName val="Washington"/>
      <sheetName val="Consolidated"/>
      <sheetName val="Spring"/>
      <sheetName val="Fall"/>
    </sheetNames>
    <sheetDataSet>
      <sheetData sheetId="0" refreshError="1"/>
      <sheetData sheetId="1">
        <row r="12">
          <cell r="D12">
            <v>56350</v>
          </cell>
        </row>
        <row r="18">
          <cell r="D18">
            <v>51050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Wireless"/>
      <sheetName val="Noise-Cancelling"/>
      <sheetName val="Earphones"/>
      <sheetName val="Earphone Suppliers"/>
      <sheetName val="All Products"/>
    </sheetNames>
    <sheetDataSet>
      <sheetData sheetId="0" refreshError="1"/>
      <sheetData sheetId="1" refreshError="1"/>
      <sheetData sheetId="2">
        <row r="11">
          <cell r="B11">
            <v>179</v>
          </cell>
        </row>
        <row r="14">
          <cell r="B14">
            <v>260000</v>
          </cell>
        </row>
      </sheetData>
      <sheetData sheetId="3" refreshError="1"/>
      <sheetData sheetId="4"/>
      <sheetData sheetId="5">
        <row r="5">
          <cell r="B5">
            <v>25000</v>
          </cell>
          <cell r="C5">
            <v>10500</v>
          </cell>
          <cell r="D5">
            <v>12500</v>
          </cell>
        </row>
        <row r="10">
          <cell r="B10">
            <v>25000</v>
          </cell>
          <cell r="C10">
            <v>10500</v>
          </cell>
        </row>
        <row r="11">
          <cell r="B11">
            <v>260000</v>
          </cell>
          <cell r="C11">
            <v>260000</v>
          </cell>
          <cell r="D11">
            <v>260000</v>
          </cell>
        </row>
        <row r="12">
          <cell r="B12">
            <v>150</v>
          </cell>
          <cell r="C12">
            <v>179</v>
          </cell>
        </row>
        <row r="13">
          <cell r="B13">
            <v>3750000</v>
          </cell>
          <cell r="C13">
            <v>1879500</v>
          </cell>
          <cell r="D13">
            <v>743750</v>
          </cell>
        </row>
        <row r="16">
          <cell r="B16">
            <v>465000</v>
          </cell>
          <cell r="C16">
            <v>55000</v>
          </cell>
          <cell r="D16">
            <v>233750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yoti Gautam" refreshedDate="43785.908484722226" createdVersion="6" refreshedVersion="6" minRefreshableVersion="3" recordCount="3" xr:uid="{D41A4BB5-B457-4517-8A42-3B2E0D8A127A}">
  <cacheSource type="scenario"/>
  <cacheFields count="5">
    <cacheField name="$B$6:$D$6,$B$11:$D$12" numFmtId="0">
      <sharedItems containsNonDate="0" count="3">
        <s v="Status Quo"/>
        <s v="Subcontract"/>
        <s v="Raise Prices 5%"/>
      </sharedItems>
    </cacheField>
    <cacheField name="$B$6:$D$6,$B$11:$D$12 by" numFmtId="0">
      <sharedItems containsNonDate="0" count="1">
        <s v="Lisa R"/>
      </sharedItems>
    </cacheField>
    <cacheField name="res Profit_per_Unit_Sold_Wirel" numFmtId="0">
      <sharedItems containsSemiMixedTypes="0" containsNonDate="0" containsString="0" containsNumber="1" minValue="18.600000000000001" maxValue="27.55" count="3">
        <n v="18.600000000000001"/>
        <n v="26.4"/>
        <n v="27.55"/>
      </sharedItems>
    </cacheField>
    <cacheField name="res $C$17" numFmtId="0">
      <sharedItems containsSemiMixedTypes="0" containsNonDate="0" containsString="0" containsNumber="1" minValue="5.2380952380952381" maxValue="29.476190476190474" count="3">
        <n v="5.2380952380952381"/>
        <n v="29.476190476190474"/>
        <n v="15.688095238095238"/>
      </sharedItems>
    </cacheField>
    <cacheField name="res Profit_per_Unit_Sold_Earph" numFmtId="0">
      <sharedItems containsSemiMixedTypes="0" containsNonDate="0" containsString="0" containsNumber="1" minValue="18.7" maxValue="27" count="3">
        <n v="18.7"/>
        <n v="27"/>
        <n v="23.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1D3AE-D51C-464B-A1CC-12D83B9CE71A}" name="PivotTable5" cacheId="8" applyNumberFormats="0" applyBorderFormats="0" applyFontFormats="0" applyPatternFormats="0" applyAlignmentFormats="0" applyWidthHeightFormats="1" dataCaption="Result Cells" updatedVersion="6" minRefreshableVersion="3" useAutoFormatting="1" rowGrandTotals="0" colGrandTotals="0" itemPrintTitles="1" createdVersion="6" indent="0" outline="1" outlineData="1" multipleFieldFilters="0" chartFormat="1" fieldListSortAscending="1">
  <location ref="A3:D6" firstHeaderRow="0" firstDataRow="1" firstDataCol="1"/>
  <pivotFields count="5">
    <pivotField axis="axisRow" showAll="0" defaultSubtotal="0">
      <items count="3">
        <item x="2"/>
        <item x="0"/>
        <item x="1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Wireless" fld="2" baseField="0" baseItem="0" numFmtId="166"/>
    <dataField name="Noise-Cancelling" fld="3" baseField="0" baseItem="0" numFmtId="166"/>
    <dataField name="Earphones" fld="4" baseField="0" baseItem="0" numFmtId="16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10" defaultRowHeight="12.75" x14ac:dyDescent="0.2"/>
  <cols>
    <col min="1" max="1" width="24.125" style="41" customWidth="1"/>
    <col min="2" max="2" width="86.25" style="41" customWidth="1"/>
    <col min="3" max="3" width="5.625" style="41" customWidth="1"/>
    <col min="4" max="16384" width="10" style="41"/>
  </cols>
  <sheetData>
    <row r="1" spans="1:3" ht="32.25" customHeight="1" x14ac:dyDescent="0.25">
      <c r="A1" s="39"/>
      <c r="B1" s="39"/>
      <c r="C1" s="40"/>
    </row>
    <row r="2" spans="1:3" s="44" customFormat="1" ht="18" customHeight="1" x14ac:dyDescent="0.25">
      <c r="A2" s="39"/>
      <c r="B2" s="42" t="s">
        <v>35</v>
      </c>
      <c r="C2" s="43"/>
    </row>
    <row r="3" spans="1:3" s="44" customFormat="1" ht="34.5" x14ac:dyDescent="0.25">
      <c r="A3" s="39"/>
      <c r="B3" s="45" t="s">
        <v>36</v>
      </c>
      <c r="C3" s="46"/>
    </row>
    <row r="4" spans="1:3" ht="16.5" x14ac:dyDescent="0.25">
      <c r="A4" s="39"/>
      <c r="B4" s="47" t="s">
        <v>29</v>
      </c>
      <c r="C4" s="40"/>
    </row>
    <row r="5" spans="1:3" ht="15.75" customHeight="1" x14ac:dyDescent="0.25">
      <c r="A5" s="39"/>
      <c r="B5" s="39"/>
      <c r="C5" s="40"/>
    </row>
    <row r="6" spans="1:3" ht="13.5" x14ac:dyDescent="0.25">
      <c r="A6" s="48" t="s">
        <v>26</v>
      </c>
      <c r="B6" s="49" t="s">
        <v>27</v>
      </c>
      <c r="C6" s="40"/>
    </row>
    <row r="7" spans="1:3" ht="13.5" x14ac:dyDescent="0.25">
      <c r="A7" s="39"/>
      <c r="B7" s="39"/>
      <c r="C7" s="40"/>
    </row>
    <row r="8" spans="1:3" x14ac:dyDescent="0.2">
      <c r="A8" s="120" t="s">
        <v>28</v>
      </c>
      <c r="B8" s="120"/>
      <c r="C8" s="121"/>
    </row>
    <row r="9" spans="1:3" x14ac:dyDescent="0.2">
      <c r="A9" s="120"/>
      <c r="B9" s="120"/>
      <c r="C9" s="121"/>
    </row>
    <row r="10" spans="1:3" ht="13.5" thickBot="1" x14ac:dyDescent="0.25">
      <c r="A10" s="122"/>
      <c r="B10" s="122"/>
      <c r="C10" s="123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2:J3" xr:uid="{00000000-0002-0000-0000-000000000000}"/>
    <dataValidation allowBlank="1" error="pavI8MeUFtEyxX2I4tkye02bb807-8363-47d4-b0bf-c88ab0878220" sqref="A1:C1 A2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opLeftCell="B4" zoomScaleNormal="100" workbookViewId="0">
      <selection activeCell="D22" sqref="D22"/>
    </sheetView>
  </sheetViews>
  <sheetFormatPr defaultColWidth="13.25" defaultRowHeight="16.5" x14ac:dyDescent="0.3"/>
  <cols>
    <col min="1" max="1" width="26.25" bestFit="1" customWidth="1"/>
    <col min="2" max="2" width="17.5" bestFit="1" customWidth="1"/>
    <col min="3" max="3" width="13.375" customWidth="1"/>
    <col min="4" max="4" width="14.375" style="4" customWidth="1"/>
    <col min="5" max="7" width="13.375" customWidth="1"/>
    <col min="8" max="8" width="13.375" style="3" customWidth="1"/>
    <col min="9" max="11" width="13.375" customWidth="1"/>
  </cols>
  <sheetData>
    <row r="1" spans="1:11" s="1" customFormat="1" ht="37.5" customHeight="1" thickBot="1" x14ac:dyDescent="0.35">
      <c r="A1" s="130" t="s">
        <v>40</v>
      </c>
      <c r="B1" s="130"/>
      <c r="C1" s="130"/>
      <c r="D1" s="130"/>
      <c r="E1" s="130"/>
      <c r="F1" s="130"/>
      <c r="G1" s="130"/>
    </row>
    <row r="2" spans="1:11" s="1" customFormat="1" ht="17.25" thickTop="1" x14ac:dyDescent="0.3"/>
    <row r="3" spans="1:11" s="1" customFormat="1" ht="17.25" thickBot="1" x14ac:dyDescent="0.35">
      <c r="A3" s="59" t="s">
        <v>11</v>
      </c>
      <c r="B3" s="5"/>
      <c r="D3" s="124" t="s">
        <v>41</v>
      </c>
      <c r="E3" s="125"/>
      <c r="F3" s="125"/>
      <c r="G3" s="126"/>
    </row>
    <row r="4" spans="1:11" x14ac:dyDescent="0.3">
      <c r="A4" s="6" t="s">
        <v>2</v>
      </c>
      <c r="B4" s="7">
        <v>25000</v>
      </c>
      <c r="C4" s="1"/>
      <c r="D4" s="52" t="s">
        <v>2</v>
      </c>
      <c r="E4" s="50" t="s">
        <v>4</v>
      </c>
      <c r="F4" s="50" t="s">
        <v>12</v>
      </c>
      <c r="G4" s="53" t="s">
        <v>13</v>
      </c>
    </row>
    <row r="5" spans="1:11" x14ac:dyDescent="0.3">
      <c r="A5" s="6" t="s">
        <v>3</v>
      </c>
      <c r="B5" s="28">
        <v>179</v>
      </c>
      <c r="D5" s="56">
        <f>B4</f>
        <v>25000</v>
      </c>
      <c r="E5" s="112">
        <f>B19</f>
        <v>4475000</v>
      </c>
      <c r="F5" s="112">
        <f>B20</f>
        <v>4010000</v>
      </c>
      <c r="G5" s="113">
        <f>B21</f>
        <v>465000</v>
      </c>
    </row>
    <row r="6" spans="1:11" x14ac:dyDescent="0.3">
      <c r="A6" s="9" t="s">
        <v>4</v>
      </c>
      <c r="B6" s="29">
        <f>B4*B5</f>
        <v>4475000</v>
      </c>
      <c r="D6" s="54">
        <v>15000</v>
      </c>
      <c r="E6" s="114">
        <f t="dataTable" ref="E6:G10" dt2D="0" dtr="0" r1="B4" ca="1"/>
        <v>2685000</v>
      </c>
      <c r="F6" s="114">
        <v>2510000</v>
      </c>
      <c r="G6" s="115">
        <v>175000</v>
      </c>
    </row>
    <row r="7" spans="1:11" x14ac:dyDescent="0.3">
      <c r="B7" s="10"/>
      <c r="D7" s="54">
        <v>20000</v>
      </c>
      <c r="E7" s="114">
        <v>3580000</v>
      </c>
      <c r="F7" s="114">
        <v>3260000</v>
      </c>
      <c r="G7" s="115">
        <v>320000</v>
      </c>
    </row>
    <row r="8" spans="1:11" ht="17.25" thickBot="1" x14ac:dyDescent="0.35">
      <c r="A8" s="59" t="s">
        <v>14</v>
      </c>
      <c r="B8" s="11"/>
      <c r="D8" s="54">
        <v>25000</v>
      </c>
      <c r="E8" s="114">
        <v>4475000</v>
      </c>
      <c r="F8" s="114">
        <v>4010000</v>
      </c>
      <c r="G8" s="115">
        <v>465000</v>
      </c>
    </row>
    <row r="9" spans="1:11" x14ac:dyDescent="0.3">
      <c r="A9" t="s">
        <v>15</v>
      </c>
      <c r="B9" s="10"/>
      <c r="D9" s="54">
        <v>30000</v>
      </c>
      <c r="E9" s="114">
        <v>5370000</v>
      </c>
      <c r="F9" s="114">
        <v>4760000</v>
      </c>
      <c r="G9" s="115">
        <v>610000</v>
      </c>
    </row>
    <row r="10" spans="1:11" x14ac:dyDescent="0.3">
      <c r="A10" s="6" t="s">
        <v>16</v>
      </c>
      <c r="B10" s="12">
        <f>B4</f>
        <v>25000</v>
      </c>
      <c r="D10" s="56">
        <v>35000</v>
      </c>
      <c r="E10" s="116">
        <v>6265000</v>
      </c>
      <c r="F10" s="116">
        <v>5510000</v>
      </c>
      <c r="G10" s="117">
        <v>755000</v>
      </c>
    </row>
    <row r="11" spans="1:11" x14ac:dyDescent="0.3">
      <c r="A11" s="6" t="s">
        <v>17</v>
      </c>
      <c r="B11" s="28">
        <v>150</v>
      </c>
    </row>
    <row r="12" spans="1:11" x14ac:dyDescent="0.3">
      <c r="A12" s="6" t="s">
        <v>18</v>
      </c>
      <c r="B12" s="28">
        <f>B10*B11</f>
        <v>3750000</v>
      </c>
    </row>
    <row r="13" spans="1:11" x14ac:dyDescent="0.3">
      <c r="A13" s="4" t="s">
        <v>30</v>
      </c>
      <c r="B13" s="28"/>
      <c r="D13" s="127" t="s">
        <v>42</v>
      </c>
      <c r="E13" s="128"/>
      <c r="F13" s="128"/>
      <c r="G13" s="128"/>
      <c r="H13" s="128"/>
      <c r="I13" s="128"/>
      <c r="J13" s="128"/>
      <c r="K13" s="129"/>
    </row>
    <row r="14" spans="1:11" x14ac:dyDescent="0.3">
      <c r="A14" s="6" t="s">
        <v>19</v>
      </c>
      <c r="B14" s="30">
        <v>260000</v>
      </c>
      <c r="D14" s="134">
        <f>B21</f>
        <v>465000</v>
      </c>
      <c r="E14" s="62">
        <v>149</v>
      </c>
      <c r="F14" s="62">
        <v>159</v>
      </c>
      <c r="G14" s="62">
        <v>169</v>
      </c>
      <c r="H14" s="62">
        <v>179</v>
      </c>
      <c r="I14" s="62">
        <v>189</v>
      </c>
      <c r="J14" s="62">
        <v>199</v>
      </c>
      <c r="K14" s="63">
        <v>209</v>
      </c>
    </row>
    <row r="15" spans="1:11" x14ac:dyDescent="0.3">
      <c r="A15" s="14" t="s">
        <v>20</v>
      </c>
      <c r="B15" s="29">
        <f>B12+B14</f>
        <v>4010000</v>
      </c>
      <c r="D15" s="54">
        <v>15000</v>
      </c>
      <c r="E15" s="51">
        <f t="dataTable" ref="E15:K19" dt2D="1" dtr="1" r1="B5" r2="B4"/>
        <v>-275000</v>
      </c>
      <c r="F15" s="51">
        <v>-125000</v>
      </c>
      <c r="G15" s="51">
        <v>25000</v>
      </c>
      <c r="H15" s="51">
        <v>175000</v>
      </c>
      <c r="I15" s="51">
        <v>325000</v>
      </c>
      <c r="J15" s="51">
        <v>475000</v>
      </c>
      <c r="K15" s="55">
        <v>625000</v>
      </c>
    </row>
    <row r="16" spans="1:11" x14ac:dyDescent="0.3">
      <c r="A16" s="6" t="s">
        <v>21</v>
      </c>
      <c r="B16" s="28">
        <f>B15/B10</f>
        <v>160.4</v>
      </c>
      <c r="D16" s="54">
        <v>20000</v>
      </c>
      <c r="E16" s="51">
        <v>-280000</v>
      </c>
      <c r="F16" s="51">
        <v>-80000</v>
      </c>
      <c r="G16" s="51">
        <v>120000</v>
      </c>
      <c r="H16" s="51">
        <v>320000</v>
      </c>
      <c r="I16" s="51">
        <v>520000</v>
      </c>
      <c r="J16" s="51">
        <v>720000</v>
      </c>
      <c r="K16" s="55">
        <v>920000</v>
      </c>
    </row>
    <row r="17" spans="1:11" x14ac:dyDescent="0.3">
      <c r="D17" s="54">
        <v>25000</v>
      </c>
      <c r="E17" s="51">
        <v>-285000</v>
      </c>
      <c r="F17" s="51">
        <v>-35000</v>
      </c>
      <c r="G17" s="51">
        <v>215000</v>
      </c>
      <c r="H17" s="51">
        <v>465000</v>
      </c>
      <c r="I17" s="51">
        <v>715000</v>
      </c>
      <c r="J17" s="51">
        <v>965000</v>
      </c>
      <c r="K17" s="55">
        <v>1215000</v>
      </c>
    </row>
    <row r="18" spans="1:11" ht="17.25" thickBot="1" x14ac:dyDescent="0.35">
      <c r="A18" s="60" t="s">
        <v>8</v>
      </c>
      <c r="B18" s="8"/>
      <c r="D18" s="54">
        <v>30000</v>
      </c>
      <c r="E18" s="51">
        <v>-290000</v>
      </c>
      <c r="F18" s="51">
        <v>10000</v>
      </c>
      <c r="G18" s="51">
        <v>310000</v>
      </c>
      <c r="H18" s="51">
        <v>610000</v>
      </c>
      <c r="I18" s="51">
        <v>910000</v>
      </c>
      <c r="J18" s="51">
        <v>1210000</v>
      </c>
      <c r="K18" s="55">
        <v>1510000</v>
      </c>
    </row>
    <row r="19" spans="1:11" x14ac:dyDescent="0.3">
      <c r="A19" s="6" t="s">
        <v>4</v>
      </c>
      <c r="B19" s="28">
        <f>B6</f>
        <v>4475000</v>
      </c>
      <c r="D19" s="56">
        <v>35000</v>
      </c>
      <c r="E19" s="57">
        <v>-295000</v>
      </c>
      <c r="F19" s="57">
        <v>55000</v>
      </c>
      <c r="G19" s="57">
        <v>405000</v>
      </c>
      <c r="H19" s="57">
        <v>755000</v>
      </c>
      <c r="I19" s="57">
        <v>1105000</v>
      </c>
      <c r="J19" s="57">
        <v>1455000</v>
      </c>
      <c r="K19" s="58">
        <v>1805000</v>
      </c>
    </row>
    <row r="20" spans="1:11" x14ac:dyDescent="0.3">
      <c r="A20" s="6" t="s">
        <v>12</v>
      </c>
      <c r="B20" s="28">
        <f>B15</f>
        <v>4010000</v>
      </c>
    </row>
    <row r="21" spans="1:11" ht="17.25" thickBot="1" x14ac:dyDescent="0.35">
      <c r="A21" s="15" t="s">
        <v>13</v>
      </c>
      <c r="B21" s="31">
        <f>B19-B20</f>
        <v>465000</v>
      </c>
    </row>
    <row r="22" spans="1:11" ht="17.25" thickTop="1" x14ac:dyDescent="0.3"/>
    <row r="23" spans="1:11" ht="17.25" thickBot="1" x14ac:dyDescent="0.35">
      <c r="A23" s="61" t="s">
        <v>22</v>
      </c>
      <c r="B23" s="17"/>
    </row>
    <row r="24" spans="1:11" x14ac:dyDescent="0.3">
      <c r="A24" s="18" t="s">
        <v>23</v>
      </c>
      <c r="B24" s="32">
        <f>B5</f>
        <v>179</v>
      </c>
    </row>
    <row r="25" spans="1:11" x14ac:dyDescent="0.3">
      <c r="A25" s="18" t="s">
        <v>24</v>
      </c>
      <c r="B25" s="32">
        <f>(B14+(B26*B11))/B26</f>
        <v>178.99999999999991</v>
      </c>
    </row>
    <row r="26" spans="1:11" x14ac:dyDescent="0.3">
      <c r="A26" s="18" t="s">
        <v>2</v>
      </c>
      <c r="B26" s="19">
        <v>8965.5172413793371</v>
      </c>
    </row>
    <row r="27" spans="1:11" x14ac:dyDescent="0.3">
      <c r="A27" s="18" t="s">
        <v>13</v>
      </c>
      <c r="B27" s="33">
        <f>(B24*B26)-(B25*B26)</f>
        <v>0</v>
      </c>
    </row>
  </sheetData>
  <scenarios current="0" show="0">
    <scenario name="Close factory" locked="1" count="3" user="Elaine" comment="Created by Elaine on 8/6/2013">
      <inputCells r="B5" val="30" numFmtId="8"/>
      <inputCells r="B11" val="20" numFmtId="166"/>
      <inputCells r="B14" val="100000" numFmtId="164"/>
    </scenario>
  </scenarios>
  <mergeCells count="3">
    <mergeCell ref="D3:G3"/>
    <mergeCell ref="D13:K13"/>
    <mergeCell ref="A1:G1"/>
  </mergeCells>
  <dataValidations count="1">
    <dataValidation allowBlank="1" error="pavI8MeUFtEyxX2I4tkye02bb807-8363-47d4-b0bf-c88ab0878220" sqref="A1:K27" xr:uid="{00000000-0002-0000-0100-000000000000}"/>
  </dataValidation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7" workbookViewId="0">
      <selection activeCell="C29" sqref="C29"/>
    </sheetView>
  </sheetViews>
  <sheetFormatPr defaultRowHeight="16.5" x14ac:dyDescent="0.3"/>
  <cols>
    <col min="1" max="1" width="26.25" bestFit="1" customWidth="1"/>
    <col min="2" max="2" width="17.5" customWidth="1"/>
    <col min="3" max="7" width="13.375" customWidth="1"/>
  </cols>
  <sheetData>
    <row r="1" spans="1:7" ht="37.5" customHeight="1" thickBot="1" x14ac:dyDescent="0.35">
      <c r="A1" s="130" t="s">
        <v>44</v>
      </c>
      <c r="B1" s="130"/>
      <c r="C1" s="130"/>
      <c r="D1" s="130"/>
      <c r="E1" s="130"/>
      <c r="F1" s="130"/>
      <c r="G1" s="130"/>
    </row>
    <row r="2" spans="1:7" ht="17.25" thickTop="1" x14ac:dyDescent="0.3"/>
    <row r="3" spans="1:7" ht="17.25" thickBot="1" x14ac:dyDescent="0.35">
      <c r="A3" s="59" t="s">
        <v>11</v>
      </c>
      <c r="B3" s="64"/>
      <c r="D3" s="127" t="s">
        <v>43</v>
      </c>
      <c r="E3" s="128"/>
      <c r="F3" s="128"/>
      <c r="G3" s="129"/>
    </row>
    <row r="4" spans="1:7" x14ac:dyDescent="0.3">
      <c r="A4" s="6" t="s">
        <v>2</v>
      </c>
      <c r="B4" s="7">
        <v>10500</v>
      </c>
      <c r="D4" s="52" t="s">
        <v>2</v>
      </c>
      <c r="E4" s="50" t="s">
        <v>4</v>
      </c>
      <c r="F4" s="50" t="s">
        <v>12</v>
      </c>
      <c r="G4" s="53" t="s">
        <v>13</v>
      </c>
    </row>
    <row r="5" spans="1:7" x14ac:dyDescent="0.3">
      <c r="A5" s="6" t="s">
        <v>3</v>
      </c>
      <c r="B5" s="22">
        <v>209</v>
      </c>
      <c r="D5" s="56">
        <f>B4</f>
        <v>10500</v>
      </c>
      <c r="E5" s="102">
        <f>B19</f>
        <v>2194500</v>
      </c>
      <c r="F5" s="102">
        <f>B20</f>
        <v>2139500</v>
      </c>
      <c r="G5" s="103">
        <f>B21</f>
        <v>55000</v>
      </c>
    </row>
    <row r="6" spans="1:7" x14ac:dyDescent="0.3">
      <c r="A6" s="9" t="s">
        <v>4</v>
      </c>
      <c r="B6" s="25">
        <f>B4*B5</f>
        <v>2194500</v>
      </c>
      <c r="D6" s="54">
        <v>8000</v>
      </c>
      <c r="E6" s="104">
        <f t="dataTable" ref="E6:G14" dt2D="0" dtr="0" r1="B4"/>
        <v>1672000</v>
      </c>
      <c r="F6" s="104">
        <v>1692000</v>
      </c>
      <c r="G6" s="105">
        <v>-20000</v>
      </c>
    </row>
    <row r="7" spans="1:7" x14ac:dyDescent="0.3">
      <c r="B7" s="10"/>
      <c r="D7" s="54">
        <v>8500</v>
      </c>
      <c r="E7" s="104">
        <v>1776500</v>
      </c>
      <c r="F7" s="104">
        <v>1781500</v>
      </c>
      <c r="G7" s="105">
        <v>-5000</v>
      </c>
    </row>
    <row r="8" spans="1:7" ht="17.25" thickBot="1" x14ac:dyDescent="0.35">
      <c r="A8" s="59" t="s">
        <v>14</v>
      </c>
      <c r="B8" s="65"/>
      <c r="D8" s="54">
        <v>9000</v>
      </c>
      <c r="E8" s="104">
        <v>1881000</v>
      </c>
      <c r="F8" s="104">
        <v>1871000</v>
      </c>
      <c r="G8" s="105">
        <v>10000</v>
      </c>
    </row>
    <row r="9" spans="1:7" x14ac:dyDescent="0.3">
      <c r="A9" t="s">
        <v>15</v>
      </c>
      <c r="B9" s="10"/>
      <c r="D9" s="54">
        <v>9500</v>
      </c>
      <c r="E9" s="104">
        <v>1985500</v>
      </c>
      <c r="F9" s="104">
        <v>1960500</v>
      </c>
      <c r="G9" s="105">
        <v>25000</v>
      </c>
    </row>
    <row r="10" spans="1:7" x14ac:dyDescent="0.3">
      <c r="A10" s="6" t="s">
        <v>16</v>
      </c>
      <c r="B10" s="12">
        <f>B4</f>
        <v>10500</v>
      </c>
      <c r="D10" s="54">
        <v>10000</v>
      </c>
      <c r="E10" s="104">
        <v>2090000</v>
      </c>
      <c r="F10" s="104">
        <v>2050000</v>
      </c>
      <c r="G10" s="105">
        <v>40000</v>
      </c>
    </row>
    <row r="11" spans="1:7" x14ac:dyDescent="0.3">
      <c r="A11" s="6" t="s">
        <v>17</v>
      </c>
      <c r="B11" s="22">
        <v>179</v>
      </c>
      <c r="D11" s="54">
        <v>10500</v>
      </c>
      <c r="E11" s="104">
        <v>2194500</v>
      </c>
      <c r="F11" s="104">
        <v>2139500</v>
      </c>
      <c r="G11" s="105">
        <v>55000</v>
      </c>
    </row>
    <row r="12" spans="1:7" x14ac:dyDescent="0.3">
      <c r="A12" s="6" t="s">
        <v>18</v>
      </c>
      <c r="B12" s="22">
        <f>B10*B11</f>
        <v>1879500</v>
      </c>
      <c r="D12" s="54">
        <v>11000</v>
      </c>
      <c r="E12" s="104">
        <v>2299000</v>
      </c>
      <c r="F12" s="104">
        <v>2229000</v>
      </c>
      <c r="G12" s="105">
        <v>70000</v>
      </c>
    </row>
    <row r="13" spans="1:7" x14ac:dyDescent="0.3">
      <c r="A13" t="s">
        <v>6</v>
      </c>
      <c r="B13" s="10"/>
      <c r="D13" s="54">
        <v>11500</v>
      </c>
      <c r="E13" s="104">
        <v>2403500</v>
      </c>
      <c r="F13" s="104">
        <v>2318500</v>
      </c>
      <c r="G13" s="105">
        <v>85000</v>
      </c>
    </row>
    <row r="14" spans="1:7" x14ac:dyDescent="0.3">
      <c r="A14" s="6" t="s">
        <v>19</v>
      </c>
      <c r="B14" s="24">
        <v>260000</v>
      </c>
      <c r="D14" s="56">
        <v>12000</v>
      </c>
      <c r="E14" s="106">
        <v>2508000</v>
      </c>
      <c r="F14" s="106">
        <v>2408000</v>
      </c>
      <c r="G14" s="107">
        <v>100000</v>
      </c>
    </row>
    <row r="15" spans="1:7" x14ac:dyDescent="0.3">
      <c r="A15" s="14" t="s">
        <v>20</v>
      </c>
      <c r="B15" s="25">
        <f>B12+B14</f>
        <v>2139500</v>
      </c>
    </row>
    <row r="16" spans="1:7" x14ac:dyDescent="0.3">
      <c r="A16" s="6" t="s">
        <v>21</v>
      </c>
      <c r="B16" s="22">
        <f>B15/B4</f>
        <v>203.76190476190476</v>
      </c>
    </row>
    <row r="18" spans="1:2" ht="17.25" thickBot="1" x14ac:dyDescent="0.35">
      <c r="A18" s="60" t="s">
        <v>8</v>
      </c>
      <c r="B18" s="60"/>
    </row>
    <row r="19" spans="1:2" x14ac:dyDescent="0.3">
      <c r="A19" s="6" t="s">
        <v>4</v>
      </c>
      <c r="B19" s="22">
        <f>B6</f>
        <v>2194500</v>
      </c>
    </row>
    <row r="20" spans="1:2" x14ac:dyDescent="0.3">
      <c r="A20" s="6" t="s">
        <v>12</v>
      </c>
      <c r="B20" s="22">
        <f>B15</f>
        <v>2139500</v>
      </c>
    </row>
    <row r="21" spans="1:2" ht="17.25" thickBot="1" x14ac:dyDescent="0.35">
      <c r="A21" s="15" t="s">
        <v>13</v>
      </c>
      <c r="B21" s="23">
        <f>B19-B20</f>
        <v>55000</v>
      </c>
    </row>
    <row r="22" spans="1:2" ht="17.25" thickTop="1" x14ac:dyDescent="0.3"/>
    <row r="23" spans="1:2" ht="17.25" thickBot="1" x14ac:dyDescent="0.35">
      <c r="A23" s="61" t="s">
        <v>22</v>
      </c>
      <c r="B23" s="61"/>
    </row>
    <row r="24" spans="1:2" x14ac:dyDescent="0.3">
      <c r="A24" s="18" t="s">
        <v>23</v>
      </c>
      <c r="B24" s="27">
        <f>B5</f>
        <v>209</v>
      </c>
    </row>
    <row r="25" spans="1:2" x14ac:dyDescent="0.3">
      <c r="A25" s="18" t="s">
        <v>24</v>
      </c>
      <c r="B25" s="27">
        <f>(B14+(B26*B11))/B26</f>
        <v>203.76190476190476</v>
      </c>
    </row>
    <row r="26" spans="1:2" x14ac:dyDescent="0.3">
      <c r="A26" s="18" t="s">
        <v>2</v>
      </c>
      <c r="B26" s="19">
        <v>10500</v>
      </c>
    </row>
    <row r="27" spans="1:2" x14ac:dyDescent="0.3">
      <c r="A27" s="18" t="s">
        <v>13</v>
      </c>
      <c r="B27" s="21">
        <f>(B24*B26)-(B25*B26)</f>
        <v>55000</v>
      </c>
    </row>
  </sheetData>
  <scenarios current="0">
    <scenario name="Standard" locked="1" count="2" user="Jyoti Gautam" comment="Created by Jyoti Gautam on 11/16/2019">
      <inputCells r="B11" val="179" numFmtId="44"/>
      <inputCells r="B14" val="300000" numFmtId="44"/>
    </scenario>
    <scenario name="Environmental" locked="1" count="2" user="Jyoti Gautam" comment="Created by Jyoti Gautam on 11/16/2019">
      <inputCells r="B11" val="182.5" numFmtId="44"/>
      <inputCells r="B14" val="350000" numFmtId="44"/>
    </scenario>
  </scenarios>
  <mergeCells count="2">
    <mergeCell ref="D3:G3"/>
    <mergeCell ref="A1:G1"/>
  </mergeCells>
  <dataValidations count="1">
    <dataValidation allowBlank="1" error="pavI8MeUFtEyxX2I4tkye02bb807-8363-47d4-b0bf-c88ab0878220" sqref="A1:G27" xr:uid="{00000000-0002-0000-0200-000000000000}"/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C19" workbookViewId="0">
      <selection activeCell="K24" sqref="K24"/>
    </sheetView>
  </sheetViews>
  <sheetFormatPr defaultRowHeight="16.5" x14ac:dyDescent="0.3"/>
  <cols>
    <col min="1" max="1" width="26.25" bestFit="1" customWidth="1"/>
    <col min="2" max="2" width="17.5" customWidth="1"/>
    <col min="3" max="9" width="13.375" customWidth="1"/>
  </cols>
  <sheetData>
    <row r="1" spans="1:9" ht="37.5" customHeight="1" thickBot="1" x14ac:dyDescent="0.35">
      <c r="A1" s="130" t="s">
        <v>46</v>
      </c>
      <c r="B1" s="130"/>
      <c r="C1" s="130"/>
      <c r="D1" s="130"/>
      <c r="E1" s="130"/>
      <c r="F1" s="130"/>
      <c r="G1" s="130"/>
      <c r="H1" s="130"/>
      <c r="I1" s="130"/>
    </row>
    <row r="2" spans="1:9" ht="17.25" thickTop="1" x14ac:dyDescent="0.3"/>
    <row r="3" spans="1:9" ht="17.25" thickBot="1" x14ac:dyDescent="0.35">
      <c r="A3" s="59" t="s">
        <v>11</v>
      </c>
      <c r="B3" s="64"/>
      <c r="D3" s="127" t="s">
        <v>45</v>
      </c>
      <c r="E3" s="128"/>
      <c r="F3" s="128"/>
      <c r="G3" s="128"/>
      <c r="H3" s="128"/>
      <c r="I3" s="129"/>
    </row>
    <row r="4" spans="1:9" x14ac:dyDescent="0.3">
      <c r="A4" s="6" t="s">
        <v>2</v>
      </c>
      <c r="B4" s="7">
        <v>12500</v>
      </c>
      <c r="D4" s="131" t="s">
        <v>31</v>
      </c>
      <c r="E4" s="132"/>
      <c r="F4" s="132"/>
      <c r="G4" s="132"/>
      <c r="H4" s="132"/>
      <c r="I4" s="133"/>
    </row>
    <row r="5" spans="1:9" x14ac:dyDescent="0.3">
      <c r="A5" s="6" t="s">
        <v>3</v>
      </c>
      <c r="B5" s="22">
        <v>99</v>
      </c>
      <c r="D5" s="67">
        <f>B21</f>
        <v>233750</v>
      </c>
      <c r="E5" s="68">
        <v>79</v>
      </c>
      <c r="F5" s="68">
        <v>89</v>
      </c>
      <c r="G5" s="68">
        <v>99</v>
      </c>
      <c r="H5" s="68">
        <v>109</v>
      </c>
      <c r="I5" s="69">
        <v>119</v>
      </c>
    </row>
    <row r="6" spans="1:9" x14ac:dyDescent="0.3">
      <c r="A6" s="9" t="s">
        <v>4</v>
      </c>
      <c r="B6" s="25">
        <f>B4*B5</f>
        <v>1237500</v>
      </c>
      <c r="D6" s="66">
        <v>10500</v>
      </c>
      <c r="E6" s="118">
        <f t="dataTable" ref="E6:I14" dt2D="1" dtr="1" r1="B5" r2="B4"/>
        <v>-55250</v>
      </c>
      <c r="F6" s="118">
        <v>49750</v>
      </c>
      <c r="G6" s="118">
        <v>154750</v>
      </c>
      <c r="H6" s="118">
        <v>259750</v>
      </c>
      <c r="I6" s="119">
        <v>364750</v>
      </c>
    </row>
    <row r="7" spans="1:9" x14ac:dyDescent="0.3">
      <c r="B7" s="10"/>
      <c r="D7" s="66">
        <v>11000</v>
      </c>
      <c r="E7" s="118">
        <v>-45500</v>
      </c>
      <c r="F7" s="118">
        <v>64500</v>
      </c>
      <c r="G7" s="118">
        <v>174500</v>
      </c>
      <c r="H7" s="118">
        <v>284500</v>
      </c>
      <c r="I7" s="119">
        <v>394500</v>
      </c>
    </row>
    <row r="8" spans="1:9" ht="17.25" thickBot="1" x14ac:dyDescent="0.35">
      <c r="A8" s="59" t="s">
        <v>14</v>
      </c>
      <c r="B8" s="65"/>
      <c r="D8" s="66">
        <v>11500</v>
      </c>
      <c r="E8" s="118">
        <v>-35750</v>
      </c>
      <c r="F8" s="118">
        <v>79250</v>
      </c>
      <c r="G8" s="118">
        <v>194250</v>
      </c>
      <c r="H8" s="118">
        <v>309250</v>
      </c>
      <c r="I8" s="119">
        <v>424250</v>
      </c>
    </row>
    <row r="9" spans="1:9" x14ac:dyDescent="0.3">
      <c r="A9" t="s">
        <v>15</v>
      </c>
      <c r="B9" s="10"/>
      <c r="D9" s="66">
        <v>12000</v>
      </c>
      <c r="E9" s="118">
        <v>-26000</v>
      </c>
      <c r="F9" s="118">
        <v>94000</v>
      </c>
      <c r="G9" s="118">
        <v>214000</v>
      </c>
      <c r="H9" s="118">
        <v>334000</v>
      </c>
      <c r="I9" s="119">
        <v>454000</v>
      </c>
    </row>
    <row r="10" spans="1:9" x14ac:dyDescent="0.3">
      <c r="A10" s="6" t="s">
        <v>16</v>
      </c>
      <c r="B10" s="12">
        <f>B4</f>
        <v>12500</v>
      </c>
      <c r="D10" s="66">
        <v>12500</v>
      </c>
      <c r="E10" s="118">
        <v>-16250</v>
      </c>
      <c r="F10" s="118">
        <v>108750</v>
      </c>
      <c r="G10" s="118">
        <v>233750</v>
      </c>
      <c r="H10" s="118">
        <v>358750</v>
      </c>
      <c r="I10" s="119">
        <v>483750</v>
      </c>
    </row>
    <row r="11" spans="1:9" x14ac:dyDescent="0.3">
      <c r="A11" s="6" t="s">
        <v>17</v>
      </c>
      <c r="B11" s="22">
        <v>59.5</v>
      </c>
      <c r="D11" s="66">
        <v>13000</v>
      </c>
      <c r="E11" s="118">
        <v>-6500</v>
      </c>
      <c r="F11" s="118">
        <v>123500</v>
      </c>
      <c r="G11" s="118">
        <v>253500</v>
      </c>
      <c r="H11" s="118">
        <v>383500</v>
      </c>
      <c r="I11" s="119">
        <v>513500</v>
      </c>
    </row>
    <row r="12" spans="1:9" x14ac:dyDescent="0.3">
      <c r="A12" s="6" t="s">
        <v>18</v>
      </c>
      <c r="B12" s="22">
        <f>B10*B11</f>
        <v>743750</v>
      </c>
      <c r="D12" s="66">
        <v>13500</v>
      </c>
      <c r="E12" s="118">
        <v>3250</v>
      </c>
      <c r="F12" s="118">
        <v>138250</v>
      </c>
      <c r="G12" s="118">
        <v>273250</v>
      </c>
      <c r="H12" s="118">
        <v>408250</v>
      </c>
      <c r="I12" s="119">
        <v>543250</v>
      </c>
    </row>
    <row r="13" spans="1:9" x14ac:dyDescent="0.3">
      <c r="A13" t="s">
        <v>6</v>
      </c>
      <c r="B13" s="26"/>
      <c r="D13" s="66">
        <v>14000</v>
      </c>
      <c r="E13" s="118">
        <v>13000</v>
      </c>
      <c r="F13" s="118">
        <v>153000</v>
      </c>
      <c r="G13" s="118">
        <v>293000</v>
      </c>
      <c r="H13" s="118">
        <v>433000</v>
      </c>
      <c r="I13" s="119">
        <v>573000</v>
      </c>
    </row>
    <row r="14" spans="1:9" x14ac:dyDescent="0.3">
      <c r="A14" s="6" t="s">
        <v>19</v>
      </c>
      <c r="B14" s="24">
        <v>260000</v>
      </c>
      <c r="D14" s="108">
        <v>14500</v>
      </c>
      <c r="E14" s="102">
        <v>22750</v>
      </c>
      <c r="F14" s="102">
        <v>167750</v>
      </c>
      <c r="G14" s="102">
        <v>312750</v>
      </c>
      <c r="H14" s="102">
        <v>457750</v>
      </c>
      <c r="I14" s="103">
        <v>602750</v>
      </c>
    </row>
    <row r="15" spans="1:9" x14ac:dyDescent="0.3">
      <c r="A15" s="14" t="s">
        <v>20</v>
      </c>
      <c r="B15" s="25">
        <f>B12+B14</f>
        <v>1003750</v>
      </c>
    </row>
    <row r="16" spans="1:9" x14ac:dyDescent="0.3">
      <c r="A16" s="6" t="s">
        <v>21</v>
      </c>
      <c r="B16" s="22">
        <f>B15/B4</f>
        <v>80.3</v>
      </c>
    </row>
    <row r="18" spans="1:2" ht="17.25" thickBot="1" x14ac:dyDescent="0.35">
      <c r="A18" s="60" t="s">
        <v>8</v>
      </c>
      <c r="B18" s="60"/>
    </row>
    <row r="19" spans="1:2" x14ac:dyDescent="0.3">
      <c r="A19" s="6" t="s">
        <v>4</v>
      </c>
      <c r="B19" s="34">
        <f>B6</f>
        <v>1237500</v>
      </c>
    </row>
    <row r="20" spans="1:2" x14ac:dyDescent="0.3">
      <c r="A20" s="6" t="s">
        <v>12</v>
      </c>
      <c r="B20" s="34">
        <f>B15</f>
        <v>1003750</v>
      </c>
    </row>
    <row r="21" spans="1:2" ht="17.25" thickBot="1" x14ac:dyDescent="0.35">
      <c r="A21" s="15" t="s">
        <v>13</v>
      </c>
      <c r="B21" s="35">
        <f>B19-B20</f>
        <v>233750</v>
      </c>
    </row>
    <row r="22" spans="1:2" ht="17.25" thickTop="1" x14ac:dyDescent="0.3"/>
    <row r="23" spans="1:2" ht="17.25" thickBot="1" x14ac:dyDescent="0.35">
      <c r="A23" s="61" t="s">
        <v>22</v>
      </c>
      <c r="B23" s="61"/>
    </row>
    <row r="24" spans="1:2" x14ac:dyDescent="0.3">
      <c r="A24" s="18" t="s">
        <v>23</v>
      </c>
      <c r="B24" s="27">
        <f>B5</f>
        <v>99</v>
      </c>
    </row>
    <row r="25" spans="1:2" x14ac:dyDescent="0.3">
      <c r="A25" s="18" t="s">
        <v>24</v>
      </c>
      <c r="B25" s="27">
        <f>(B14+(B26*B11))/B26</f>
        <v>80.3</v>
      </c>
    </row>
    <row r="26" spans="1:2" x14ac:dyDescent="0.3">
      <c r="A26" s="18" t="s">
        <v>2</v>
      </c>
      <c r="B26" s="19">
        <v>12500</v>
      </c>
    </row>
    <row r="27" spans="1:2" x14ac:dyDescent="0.3">
      <c r="A27" s="18" t="s">
        <v>13</v>
      </c>
      <c r="B27" s="21">
        <f>(B24*B26)-(B25*B26)</f>
        <v>233750</v>
      </c>
    </row>
  </sheetData>
  <mergeCells count="3">
    <mergeCell ref="D3:I3"/>
    <mergeCell ref="D4:I4"/>
    <mergeCell ref="A1:I1"/>
  </mergeCells>
  <dataValidations count="1">
    <dataValidation allowBlank="1" error="pavI8MeUFtEyxX2I4tkye02bb807-8363-47d4-b0bf-c88ab0878220" sqref="A1:I27" xr:uid="{00000000-0002-0000-0300-000000000000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1AF2-E2FB-4D30-95A4-B6E6DA648AC5}">
  <dimension ref="A1:I21"/>
  <sheetViews>
    <sheetView topLeftCell="A8" zoomScaleNormal="100" workbookViewId="0">
      <selection activeCell="B8" sqref="B8"/>
    </sheetView>
  </sheetViews>
  <sheetFormatPr defaultColWidth="13.25" defaultRowHeight="16.5" x14ac:dyDescent="0.3"/>
  <cols>
    <col min="1" max="1" width="24.625" bestFit="1" customWidth="1"/>
    <col min="2" max="3" width="16.875" customWidth="1"/>
    <col min="4" max="4" width="16.875" style="4" customWidth="1"/>
    <col min="5" max="5" width="16.875" customWidth="1"/>
    <col min="6" max="6" width="10.5" customWidth="1"/>
    <col min="7" max="7" width="13.5" style="3" customWidth="1"/>
  </cols>
  <sheetData>
    <row r="1" spans="1:9" s="1" customFormat="1" ht="37.5" customHeight="1" thickBot="1" x14ac:dyDescent="0.35">
      <c r="A1" s="130" t="s">
        <v>50</v>
      </c>
      <c r="B1" s="130"/>
      <c r="C1" s="130"/>
      <c r="D1" s="130"/>
      <c r="E1" s="130"/>
      <c r="F1"/>
      <c r="G1"/>
      <c r="H1"/>
      <c r="I1"/>
    </row>
    <row r="2" spans="1:9" ht="17.25" thickTop="1" x14ac:dyDescent="0.3">
      <c r="A2" s="1"/>
      <c r="B2" s="1"/>
      <c r="C2" s="1"/>
      <c r="D2" s="2"/>
    </row>
    <row r="3" spans="1:9" ht="46.5" customHeight="1" x14ac:dyDescent="0.3">
      <c r="A3" s="38"/>
      <c r="B3" s="70" t="s">
        <v>47</v>
      </c>
      <c r="C3" s="70" t="s">
        <v>48</v>
      </c>
      <c r="D3" s="70" t="s">
        <v>49</v>
      </c>
      <c r="E3" s="71" t="s">
        <v>0</v>
      </c>
    </row>
    <row r="4" spans="1:9" ht="17.25" thickBot="1" x14ac:dyDescent="0.35">
      <c r="A4" s="73" t="s">
        <v>33</v>
      </c>
      <c r="B4" s="74">
        <v>5000</v>
      </c>
      <c r="C4" s="74">
        <v>5000</v>
      </c>
      <c r="D4" s="74">
        <v>2500</v>
      </c>
      <c r="E4" s="74">
        <f>SUM(B4:D4)</f>
        <v>12500</v>
      </c>
    </row>
    <row r="5" spans="1:9" ht="17.25" thickTop="1" x14ac:dyDescent="0.3">
      <c r="B5" s="13"/>
      <c r="C5" s="13"/>
      <c r="D5" s="13"/>
      <c r="E5" s="13"/>
    </row>
    <row r="6" spans="1:9" x14ac:dyDescent="0.3">
      <c r="A6" t="s">
        <v>6</v>
      </c>
      <c r="B6" s="37">
        <v>90000</v>
      </c>
      <c r="C6" s="37">
        <v>100000</v>
      </c>
      <c r="D6" s="37">
        <v>150000</v>
      </c>
      <c r="E6" s="16"/>
    </row>
    <row r="7" spans="1:9" x14ac:dyDescent="0.3">
      <c r="A7" s="6" t="s">
        <v>32</v>
      </c>
      <c r="B7" s="109">
        <f>IF(B4=0,0,B6/B4)</f>
        <v>18</v>
      </c>
      <c r="C7" s="109">
        <f>IF(C4=0,0,C6/C4)</f>
        <v>20</v>
      </c>
      <c r="D7" s="109">
        <f>IF(D4=0,0,D6/D4)</f>
        <v>60</v>
      </c>
      <c r="E7" s="109"/>
    </row>
    <row r="8" spans="1:9" x14ac:dyDescent="0.3">
      <c r="A8" t="s">
        <v>25</v>
      </c>
      <c r="B8" s="109">
        <f>B9*B4</f>
        <v>295500</v>
      </c>
      <c r="C8" s="109">
        <f>C9*C4</f>
        <v>296250</v>
      </c>
      <c r="D8" s="109">
        <f>D9*D4</f>
        <v>148750</v>
      </c>
      <c r="E8" s="111"/>
    </row>
    <row r="9" spans="1:9" ht="17.25" thickBot="1" x14ac:dyDescent="0.35">
      <c r="A9" s="75" t="s">
        <v>17</v>
      </c>
      <c r="B9" s="110">
        <v>59.1</v>
      </c>
      <c r="C9" s="110">
        <v>59.25</v>
      </c>
      <c r="D9" s="110">
        <v>59.5</v>
      </c>
      <c r="E9" s="110"/>
    </row>
    <row r="10" spans="1:9" ht="18" thickTop="1" thickBot="1" x14ac:dyDescent="0.35">
      <c r="A10" s="76" t="s">
        <v>7</v>
      </c>
      <c r="B10" s="77">
        <f>IF(B4=0,0,B6+B8)</f>
        <v>385500</v>
      </c>
      <c r="C10" s="77">
        <f>IF(C4=0,0,C6+C8)</f>
        <v>396250</v>
      </c>
      <c r="D10" s="77">
        <f>IF(D4=0,0,D6+D8)</f>
        <v>298750</v>
      </c>
      <c r="E10" s="77">
        <f>SUM(B10:D10)</f>
        <v>1080500</v>
      </c>
    </row>
    <row r="11" spans="1:9" ht="17.25" thickTop="1" x14ac:dyDescent="0.3">
      <c r="B11" s="16"/>
      <c r="C11" s="16"/>
      <c r="D11" s="16"/>
      <c r="E11" s="16"/>
    </row>
    <row r="12" spans="1:9" x14ac:dyDescent="0.3">
      <c r="B12" s="36"/>
      <c r="C12" s="36"/>
      <c r="D12" s="36"/>
      <c r="E12" s="20"/>
    </row>
    <row r="13" spans="1:9" x14ac:dyDescent="0.3">
      <c r="A13" s="72" t="s">
        <v>34</v>
      </c>
    </row>
    <row r="14" spans="1:9" x14ac:dyDescent="0.3">
      <c r="A14" s="135">
        <f>MIN($E$10)</f>
        <v>1080500</v>
      </c>
    </row>
    <row r="15" spans="1:9" x14ac:dyDescent="0.3">
      <c r="A15">
        <f>COUNT($B$4:$D$4)</f>
        <v>3</v>
      </c>
    </row>
    <row r="16" spans="1:9" x14ac:dyDescent="0.3">
      <c r="A16" t="b">
        <f t="array" ref="A16">$B$4:$D$4&lt;=5000</f>
        <v>1</v>
      </c>
    </row>
    <row r="17" spans="1:1" x14ac:dyDescent="0.3">
      <c r="A17" t="b">
        <f t="array" ref="A17">$B$4:$D$4=INT($B$4:$D$4)</f>
        <v>1</v>
      </c>
    </row>
    <row r="18" spans="1:1" x14ac:dyDescent="0.3">
      <c r="A18" t="b">
        <f>$E$10&lt;=1200000</f>
        <v>1</v>
      </c>
    </row>
    <row r="19" spans="1:1" x14ac:dyDescent="0.3">
      <c r="A19" t="b">
        <f>$E$4=12500</f>
        <v>1</v>
      </c>
    </row>
    <row r="20" spans="1:1" x14ac:dyDescent="0.3">
      <c r="A20">
        <f>{32767,32767,0.000001,0.01,FALSE,FALSE,TRUE,1,1,1,0.0001,TRUE}</f>
        <v>32767</v>
      </c>
    </row>
    <row r="21" spans="1:1" x14ac:dyDescent="0.3">
      <c r="A21">
        <f>{0,0,1,100,0,FALSE,TRUE,0.075,0,0,FALSE,30}</f>
        <v>0</v>
      </c>
    </row>
  </sheetData>
  <mergeCells count="1">
    <mergeCell ref="A1:E1"/>
  </mergeCells>
  <dataValidations count="1">
    <dataValidation allowBlank="1" error="pavI8MeUFtEyxX2I4tkye02bb807-8363-47d4-b0bf-c88ab0878220" sqref="A1:I13" xr:uid="{7916EF77-6852-495C-8837-8EF81B494CF0}"/>
  </dataValidations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C439-75E0-4EF9-A67B-46F0C89A685C}">
  <sheetPr>
    <outlinePr summaryBelow="0"/>
  </sheetPr>
  <dimension ref="B1:G21"/>
  <sheetViews>
    <sheetView showGridLines="0" topLeftCell="A7" workbookViewId="0"/>
  </sheetViews>
  <sheetFormatPr defaultRowHeight="16.5" outlineLevelRow="1" outlineLevelCol="1" x14ac:dyDescent="0.3"/>
  <cols>
    <col min="3" max="3" width="32" bestFit="1" customWidth="1"/>
    <col min="4" max="7" width="12.125" bestFit="1" customWidth="1" outlineLevel="1"/>
  </cols>
  <sheetData>
    <row r="1" spans="2:7" ht="17.25" thickBot="1" x14ac:dyDescent="0.35"/>
    <row r="2" spans="2:7" ht="18" x14ac:dyDescent="0.35">
      <c r="B2" s="141" t="s">
        <v>67</v>
      </c>
      <c r="C2" s="141"/>
      <c r="D2" s="146"/>
      <c r="E2" s="146"/>
      <c r="F2" s="146"/>
      <c r="G2" s="146"/>
    </row>
    <row r="3" spans="2:7" ht="18" collapsed="1" x14ac:dyDescent="0.35">
      <c r="B3" s="140"/>
      <c r="C3" s="140"/>
      <c r="D3" s="147" t="s">
        <v>69</v>
      </c>
      <c r="E3" s="147" t="s">
        <v>64</v>
      </c>
      <c r="F3" s="147" t="s">
        <v>65</v>
      </c>
      <c r="G3" s="147" t="s">
        <v>66</v>
      </c>
    </row>
    <row r="4" spans="2:7" hidden="1" outlineLevel="1" x14ac:dyDescent="0.3">
      <c r="B4" s="143"/>
      <c r="C4" s="143"/>
      <c r="D4" s="137"/>
      <c r="E4" s="149"/>
      <c r="F4" s="149"/>
      <c r="G4" s="149"/>
    </row>
    <row r="5" spans="2:7" x14ac:dyDescent="0.3">
      <c r="B5" s="144" t="s">
        <v>68</v>
      </c>
      <c r="C5" s="144"/>
      <c r="D5" s="142"/>
      <c r="E5" s="142"/>
      <c r="F5" s="142"/>
      <c r="G5" s="142"/>
    </row>
    <row r="6" spans="2:7" outlineLevel="1" x14ac:dyDescent="0.3">
      <c r="B6" s="143"/>
      <c r="C6" s="143" t="s">
        <v>52</v>
      </c>
      <c r="D6" s="137">
        <v>179</v>
      </c>
      <c r="E6" s="148">
        <v>179</v>
      </c>
      <c r="F6" s="148">
        <v>179</v>
      </c>
      <c r="G6" s="148">
        <v>187.95</v>
      </c>
    </row>
    <row r="7" spans="2:7" outlineLevel="1" x14ac:dyDescent="0.3">
      <c r="B7" s="143"/>
      <c r="C7" s="143" t="s">
        <v>53</v>
      </c>
      <c r="D7" s="137">
        <v>209</v>
      </c>
      <c r="E7" s="148">
        <v>209</v>
      </c>
      <c r="F7" s="148">
        <v>209</v>
      </c>
      <c r="G7" s="148">
        <v>219.45</v>
      </c>
    </row>
    <row r="8" spans="2:7" outlineLevel="1" x14ac:dyDescent="0.3">
      <c r="B8" s="143"/>
      <c r="C8" s="143" t="s">
        <v>54</v>
      </c>
      <c r="D8" s="137">
        <v>99</v>
      </c>
      <c r="E8" s="148">
        <v>99</v>
      </c>
      <c r="F8" s="148">
        <v>99</v>
      </c>
      <c r="G8" s="148">
        <v>103.95</v>
      </c>
    </row>
    <row r="9" spans="2:7" outlineLevel="1" x14ac:dyDescent="0.3">
      <c r="B9" s="143"/>
      <c r="C9" s="143" t="s">
        <v>55</v>
      </c>
      <c r="D9" s="137">
        <v>260000</v>
      </c>
      <c r="E9" s="148">
        <v>260000</v>
      </c>
      <c r="F9" s="148">
        <v>90000</v>
      </c>
      <c r="G9" s="148">
        <v>260000</v>
      </c>
    </row>
    <row r="10" spans="2:7" outlineLevel="1" x14ac:dyDescent="0.3">
      <c r="B10" s="143"/>
      <c r="C10" s="143" t="s">
        <v>56</v>
      </c>
      <c r="D10" s="137">
        <v>260000</v>
      </c>
      <c r="E10" s="148">
        <v>260000</v>
      </c>
      <c r="F10" s="148">
        <v>100000</v>
      </c>
      <c r="G10" s="148">
        <v>260000</v>
      </c>
    </row>
    <row r="11" spans="2:7" outlineLevel="1" x14ac:dyDescent="0.3">
      <c r="B11" s="143"/>
      <c r="C11" s="143" t="s">
        <v>57</v>
      </c>
      <c r="D11" s="137">
        <v>260000</v>
      </c>
      <c r="E11" s="148">
        <v>260000</v>
      </c>
      <c r="F11" s="148">
        <v>150000</v>
      </c>
      <c r="G11" s="148">
        <v>260000</v>
      </c>
    </row>
    <row r="12" spans="2:7" outlineLevel="1" x14ac:dyDescent="0.3">
      <c r="B12" s="143"/>
      <c r="C12" s="143" t="s">
        <v>58</v>
      </c>
      <c r="D12" s="137">
        <v>150</v>
      </c>
      <c r="E12" s="148">
        <v>150</v>
      </c>
      <c r="F12" s="148">
        <v>149</v>
      </c>
      <c r="G12" s="148">
        <v>150</v>
      </c>
    </row>
    <row r="13" spans="2:7" outlineLevel="1" x14ac:dyDescent="0.3">
      <c r="B13" s="143"/>
      <c r="C13" s="143" t="s">
        <v>59</v>
      </c>
      <c r="D13" s="137">
        <v>179</v>
      </c>
      <c r="E13" s="148">
        <v>179</v>
      </c>
      <c r="F13" s="148">
        <v>170</v>
      </c>
      <c r="G13" s="148">
        <v>179</v>
      </c>
    </row>
    <row r="14" spans="2:7" outlineLevel="1" x14ac:dyDescent="0.3">
      <c r="B14" s="143"/>
      <c r="C14" s="143" t="s">
        <v>60</v>
      </c>
      <c r="D14" s="137">
        <v>59.5</v>
      </c>
      <c r="E14" s="148">
        <v>59.5</v>
      </c>
      <c r="F14" s="148">
        <v>60</v>
      </c>
      <c r="G14" s="148">
        <v>59.5</v>
      </c>
    </row>
    <row r="15" spans="2:7" x14ac:dyDescent="0.3">
      <c r="B15" s="144" t="s">
        <v>70</v>
      </c>
      <c r="C15" s="144"/>
      <c r="D15" s="142"/>
      <c r="E15" s="142"/>
      <c r="F15" s="142"/>
      <c r="G15" s="142"/>
    </row>
    <row r="16" spans="2:7" outlineLevel="1" x14ac:dyDescent="0.3">
      <c r="B16" s="143"/>
      <c r="C16" s="143" t="s">
        <v>61</v>
      </c>
      <c r="D16" s="138">
        <v>18.600000000000001</v>
      </c>
      <c r="E16" s="138">
        <v>18.600000000000001</v>
      </c>
      <c r="F16" s="138">
        <v>26.4</v>
      </c>
      <c r="G16" s="138">
        <v>27.55</v>
      </c>
    </row>
    <row r="17" spans="2:7" outlineLevel="1" x14ac:dyDescent="0.3">
      <c r="B17" s="143"/>
      <c r="C17" s="143" t="s">
        <v>62</v>
      </c>
      <c r="D17" s="138">
        <v>5.2380952380952399</v>
      </c>
      <c r="E17" s="138">
        <v>5.2380952380952399</v>
      </c>
      <c r="F17" s="138">
        <v>29.476190476190499</v>
      </c>
      <c r="G17" s="138">
        <v>15.688095238095199</v>
      </c>
    </row>
    <row r="18" spans="2:7" ht="17.25" outlineLevel="1" thickBot="1" x14ac:dyDescent="0.35">
      <c r="B18" s="145"/>
      <c r="C18" s="145" t="s">
        <v>63</v>
      </c>
      <c r="D18" s="139">
        <v>18.7</v>
      </c>
      <c r="E18" s="139">
        <v>18.7</v>
      </c>
      <c r="F18" s="139">
        <v>27</v>
      </c>
      <c r="G18" s="139">
        <v>23.65</v>
      </c>
    </row>
    <row r="19" spans="2:7" x14ac:dyDescent="0.3">
      <c r="B19" t="s">
        <v>71</v>
      </c>
    </row>
    <row r="20" spans="2:7" x14ac:dyDescent="0.3">
      <c r="B20" t="s">
        <v>72</v>
      </c>
    </row>
    <row r="21" spans="2:7" x14ac:dyDescent="0.3">
      <c r="B2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0E56-229E-4A25-BCB8-4531721FA2F5}">
  <dimension ref="A1:D6"/>
  <sheetViews>
    <sheetView workbookViewId="0">
      <selection activeCell="A23" sqref="A23"/>
    </sheetView>
  </sheetViews>
  <sheetFormatPr defaultRowHeight="16.5" x14ac:dyDescent="0.3"/>
  <cols>
    <col min="1" max="1" width="27.875" bestFit="1" customWidth="1"/>
    <col min="2" max="4" width="15.625" customWidth="1"/>
  </cols>
  <sheetData>
    <row r="1" spans="1:4" ht="23.25" x14ac:dyDescent="0.35">
      <c r="A1" s="151" t="s">
        <v>10</v>
      </c>
    </row>
    <row r="3" spans="1:4" x14ac:dyDescent="0.3">
      <c r="A3" s="150" t="s">
        <v>74</v>
      </c>
      <c r="B3" t="s">
        <v>37</v>
      </c>
      <c r="C3" t="s">
        <v>38</v>
      </c>
      <c r="D3" t="s">
        <v>39</v>
      </c>
    </row>
    <row r="4" spans="1:4" x14ac:dyDescent="0.3">
      <c r="A4" s="4" t="s">
        <v>66</v>
      </c>
      <c r="B4" s="136">
        <v>27.55</v>
      </c>
      <c r="C4" s="136">
        <v>15.688095238095238</v>
      </c>
      <c r="D4" s="136">
        <v>23.65</v>
      </c>
    </row>
    <row r="5" spans="1:4" x14ac:dyDescent="0.3">
      <c r="A5" s="4" t="s">
        <v>64</v>
      </c>
      <c r="B5" s="136">
        <v>18.600000000000001</v>
      </c>
      <c r="C5" s="136">
        <v>5.2380952380952381</v>
      </c>
      <c r="D5" s="136">
        <v>18.7</v>
      </c>
    </row>
    <row r="6" spans="1:4" x14ac:dyDescent="0.3">
      <c r="A6" s="4" t="s">
        <v>65</v>
      </c>
      <c r="B6" s="136">
        <v>26.4</v>
      </c>
      <c r="C6" s="136">
        <v>29.476190476190474</v>
      </c>
      <c r="D6" s="136">
        <v>27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tabSelected="1" topLeftCell="A3" zoomScaleNormal="100" workbookViewId="0">
      <selection activeCell="F1" sqref="F1"/>
    </sheetView>
  </sheetViews>
  <sheetFormatPr defaultColWidth="13.25" defaultRowHeight="16.5" x14ac:dyDescent="0.3"/>
  <cols>
    <col min="1" max="1" width="22.75" customWidth="1"/>
    <col min="2" max="3" width="16.625" customWidth="1"/>
    <col min="4" max="4" width="16.625" style="4" customWidth="1"/>
    <col min="5" max="5" width="13.625" customWidth="1"/>
    <col min="6" max="6" width="10.5" customWidth="1"/>
    <col min="7" max="7" width="13.5" style="3" customWidth="1"/>
  </cols>
  <sheetData>
    <row r="1" spans="1:5" s="1" customFormat="1" ht="37.5" customHeight="1" thickBot="1" x14ac:dyDescent="0.35">
      <c r="A1" s="130" t="s">
        <v>51</v>
      </c>
      <c r="B1" s="130"/>
      <c r="C1" s="130"/>
      <c r="D1" s="130"/>
      <c r="E1"/>
    </row>
    <row r="2" spans="1:5" ht="17.25" thickTop="1" x14ac:dyDescent="0.3">
      <c r="A2" s="1"/>
      <c r="B2" s="1"/>
      <c r="C2" s="1"/>
      <c r="D2" s="2"/>
    </row>
    <row r="3" spans="1:5" x14ac:dyDescent="0.3">
      <c r="A3" s="79"/>
      <c r="B3" s="80" t="s">
        <v>37</v>
      </c>
      <c r="C3" s="80" t="s">
        <v>38</v>
      </c>
      <c r="D3" s="81" t="s">
        <v>39</v>
      </c>
    </row>
    <row r="4" spans="1:5" ht="17.25" thickBot="1" x14ac:dyDescent="0.35">
      <c r="A4" s="82" t="s">
        <v>1</v>
      </c>
      <c r="B4" s="59"/>
      <c r="C4" s="59"/>
      <c r="D4" s="83"/>
    </row>
    <row r="5" spans="1:5" x14ac:dyDescent="0.3">
      <c r="A5" s="84" t="s">
        <v>2</v>
      </c>
      <c r="B5" s="85">
        <f>Wireless!B4</f>
        <v>25000</v>
      </c>
      <c r="C5" s="85">
        <f>'Noise-Cancelling'!B4</f>
        <v>10500</v>
      </c>
      <c r="D5" s="86">
        <f>Earphones!B4</f>
        <v>12500</v>
      </c>
    </row>
    <row r="6" spans="1:5" x14ac:dyDescent="0.3">
      <c r="A6" s="84" t="s">
        <v>3</v>
      </c>
      <c r="B6" s="87">
        <v>179</v>
      </c>
      <c r="C6" s="87">
        <v>209</v>
      </c>
      <c r="D6" s="88">
        <v>99</v>
      </c>
    </row>
    <row r="7" spans="1:5" x14ac:dyDescent="0.3">
      <c r="A7" s="84" t="s">
        <v>4</v>
      </c>
      <c r="B7" s="89">
        <f>B5*B6</f>
        <v>4475000</v>
      </c>
      <c r="C7" s="89">
        <f t="shared" ref="C7:D7" si="0">C5*C6</f>
        <v>2194500</v>
      </c>
      <c r="D7" s="90">
        <f t="shared" si="0"/>
        <v>1237500</v>
      </c>
    </row>
    <row r="8" spans="1:5" x14ac:dyDescent="0.3">
      <c r="A8" s="84"/>
      <c r="B8" s="91"/>
      <c r="C8" s="91"/>
      <c r="D8" s="92"/>
    </row>
    <row r="9" spans="1:5" ht="17.25" thickBot="1" x14ac:dyDescent="0.35">
      <c r="A9" s="82" t="s">
        <v>5</v>
      </c>
      <c r="B9" s="64"/>
      <c r="C9" s="64"/>
      <c r="D9" s="93"/>
    </row>
    <row r="10" spans="1:5" x14ac:dyDescent="0.3">
      <c r="A10" s="84" t="s">
        <v>16</v>
      </c>
      <c r="B10" s="85">
        <f>Units_Sold_Wireless</f>
        <v>25000</v>
      </c>
      <c r="C10" s="85">
        <f>Units_Sold_Noise_Cancelling</f>
        <v>10500</v>
      </c>
      <c r="D10" s="86">
        <f>Units_Sold_Earphones</f>
        <v>12500</v>
      </c>
    </row>
    <row r="11" spans="1:5" x14ac:dyDescent="0.3">
      <c r="A11" s="84" t="s">
        <v>6</v>
      </c>
      <c r="B11" s="89">
        <v>260000</v>
      </c>
      <c r="C11" s="89">
        <v>260000</v>
      </c>
      <c r="D11" s="90">
        <v>260000</v>
      </c>
    </row>
    <row r="12" spans="1:5" x14ac:dyDescent="0.3">
      <c r="A12" s="84" t="s">
        <v>17</v>
      </c>
      <c r="B12" s="89">
        <v>150</v>
      </c>
      <c r="C12" s="89">
        <v>179</v>
      </c>
      <c r="D12" s="90">
        <v>59.5</v>
      </c>
    </row>
    <row r="13" spans="1:5" x14ac:dyDescent="0.3">
      <c r="A13" s="84" t="s">
        <v>25</v>
      </c>
      <c r="B13" s="89">
        <f>Units_Manufactured_Wireless*Variable_Cost_per_Unit_Wireless</f>
        <v>3750000</v>
      </c>
      <c r="C13" s="89">
        <f>Units_Manufactured_Noise_Cancelling*Variable_Cost_per_Unit_Noise_Cancelling</f>
        <v>1879500</v>
      </c>
      <c r="D13" s="90">
        <f>D12*D10</f>
        <v>743750</v>
      </c>
    </row>
    <row r="14" spans="1:5" x14ac:dyDescent="0.3">
      <c r="A14" s="84" t="s">
        <v>7</v>
      </c>
      <c r="B14" s="89">
        <f>Fixed_Costs_Wireless+Variable_Costs_Wireless</f>
        <v>4010000</v>
      </c>
      <c r="C14" s="89">
        <f>Fixed_Costs_Noise_Cancelling+Variable_Costs_Noise_Cancelling</f>
        <v>2139500</v>
      </c>
      <c r="D14" s="90">
        <f>Fixed_Costs_Earphones+Variable_Costs_Earphones</f>
        <v>1003750</v>
      </c>
    </row>
    <row r="15" spans="1:5" x14ac:dyDescent="0.3">
      <c r="A15" s="94"/>
      <c r="B15" s="95"/>
      <c r="C15" s="95"/>
      <c r="D15" s="96"/>
    </row>
    <row r="16" spans="1:5" x14ac:dyDescent="0.3">
      <c r="A16" s="97" t="s">
        <v>9</v>
      </c>
      <c r="B16" s="78">
        <f>B7-B14</f>
        <v>465000</v>
      </c>
      <c r="C16" s="78">
        <f>C7-C14</f>
        <v>55000</v>
      </c>
      <c r="D16" s="98">
        <f>D7-D14</f>
        <v>233750</v>
      </c>
    </row>
    <row r="17" spans="1:4" ht="17.25" thickBot="1" x14ac:dyDescent="0.35">
      <c r="A17" s="99" t="s">
        <v>10</v>
      </c>
      <c r="B17" s="100">
        <f>Total_Profit_Wireless/Units_Sold_Wireless</f>
        <v>18.600000000000001</v>
      </c>
      <c r="C17" s="100">
        <f>Total_Profit_Noise_Cancelling/Units_Sold_Noise_Cancelling</f>
        <v>5.2380952380952381</v>
      </c>
      <c r="D17" s="101">
        <f>Total_Profit_Earphones/Units_Sold_Earphones</f>
        <v>18.7</v>
      </c>
    </row>
    <row r="18" spans="1:4" ht="17.25" thickTop="1" x14ac:dyDescent="0.3"/>
  </sheetData>
  <scenarios current="2" show="0" sqref="B17:D17">
    <scenario name="Status Quo" locked="1" count="9" user="Lisa R">
      <inputCells r="B6" val="179" numFmtId="44"/>
      <inputCells r="C6" val="209" numFmtId="44"/>
      <inputCells r="D6" val="99" numFmtId="44"/>
      <inputCells r="B11" val="260000" numFmtId="44"/>
      <inputCells r="C11" val="260000" numFmtId="44"/>
      <inputCells r="D11" val="260000" numFmtId="44"/>
      <inputCells r="B12" val="150" numFmtId="44"/>
      <inputCells r="C12" val="179" numFmtId="44"/>
      <inputCells r="D12" val="59.5" numFmtId="44"/>
    </scenario>
    <scenario name="Subcontract" locked="1" count="9" user="Lisa R">
      <inputCells r="B6" val="179" numFmtId="44"/>
      <inputCells r="C6" val="209" numFmtId="44"/>
      <inputCells r="D6" val="99" numFmtId="44"/>
      <inputCells r="B11" val="90000" numFmtId="44"/>
      <inputCells r="C11" val="100000" numFmtId="44"/>
      <inputCells r="D11" val="150000" numFmtId="44"/>
      <inputCells r="B12" val="149" numFmtId="44"/>
      <inputCells r="C12" val="170" numFmtId="44"/>
      <inputCells r="D12" val="60" numFmtId="44"/>
    </scenario>
    <scenario name="Raise Prices 5%" locked="1" count="9" user="Lisa R">
      <inputCells r="B6" val="187.95" numFmtId="44"/>
      <inputCells r="C6" val="219.45" numFmtId="44"/>
      <inputCells r="D6" val="103.95" numFmtId="44"/>
      <inputCells r="B11" val="260000" numFmtId="44"/>
      <inputCells r="C11" val="260000" numFmtId="44"/>
      <inputCells r="D11" val="260000" numFmtId="44"/>
      <inputCells r="B12" val="150" numFmtId="44"/>
      <inputCells r="C12" val="179" numFmtId="44"/>
      <inputCells r="D12" val="59.5" numFmtId="44"/>
    </scenario>
  </scenarios>
  <mergeCells count="1">
    <mergeCell ref="A1:D1"/>
  </mergeCells>
  <dataValidations count="1">
    <dataValidation allowBlank="1" error="pavI8MeUFtEyxX2I4tkye02bb807-8363-47d4-b0bf-c88ab0878220" sqref="A1:E18" xr:uid="{00000000-0002-0000-0500-000000000000}"/>
  </dataValidation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{e02bb807-8363-47d4-b0bf-c88ab0878220}</UserID>
  <AssignmentID>{e02bb807-8363-47d4-b0bf-c88ab0878220}</AssignmentID>
</GradingEngineProps>
</file>

<file path=customXml/itemProps1.xml><?xml version="1.0" encoding="utf-8"?>
<ds:datastoreItem xmlns:ds="http://schemas.openxmlformats.org/officeDocument/2006/customXml" ds:itemID="{5F0BC8E2-5DD5-4DBF-8D51-2CE2FF5B3E58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Documentation</vt:lpstr>
      <vt:lpstr>Wireless</vt:lpstr>
      <vt:lpstr>Noise-Cancelling</vt:lpstr>
      <vt:lpstr>Earphones</vt:lpstr>
      <vt:lpstr>Earphone Suppliers</vt:lpstr>
      <vt:lpstr>Scenario Summary</vt:lpstr>
      <vt:lpstr>Scenario PivotTable</vt:lpstr>
      <vt:lpstr>All Products</vt:lpstr>
      <vt:lpstr>Fixed_Costs_Earphones</vt:lpstr>
      <vt:lpstr>Fixed_Costs_Noise_Cancelling</vt:lpstr>
      <vt:lpstr>Fixed_Costs_Wireless</vt:lpstr>
      <vt:lpstr>Noise_Cancelling_Fixed_Cost</vt:lpstr>
      <vt:lpstr>Noise_Cancelling_Variable_Cost</vt:lpstr>
      <vt:lpstr>Price_Per_Unit_Earphones</vt:lpstr>
      <vt:lpstr>Price_Per_Unit_Noise_Cancelling</vt:lpstr>
      <vt:lpstr>Price_Per_Unit_Wireless</vt:lpstr>
      <vt:lpstr>Profit_per_Unit_Sold_Earphones</vt:lpstr>
      <vt:lpstr>Profit_per_Unit_Sold_Noise_Cancelling</vt:lpstr>
      <vt:lpstr>Profit_per_Unit_Sold_Wireless</vt:lpstr>
      <vt:lpstr>Total_Costs_Earphones</vt:lpstr>
      <vt:lpstr>Total_Costs_Noise_Cancelling</vt:lpstr>
      <vt:lpstr>Total_Costs_Wireless</vt:lpstr>
      <vt:lpstr>Total_Profit_Earphones</vt:lpstr>
      <vt:lpstr>Total_Profit_Noise_Cancelling</vt:lpstr>
      <vt:lpstr>Total_Profit_Wireless</vt:lpstr>
      <vt:lpstr>Total_Sales_Earphones</vt:lpstr>
      <vt:lpstr>Total_Sales_Noise_Cancelling</vt:lpstr>
      <vt:lpstr>Total_Sales_Wireless</vt:lpstr>
      <vt:lpstr>Units_Manufactured_Earphones</vt:lpstr>
      <vt:lpstr>Units_Manufactured_Noise_Cancelling</vt:lpstr>
      <vt:lpstr>Units_Manufactured_Wireless</vt:lpstr>
      <vt:lpstr>Units_Sold_Earphones</vt:lpstr>
      <vt:lpstr>Units_Sold_Noise_Cancelling</vt:lpstr>
      <vt:lpstr>Units_Sold_Wireless</vt:lpstr>
      <vt:lpstr>Variable_Cost_per_Unit_Earphones</vt:lpstr>
      <vt:lpstr>Variable_Cost_per_Unit_Noise_Cancelling</vt:lpstr>
      <vt:lpstr>Variable_Cost_per_Unit_Wireless</vt:lpstr>
      <vt:lpstr>Variable_Costs_Earphones</vt:lpstr>
      <vt:lpstr>Variable_Costs_Noise_Cancelling</vt:lpstr>
      <vt:lpstr>Variable_Costs_Wireless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© 2018 Cengage Learning. All rights reserved.</dc:creator>
  <cp:lastModifiedBy>Jyoti Gautam</cp:lastModifiedBy>
  <dcterms:created xsi:type="dcterms:W3CDTF">2013-04-09T17:45:45Z</dcterms:created>
  <dcterms:modified xsi:type="dcterms:W3CDTF">2019-11-17T04:34:31Z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1376347147</vt:i4>
  </property>
  <property fmtid="{D5CDD505-2E9C-101B-9397-08002B2CF9AE}" pid="3" name="_NewReviewCycle">
    <vt:lpwstr/>
  </property>
  <property fmtid="{D5CDD505-2E9C-101B-9397-08002B2CF9AE}" pid="4" name="_EmailSubject">
    <vt:lpwstr>Before you're gone for the holidays</vt:lpwstr>
  </property>
  <property fmtid="{D5CDD505-2E9C-101B-9397-08002B2CF9AE}" pid="5" name="_AuthorEmail">
    <vt:lpwstr>Kevin.Staszowski@cengage.com</vt:lpwstr>
  </property>
  <property fmtid="{D5CDD505-2E9C-101B-9397-08002B2CF9AE}" pid="6" name="_AuthorEmailDisplayName">
    <vt:lpwstr>Staszowski, Kevin</vt:lpwstr>
  </property>
  <property fmtid="{D5CDD505-2E9C-101B-9397-08002B2CF9AE}" pid="7" name="_ReviewingToolsShownOnce">
    <vt:lpwstr/>
  </property>
</Properties>
</file>